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Developments\Workshops_Presentation\Guwahati_IA_101026\excel_tools\"/>
    </mc:Choice>
  </mc:AlternateContent>
  <xr:revisionPtr revIDLastSave="0" documentId="13_ncr:1_{20CB5895-CA05-4D56-B4FE-4EA57E522C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shboard" sheetId="1" r:id="rId1"/>
    <sheet name="Employees" sheetId="2" r:id="rId2"/>
    <sheet name="PO" sheetId="3" r:id="rId3"/>
    <sheet name="GRN" sheetId="4" r:id="rId4"/>
    <sheet name="Bench" sheetId="5" r:id="rId5"/>
    <sheet name="Customers" sheetId="6" r:id="rId6"/>
    <sheet name="Sales" sheetId="7" r:id="rId7"/>
    <sheet name="Vendors" sheetId="8" r:id="rId8"/>
    <sheet name="Purchases" sheetId="9" r:id="rId9"/>
    <sheet name="GSTR2B" sheetId="10" r:id="rId10"/>
    <sheet name="Payments" sheetId="11" r:id="rId11"/>
    <sheet name="Yield" sheetId="12" r:id="rId12"/>
    <sheet name="Journals" sheetId="13" r:id="rId13"/>
    <sheet name="Yield_Heatmap" sheetId="14" r:id="rId14"/>
    <sheet name="Benford" sheetId="15" r:id="rId15"/>
  </sheets>
  <definedNames>
    <definedName name="_xlnm._FilterDatabase" localSheetId="9" hidden="1">GSTR2B!$A$3:$H$552</definedName>
    <definedName name="_xlnm._FilterDatabase" localSheetId="12" hidden="1">Journals!$A$3:$Q$453</definedName>
    <definedName name="_xlnm._FilterDatabase" localSheetId="10" hidden="1">Payments!$A$3:$P$468</definedName>
    <definedName name="_xlnm._FilterDatabase" localSheetId="8" hidden="1">Purchases!$A$3:$Z$566</definedName>
    <definedName name="_xlnm._FilterDatabase" localSheetId="6" hidden="1">Sales!$A$3:$Y$1451</definedName>
    <definedName name="_xlnm._FilterDatabase" localSheetId="7" hidden="1">Vendors!$A$3:$S$35</definedName>
    <definedName name="_xlnm._FilterDatabase" localSheetId="11" hidden="1">Yield!$A$3:$M$613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5" l="1"/>
  <c r="D11" i="15"/>
  <c r="D10" i="15"/>
  <c r="D9" i="15"/>
  <c r="D8" i="15"/>
  <c r="D7" i="15"/>
  <c r="D6" i="15"/>
  <c r="D5" i="15"/>
  <c r="D4" i="15"/>
  <c r="Q453" i="13"/>
  <c r="P453" i="13"/>
  <c r="O453" i="13"/>
  <c r="M453" i="13"/>
  <c r="N453" i="13" s="1"/>
  <c r="L453" i="13"/>
  <c r="J453" i="13"/>
  <c r="K453" i="13" s="1"/>
  <c r="Q452" i="13"/>
  <c r="P452" i="13"/>
  <c r="O452" i="13"/>
  <c r="M452" i="13"/>
  <c r="N452" i="13" s="1"/>
  <c r="L452" i="13"/>
  <c r="J452" i="13"/>
  <c r="K452" i="13" s="1"/>
  <c r="Q451" i="13"/>
  <c r="P451" i="13"/>
  <c r="O451" i="13"/>
  <c r="M451" i="13"/>
  <c r="N451" i="13" s="1"/>
  <c r="L451" i="13"/>
  <c r="J451" i="13"/>
  <c r="K451" i="13" s="1"/>
  <c r="Q450" i="13"/>
  <c r="P450" i="13"/>
  <c r="O450" i="13"/>
  <c r="M450" i="13"/>
  <c r="N450" i="13" s="1"/>
  <c r="L450" i="13"/>
  <c r="J450" i="13"/>
  <c r="K450" i="13" s="1"/>
  <c r="Q449" i="13"/>
  <c r="P449" i="13"/>
  <c r="O449" i="13"/>
  <c r="M449" i="13"/>
  <c r="N449" i="13" s="1"/>
  <c r="L449" i="13"/>
  <c r="J449" i="13"/>
  <c r="K449" i="13" s="1"/>
  <c r="Q448" i="13"/>
  <c r="P448" i="13"/>
  <c r="O448" i="13"/>
  <c r="M448" i="13"/>
  <c r="N448" i="13" s="1"/>
  <c r="L448" i="13"/>
  <c r="J448" i="13"/>
  <c r="K448" i="13" s="1"/>
  <c r="Q447" i="13"/>
  <c r="P447" i="13"/>
  <c r="O447" i="13"/>
  <c r="M447" i="13"/>
  <c r="N447" i="13" s="1"/>
  <c r="L447" i="13"/>
  <c r="J447" i="13"/>
  <c r="K447" i="13" s="1"/>
  <c r="Q446" i="13"/>
  <c r="P446" i="13"/>
  <c r="O446" i="13"/>
  <c r="M446" i="13"/>
  <c r="N446" i="13" s="1"/>
  <c r="L446" i="13"/>
  <c r="J446" i="13"/>
  <c r="K446" i="13" s="1"/>
  <c r="Q445" i="13"/>
  <c r="P445" i="13"/>
  <c r="O445" i="13"/>
  <c r="M445" i="13"/>
  <c r="N445" i="13" s="1"/>
  <c r="L445" i="13"/>
  <c r="J445" i="13"/>
  <c r="K445" i="13" s="1"/>
  <c r="Q444" i="13"/>
  <c r="P444" i="13"/>
  <c r="O444" i="13"/>
  <c r="M444" i="13"/>
  <c r="N444" i="13" s="1"/>
  <c r="L444" i="13"/>
  <c r="J444" i="13"/>
  <c r="K444" i="13" s="1"/>
  <c r="Q443" i="13"/>
  <c r="P443" i="13"/>
  <c r="O443" i="13"/>
  <c r="M443" i="13"/>
  <c r="N443" i="13" s="1"/>
  <c r="L443" i="13"/>
  <c r="J443" i="13"/>
  <c r="K443" i="13" s="1"/>
  <c r="Q442" i="13"/>
  <c r="P442" i="13"/>
  <c r="O442" i="13"/>
  <c r="M442" i="13"/>
  <c r="N442" i="13" s="1"/>
  <c r="L442" i="13"/>
  <c r="J442" i="13"/>
  <c r="K442" i="13" s="1"/>
  <c r="Q441" i="13"/>
  <c r="P441" i="13"/>
  <c r="O441" i="13"/>
  <c r="M441" i="13"/>
  <c r="N441" i="13" s="1"/>
  <c r="L441" i="13"/>
  <c r="J441" i="13"/>
  <c r="K441" i="13" s="1"/>
  <c r="Q440" i="13"/>
  <c r="P440" i="13"/>
  <c r="O440" i="13"/>
  <c r="M440" i="13"/>
  <c r="N440" i="13" s="1"/>
  <c r="L440" i="13"/>
  <c r="J440" i="13"/>
  <c r="K440" i="13" s="1"/>
  <c r="Q439" i="13"/>
  <c r="P439" i="13"/>
  <c r="O439" i="13"/>
  <c r="M439" i="13"/>
  <c r="N439" i="13" s="1"/>
  <c r="L439" i="13"/>
  <c r="J439" i="13"/>
  <c r="K439" i="13" s="1"/>
  <c r="Q438" i="13"/>
  <c r="P438" i="13"/>
  <c r="O438" i="13"/>
  <c r="M438" i="13"/>
  <c r="N438" i="13" s="1"/>
  <c r="L438" i="13"/>
  <c r="J438" i="13"/>
  <c r="K438" i="13" s="1"/>
  <c r="Q437" i="13"/>
  <c r="P437" i="13"/>
  <c r="O437" i="13"/>
  <c r="M437" i="13"/>
  <c r="N437" i="13" s="1"/>
  <c r="L437" i="13"/>
  <c r="J437" i="13"/>
  <c r="K437" i="13" s="1"/>
  <c r="Q436" i="13"/>
  <c r="P436" i="13"/>
  <c r="O436" i="13"/>
  <c r="M436" i="13"/>
  <c r="N436" i="13" s="1"/>
  <c r="L436" i="13"/>
  <c r="J436" i="13"/>
  <c r="K436" i="13" s="1"/>
  <c r="Q435" i="13"/>
  <c r="P435" i="13"/>
  <c r="O435" i="13"/>
  <c r="M435" i="13"/>
  <c r="N435" i="13" s="1"/>
  <c r="L435" i="13"/>
  <c r="J435" i="13"/>
  <c r="K435" i="13" s="1"/>
  <c r="Q434" i="13"/>
  <c r="P434" i="13"/>
  <c r="O434" i="13"/>
  <c r="M434" i="13"/>
  <c r="N434" i="13" s="1"/>
  <c r="L434" i="13"/>
  <c r="J434" i="13"/>
  <c r="K434" i="13" s="1"/>
  <c r="Q433" i="13"/>
  <c r="P433" i="13"/>
  <c r="O433" i="13"/>
  <c r="M433" i="13"/>
  <c r="N433" i="13" s="1"/>
  <c r="L433" i="13"/>
  <c r="J433" i="13"/>
  <c r="K433" i="13" s="1"/>
  <c r="Q432" i="13"/>
  <c r="P432" i="13"/>
  <c r="O432" i="13"/>
  <c r="M432" i="13"/>
  <c r="N432" i="13" s="1"/>
  <c r="L432" i="13"/>
  <c r="J432" i="13"/>
  <c r="K432" i="13" s="1"/>
  <c r="Q431" i="13"/>
  <c r="P431" i="13"/>
  <c r="O431" i="13"/>
  <c r="M431" i="13"/>
  <c r="N431" i="13" s="1"/>
  <c r="L431" i="13"/>
  <c r="J431" i="13"/>
  <c r="K431" i="13" s="1"/>
  <c r="Q430" i="13"/>
  <c r="P430" i="13"/>
  <c r="O430" i="13"/>
  <c r="M430" i="13"/>
  <c r="N430" i="13" s="1"/>
  <c r="L430" i="13"/>
  <c r="J430" i="13"/>
  <c r="K430" i="13" s="1"/>
  <c r="Q429" i="13"/>
  <c r="P429" i="13"/>
  <c r="O429" i="13"/>
  <c r="M429" i="13"/>
  <c r="N429" i="13" s="1"/>
  <c r="L429" i="13"/>
  <c r="J429" i="13"/>
  <c r="K429" i="13" s="1"/>
  <c r="Q428" i="13"/>
  <c r="P428" i="13"/>
  <c r="O428" i="13"/>
  <c r="M428" i="13"/>
  <c r="N428" i="13" s="1"/>
  <c r="L428" i="13"/>
  <c r="J428" i="13"/>
  <c r="K428" i="13" s="1"/>
  <c r="Q427" i="13"/>
  <c r="P427" i="13"/>
  <c r="O427" i="13"/>
  <c r="M427" i="13"/>
  <c r="N427" i="13" s="1"/>
  <c r="L427" i="13"/>
  <c r="J427" i="13"/>
  <c r="K427" i="13" s="1"/>
  <c r="Q426" i="13"/>
  <c r="P426" i="13"/>
  <c r="O426" i="13"/>
  <c r="M426" i="13"/>
  <c r="N426" i="13" s="1"/>
  <c r="L426" i="13"/>
  <c r="J426" i="13"/>
  <c r="K426" i="13" s="1"/>
  <c r="Q425" i="13"/>
  <c r="P425" i="13"/>
  <c r="O425" i="13"/>
  <c r="M425" i="13"/>
  <c r="N425" i="13" s="1"/>
  <c r="L425" i="13"/>
  <c r="J425" i="13"/>
  <c r="K425" i="13" s="1"/>
  <c r="Q424" i="13"/>
  <c r="P424" i="13"/>
  <c r="O424" i="13"/>
  <c r="M424" i="13"/>
  <c r="N424" i="13" s="1"/>
  <c r="L424" i="13"/>
  <c r="J424" i="13"/>
  <c r="K424" i="13" s="1"/>
  <c r="Q423" i="13"/>
  <c r="P423" i="13"/>
  <c r="O423" i="13"/>
  <c r="M423" i="13"/>
  <c r="N423" i="13" s="1"/>
  <c r="L423" i="13"/>
  <c r="J423" i="13"/>
  <c r="K423" i="13" s="1"/>
  <c r="Q422" i="13"/>
  <c r="P422" i="13"/>
  <c r="O422" i="13"/>
  <c r="M422" i="13"/>
  <c r="N422" i="13" s="1"/>
  <c r="L422" i="13"/>
  <c r="J422" i="13"/>
  <c r="K422" i="13" s="1"/>
  <c r="Q421" i="13"/>
  <c r="P421" i="13"/>
  <c r="O421" i="13"/>
  <c r="M421" i="13"/>
  <c r="N421" i="13" s="1"/>
  <c r="L421" i="13"/>
  <c r="J421" i="13"/>
  <c r="K421" i="13" s="1"/>
  <c r="Q420" i="13"/>
  <c r="P420" i="13"/>
  <c r="O420" i="13"/>
  <c r="M420" i="13"/>
  <c r="N420" i="13" s="1"/>
  <c r="L420" i="13"/>
  <c r="J420" i="13"/>
  <c r="K420" i="13" s="1"/>
  <c r="Q419" i="13"/>
  <c r="P419" i="13"/>
  <c r="O419" i="13"/>
  <c r="M419" i="13"/>
  <c r="N419" i="13" s="1"/>
  <c r="L419" i="13"/>
  <c r="J419" i="13"/>
  <c r="K419" i="13" s="1"/>
  <c r="Q418" i="13"/>
  <c r="P418" i="13"/>
  <c r="O418" i="13"/>
  <c r="M418" i="13"/>
  <c r="N418" i="13" s="1"/>
  <c r="L418" i="13"/>
  <c r="J418" i="13"/>
  <c r="K418" i="13" s="1"/>
  <c r="Q417" i="13"/>
  <c r="P417" i="13"/>
  <c r="O417" i="13"/>
  <c r="M417" i="13"/>
  <c r="N417" i="13" s="1"/>
  <c r="L417" i="13"/>
  <c r="J417" i="13"/>
  <c r="K417" i="13" s="1"/>
  <c r="Q416" i="13"/>
  <c r="P416" i="13"/>
  <c r="O416" i="13"/>
  <c r="M416" i="13"/>
  <c r="N416" i="13" s="1"/>
  <c r="L416" i="13"/>
  <c r="J416" i="13"/>
  <c r="K416" i="13" s="1"/>
  <c r="Q415" i="13"/>
  <c r="P415" i="13"/>
  <c r="O415" i="13"/>
  <c r="M415" i="13"/>
  <c r="N415" i="13" s="1"/>
  <c r="L415" i="13"/>
  <c r="J415" i="13"/>
  <c r="K415" i="13" s="1"/>
  <c r="Q414" i="13"/>
  <c r="P414" i="13"/>
  <c r="O414" i="13"/>
  <c r="M414" i="13"/>
  <c r="N414" i="13" s="1"/>
  <c r="L414" i="13"/>
  <c r="J414" i="13"/>
  <c r="K414" i="13" s="1"/>
  <c r="Q413" i="13"/>
  <c r="P413" i="13"/>
  <c r="O413" i="13"/>
  <c r="M413" i="13"/>
  <c r="N413" i="13" s="1"/>
  <c r="L413" i="13"/>
  <c r="J413" i="13"/>
  <c r="K413" i="13" s="1"/>
  <c r="Q412" i="13"/>
  <c r="P412" i="13"/>
  <c r="O412" i="13"/>
  <c r="M412" i="13"/>
  <c r="N412" i="13" s="1"/>
  <c r="L412" i="13"/>
  <c r="J412" i="13"/>
  <c r="K412" i="13" s="1"/>
  <c r="Q411" i="13"/>
  <c r="P411" i="13"/>
  <c r="O411" i="13"/>
  <c r="M411" i="13"/>
  <c r="N411" i="13" s="1"/>
  <c r="L411" i="13"/>
  <c r="J411" i="13"/>
  <c r="K411" i="13" s="1"/>
  <c r="Q410" i="13"/>
  <c r="P410" i="13"/>
  <c r="O410" i="13"/>
  <c r="M410" i="13"/>
  <c r="N410" i="13" s="1"/>
  <c r="L410" i="13"/>
  <c r="J410" i="13"/>
  <c r="K410" i="13" s="1"/>
  <c r="Q409" i="13"/>
  <c r="P409" i="13"/>
  <c r="O409" i="13"/>
  <c r="M409" i="13"/>
  <c r="N409" i="13" s="1"/>
  <c r="L409" i="13"/>
  <c r="J409" i="13"/>
  <c r="K409" i="13" s="1"/>
  <c r="Q408" i="13"/>
  <c r="P408" i="13"/>
  <c r="O408" i="13"/>
  <c r="M408" i="13"/>
  <c r="N408" i="13" s="1"/>
  <c r="L408" i="13"/>
  <c r="J408" i="13"/>
  <c r="K408" i="13" s="1"/>
  <c r="Q407" i="13"/>
  <c r="P407" i="13"/>
  <c r="O407" i="13"/>
  <c r="M407" i="13"/>
  <c r="N407" i="13" s="1"/>
  <c r="L407" i="13"/>
  <c r="J407" i="13"/>
  <c r="K407" i="13" s="1"/>
  <c r="Q406" i="13"/>
  <c r="P406" i="13"/>
  <c r="O406" i="13"/>
  <c r="M406" i="13"/>
  <c r="N406" i="13" s="1"/>
  <c r="L406" i="13"/>
  <c r="J406" i="13"/>
  <c r="K406" i="13" s="1"/>
  <c r="Q405" i="13"/>
  <c r="P405" i="13"/>
  <c r="O405" i="13"/>
  <c r="M405" i="13"/>
  <c r="N405" i="13" s="1"/>
  <c r="L405" i="13"/>
  <c r="J405" i="13"/>
  <c r="K405" i="13" s="1"/>
  <c r="Q404" i="13"/>
  <c r="P404" i="13"/>
  <c r="O404" i="13"/>
  <c r="M404" i="13"/>
  <c r="N404" i="13" s="1"/>
  <c r="L404" i="13"/>
  <c r="J404" i="13"/>
  <c r="K404" i="13" s="1"/>
  <c r="Q403" i="13"/>
  <c r="P403" i="13"/>
  <c r="O403" i="13"/>
  <c r="M403" i="13"/>
  <c r="N403" i="13" s="1"/>
  <c r="L403" i="13"/>
  <c r="J403" i="13"/>
  <c r="K403" i="13" s="1"/>
  <c r="Q402" i="13"/>
  <c r="P402" i="13"/>
  <c r="O402" i="13"/>
  <c r="M402" i="13"/>
  <c r="N402" i="13" s="1"/>
  <c r="L402" i="13"/>
  <c r="J402" i="13"/>
  <c r="K402" i="13" s="1"/>
  <c r="Q401" i="13"/>
  <c r="P401" i="13"/>
  <c r="O401" i="13"/>
  <c r="M401" i="13"/>
  <c r="N401" i="13" s="1"/>
  <c r="L401" i="13"/>
  <c r="J401" i="13"/>
  <c r="K401" i="13" s="1"/>
  <c r="Q400" i="13"/>
  <c r="P400" i="13"/>
  <c r="O400" i="13"/>
  <c r="M400" i="13"/>
  <c r="N400" i="13" s="1"/>
  <c r="L400" i="13"/>
  <c r="J400" i="13"/>
  <c r="K400" i="13" s="1"/>
  <c r="Q399" i="13"/>
  <c r="P399" i="13"/>
  <c r="O399" i="13"/>
  <c r="M399" i="13"/>
  <c r="N399" i="13" s="1"/>
  <c r="L399" i="13"/>
  <c r="J399" i="13"/>
  <c r="K399" i="13" s="1"/>
  <c r="Q398" i="13"/>
  <c r="P398" i="13"/>
  <c r="O398" i="13"/>
  <c r="M398" i="13"/>
  <c r="N398" i="13" s="1"/>
  <c r="L398" i="13"/>
  <c r="J398" i="13"/>
  <c r="K398" i="13" s="1"/>
  <c r="Q397" i="13"/>
  <c r="P397" i="13"/>
  <c r="O397" i="13"/>
  <c r="M397" i="13"/>
  <c r="N397" i="13" s="1"/>
  <c r="L397" i="13"/>
  <c r="J397" i="13"/>
  <c r="K397" i="13" s="1"/>
  <c r="Q396" i="13"/>
  <c r="P396" i="13"/>
  <c r="O396" i="13"/>
  <c r="M396" i="13"/>
  <c r="N396" i="13" s="1"/>
  <c r="L396" i="13"/>
  <c r="J396" i="13"/>
  <c r="K396" i="13" s="1"/>
  <c r="Q395" i="13"/>
  <c r="P395" i="13"/>
  <c r="O395" i="13"/>
  <c r="M395" i="13"/>
  <c r="N395" i="13" s="1"/>
  <c r="L395" i="13"/>
  <c r="J395" i="13"/>
  <c r="K395" i="13" s="1"/>
  <c r="Q394" i="13"/>
  <c r="P394" i="13"/>
  <c r="O394" i="13"/>
  <c r="M394" i="13"/>
  <c r="N394" i="13" s="1"/>
  <c r="L394" i="13"/>
  <c r="J394" i="13"/>
  <c r="K394" i="13" s="1"/>
  <c r="Q393" i="13"/>
  <c r="P393" i="13"/>
  <c r="O393" i="13"/>
  <c r="M393" i="13"/>
  <c r="N393" i="13" s="1"/>
  <c r="L393" i="13"/>
  <c r="J393" i="13"/>
  <c r="K393" i="13" s="1"/>
  <c r="Q392" i="13"/>
  <c r="P392" i="13"/>
  <c r="O392" i="13"/>
  <c r="M392" i="13"/>
  <c r="N392" i="13" s="1"/>
  <c r="L392" i="13"/>
  <c r="J392" i="13"/>
  <c r="K392" i="13" s="1"/>
  <c r="Q391" i="13"/>
  <c r="P391" i="13"/>
  <c r="O391" i="13"/>
  <c r="M391" i="13"/>
  <c r="N391" i="13" s="1"/>
  <c r="L391" i="13"/>
  <c r="J391" i="13"/>
  <c r="K391" i="13" s="1"/>
  <c r="Q390" i="13"/>
  <c r="P390" i="13"/>
  <c r="O390" i="13"/>
  <c r="M390" i="13"/>
  <c r="N390" i="13" s="1"/>
  <c r="L390" i="13"/>
  <c r="J390" i="13"/>
  <c r="K390" i="13" s="1"/>
  <c r="Q389" i="13"/>
  <c r="P389" i="13"/>
  <c r="O389" i="13"/>
  <c r="M389" i="13"/>
  <c r="N389" i="13" s="1"/>
  <c r="L389" i="13"/>
  <c r="J389" i="13"/>
  <c r="K389" i="13" s="1"/>
  <c r="Q388" i="13"/>
  <c r="P388" i="13"/>
  <c r="O388" i="13"/>
  <c r="M388" i="13"/>
  <c r="N388" i="13" s="1"/>
  <c r="L388" i="13"/>
  <c r="J388" i="13"/>
  <c r="K388" i="13" s="1"/>
  <c r="Q387" i="13"/>
  <c r="P387" i="13"/>
  <c r="O387" i="13"/>
  <c r="M387" i="13"/>
  <c r="N387" i="13" s="1"/>
  <c r="L387" i="13"/>
  <c r="J387" i="13"/>
  <c r="K387" i="13" s="1"/>
  <c r="Q386" i="13"/>
  <c r="P386" i="13"/>
  <c r="O386" i="13"/>
  <c r="M386" i="13"/>
  <c r="N386" i="13" s="1"/>
  <c r="L386" i="13"/>
  <c r="J386" i="13"/>
  <c r="K386" i="13" s="1"/>
  <c r="Q385" i="13"/>
  <c r="P385" i="13"/>
  <c r="O385" i="13"/>
  <c r="M385" i="13"/>
  <c r="N385" i="13" s="1"/>
  <c r="L385" i="13"/>
  <c r="J385" i="13"/>
  <c r="K385" i="13" s="1"/>
  <c r="Q384" i="13"/>
  <c r="P384" i="13"/>
  <c r="O384" i="13"/>
  <c r="M384" i="13"/>
  <c r="N384" i="13" s="1"/>
  <c r="L384" i="13"/>
  <c r="J384" i="13"/>
  <c r="K384" i="13" s="1"/>
  <c r="Q383" i="13"/>
  <c r="P383" i="13"/>
  <c r="O383" i="13"/>
  <c r="M383" i="13"/>
  <c r="N383" i="13" s="1"/>
  <c r="L383" i="13"/>
  <c r="J383" i="13"/>
  <c r="K383" i="13" s="1"/>
  <c r="Q382" i="13"/>
  <c r="P382" i="13"/>
  <c r="O382" i="13"/>
  <c r="M382" i="13"/>
  <c r="N382" i="13" s="1"/>
  <c r="L382" i="13"/>
  <c r="J382" i="13"/>
  <c r="K382" i="13" s="1"/>
  <c r="Q381" i="13"/>
  <c r="P381" i="13"/>
  <c r="O381" i="13"/>
  <c r="M381" i="13"/>
  <c r="N381" i="13" s="1"/>
  <c r="L381" i="13"/>
  <c r="J381" i="13"/>
  <c r="K381" i="13" s="1"/>
  <c r="Q380" i="13"/>
  <c r="P380" i="13"/>
  <c r="O380" i="13"/>
  <c r="M380" i="13"/>
  <c r="N380" i="13" s="1"/>
  <c r="L380" i="13"/>
  <c r="J380" i="13"/>
  <c r="K380" i="13" s="1"/>
  <c r="Q379" i="13"/>
  <c r="P379" i="13"/>
  <c r="O379" i="13"/>
  <c r="M379" i="13"/>
  <c r="N379" i="13" s="1"/>
  <c r="L379" i="13"/>
  <c r="J379" i="13"/>
  <c r="K379" i="13" s="1"/>
  <c r="Q378" i="13"/>
  <c r="P378" i="13"/>
  <c r="O378" i="13"/>
  <c r="M378" i="13"/>
  <c r="N378" i="13" s="1"/>
  <c r="L378" i="13"/>
  <c r="J378" i="13"/>
  <c r="K378" i="13" s="1"/>
  <c r="Q377" i="13"/>
  <c r="P377" i="13"/>
  <c r="O377" i="13"/>
  <c r="M377" i="13"/>
  <c r="N377" i="13" s="1"/>
  <c r="L377" i="13"/>
  <c r="J377" i="13"/>
  <c r="K377" i="13" s="1"/>
  <c r="Q376" i="13"/>
  <c r="P376" i="13"/>
  <c r="O376" i="13"/>
  <c r="M376" i="13"/>
  <c r="N376" i="13" s="1"/>
  <c r="L376" i="13"/>
  <c r="J376" i="13"/>
  <c r="K376" i="13" s="1"/>
  <c r="Q375" i="13"/>
  <c r="P375" i="13"/>
  <c r="O375" i="13"/>
  <c r="M375" i="13"/>
  <c r="N375" i="13" s="1"/>
  <c r="L375" i="13"/>
  <c r="J375" i="13"/>
  <c r="K375" i="13" s="1"/>
  <c r="Q374" i="13"/>
  <c r="P374" i="13"/>
  <c r="O374" i="13"/>
  <c r="M374" i="13"/>
  <c r="N374" i="13" s="1"/>
  <c r="L374" i="13"/>
  <c r="J374" i="13"/>
  <c r="K374" i="13" s="1"/>
  <c r="Q373" i="13"/>
  <c r="P373" i="13"/>
  <c r="O373" i="13"/>
  <c r="M373" i="13"/>
  <c r="N373" i="13" s="1"/>
  <c r="L373" i="13"/>
  <c r="J373" i="13"/>
  <c r="K373" i="13" s="1"/>
  <c r="Q372" i="13"/>
  <c r="P372" i="13"/>
  <c r="O372" i="13"/>
  <c r="M372" i="13"/>
  <c r="N372" i="13" s="1"/>
  <c r="L372" i="13"/>
  <c r="J372" i="13"/>
  <c r="K372" i="13" s="1"/>
  <c r="Q371" i="13"/>
  <c r="P371" i="13"/>
  <c r="O371" i="13"/>
  <c r="M371" i="13"/>
  <c r="N371" i="13" s="1"/>
  <c r="L371" i="13"/>
  <c r="J371" i="13"/>
  <c r="K371" i="13" s="1"/>
  <c r="Q370" i="13"/>
  <c r="P370" i="13"/>
  <c r="O370" i="13"/>
  <c r="M370" i="13"/>
  <c r="N370" i="13" s="1"/>
  <c r="L370" i="13"/>
  <c r="J370" i="13"/>
  <c r="K370" i="13" s="1"/>
  <c r="Q369" i="13"/>
  <c r="P369" i="13"/>
  <c r="O369" i="13"/>
  <c r="M369" i="13"/>
  <c r="N369" i="13" s="1"/>
  <c r="L369" i="13"/>
  <c r="J369" i="13"/>
  <c r="K369" i="13" s="1"/>
  <c r="Q368" i="13"/>
  <c r="P368" i="13"/>
  <c r="O368" i="13"/>
  <c r="M368" i="13"/>
  <c r="N368" i="13" s="1"/>
  <c r="L368" i="13"/>
  <c r="J368" i="13"/>
  <c r="K368" i="13" s="1"/>
  <c r="Q367" i="13"/>
  <c r="P367" i="13"/>
  <c r="O367" i="13"/>
  <c r="M367" i="13"/>
  <c r="N367" i="13" s="1"/>
  <c r="L367" i="13"/>
  <c r="J367" i="13"/>
  <c r="K367" i="13" s="1"/>
  <c r="Q366" i="13"/>
  <c r="P366" i="13"/>
  <c r="O366" i="13"/>
  <c r="M366" i="13"/>
  <c r="N366" i="13" s="1"/>
  <c r="L366" i="13"/>
  <c r="J366" i="13"/>
  <c r="K366" i="13" s="1"/>
  <c r="Q365" i="13"/>
  <c r="P365" i="13"/>
  <c r="O365" i="13"/>
  <c r="M365" i="13"/>
  <c r="N365" i="13" s="1"/>
  <c r="L365" i="13"/>
  <c r="J365" i="13"/>
  <c r="K365" i="13" s="1"/>
  <c r="Q364" i="13"/>
  <c r="P364" i="13"/>
  <c r="O364" i="13"/>
  <c r="M364" i="13"/>
  <c r="N364" i="13" s="1"/>
  <c r="L364" i="13"/>
  <c r="J364" i="13"/>
  <c r="K364" i="13" s="1"/>
  <c r="Q363" i="13"/>
  <c r="P363" i="13"/>
  <c r="O363" i="13"/>
  <c r="M363" i="13"/>
  <c r="N363" i="13" s="1"/>
  <c r="L363" i="13"/>
  <c r="J363" i="13"/>
  <c r="K363" i="13" s="1"/>
  <c r="Q362" i="13"/>
  <c r="P362" i="13"/>
  <c r="O362" i="13"/>
  <c r="M362" i="13"/>
  <c r="N362" i="13" s="1"/>
  <c r="L362" i="13"/>
  <c r="J362" i="13"/>
  <c r="K362" i="13" s="1"/>
  <c r="Q361" i="13"/>
  <c r="P361" i="13"/>
  <c r="O361" i="13"/>
  <c r="M361" i="13"/>
  <c r="N361" i="13" s="1"/>
  <c r="L361" i="13"/>
  <c r="J361" i="13"/>
  <c r="K361" i="13" s="1"/>
  <c r="Q360" i="13"/>
  <c r="P360" i="13"/>
  <c r="O360" i="13"/>
  <c r="M360" i="13"/>
  <c r="N360" i="13" s="1"/>
  <c r="L360" i="13"/>
  <c r="J360" i="13"/>
  <c r="K360" i="13" s="1"/>
  <c r="Q359" i="13"/>
  <c r="P359" i="13"/>
  <c r="O359" i="13"/>
  <c r="M359" i="13"/>
  <c r="N359" i="13" s="1"/>
  <c r="L359" i="13"/>
  <c r="J359" i="13"/>
  <c r="K359" i="13" s="1"/>
  <c r="Q358" i="13"/>
  <c r="P358" i="13"/>
  <c r="O358" i="13"/>
  <c r="M358" i="13"/>
  <c r="N358" i="13" s="1"/>
  <c r="L358" i="13"/>
  <c r="J358" i="13"/>
  <c r="K358" i="13" s="1"/>
  <c r="Q357" i="13"/>
  <c r="P357" i="13"/>
  <c r="O357" i="13"/>
  <c r="M357" i="13"/>
  <c r="N357" i="13" s="1"/>
  <c r="L357" i="13"/>
  <c r="J357" i="13"/>
  <c r="K357" i="13" s="1"/>
  <c r="Q356" i="13"/>
  <c r="P356" i="13"/>
  <c r="O356" i="13"/>
  <c r="M356" i="13"/>
  <c r="N356" i="13" s="1"/>
  <c r="L356" i="13"/>
  <c r="J356" i="13"/>
  <c r="K356" i="13" s="1"/>
  <c r="Q355" i="13"/>
  <c r="P355" i="13"/>
  <c r="O355" i="13"/>
  <c r="M355" i="13"/>
  <c r="N355" i="13" s="1"/>
  <c r="L355" i="13"/>
  <c r="J355" i="13"/>
  <c r="K355" i="13" s="1"/>
  <c r="Q354" i="13"/>
  <c r="P354" i="13"/>
  <c r="O354" i="13"/>
  <c r="M354" i="13"/>
  <c r="N354" i="13" s="1"/>
  <c r="L354" i="13"/>
  <c r="J354" i="13"/>
  <c r="K354" i="13" s="1"/>
  <c r="Q353" i="13"/>
  <c r="P353" i="13"/>
  <c r="O353" i="13"/>
  <c r="M353" i="13"/>
  <c r="N353" i="13" s="1"/>
  <c r="L353" i="13"/>
  <c r="J353" i="13"/>
  <c r="K353" i="13" s="1"/>
  <c r="Q352" i="13"/>
  <c r="P352" i="13"/>
  <c r="O352" i="13"/>
  <c r="M352" i="13"/>
  <c r="N352" i="13" s="1"/>
  <c r="L352" i="13"/>
  <c r="J352" i="13"/>
  <c r="K352" i="13" s="1"/>
  <c r="Q351" i="13"/>
  <c r="P351" i="13"/>
  <c r="O351" i="13"/>
  <c r="M351" i="13"/>
  <c r="N351" i="13" s="1"/>
  <c r="L351" i="13"/>
  <c r="J351" i="13"/>
  <c r="K351" i="13" s="1"/>
  <c r="Q350" i="13"/>
  <c r="P350" i="13"/>
  <c r="O350" i="13"/>
  <c r="M350" i="13"/>
  <c r="N350" i="13" s="1"/>
  <c r="L350" i="13"/>
  <c r="J350" i="13"/>
  <c r="K350" i="13" s="1"/>
  <c r="Q349" i="13"/>
  <c r="P349" i="13"/>
  <c r="O349" i="13"/>
  <c r="M349" i="13"/>
  <c r="N349" i="13" s="1"/>
  <c r="L349" i="13"/>
  <c r="J349" i="13"/>
  <c r="K349" i="13" s="1"/>
  <c r="Q348" i="13"/>
  <c r="P348" i="13"/>
  <c r="O348" i="13"/>
  <c r="M348" i="13"/>
  <c r="N348" i="13" s="1"/>
  <c r="L348" i="13"/>
  <c r="J348" i="13"/>
  <c r="K348" i="13" s="1"/>
  <c r="Q347" i="13"/>
  <c r="P347" i="13"/>
  <c r="O347" i="13"/>
  <c r="M347" i="13"/>
  <c r="N347" i="13" s="1"/>
  <c r="L347" i="13"/>
  <c r="J347" i="13"/>
  <c r="K347" i="13" s="1"/>
  <c r="Q346" i="13"/>
  <c r="P346" i="13"/>
  <c r="O346" i="13"/>
  <c r="M346" i="13"/>
  <c r="N346" i="13" s="1"/>
  <c r="L346" i="13"/>
  <c r="J346" i="13"/>
  <c r="K346" i="13" s="1"/>
  <c r="Q345" i="13"/>
  <c r="P345" i="13"/>
  <c r="O345" i="13"/>
  <c r="M345" i="13"/>
  <c r="N345" i="13" s="1"/>
  <c r="L345" i="13"/>
  <c r="J345" i="13"/>
  <c r="K345" i="13" s="1"/>
  <c r="Q344" i="13"/>
  <c r="P344" i="13"/>
  <c r="O344" i="13"/>
  <c r="M344" i="13"/>
  <c r="N344" i="13" s="1"/>
  <c r="L344" i="13"/>
  <c r="J344" i="13"/>
  <c r="K344" i="13" s="1"/>
  <c r="Q343" i="13"/>
  <c r="P343" i="13"/>
  <c r="O343" i="13"/>
  <c r="M343" i="13"/>
  <c r="N343" i="13" s="1"/>
  <c r="L343" i="13"/>
  <c r="J343" i="13"/>
  <c r="K343" i="13" s="1"/>
  <c r="Q342" i="13"/>
  <c r="P342" i="13"/>
  <c r="O342" i="13"/>
  <c r="M342" i="13"/>
  <c r="N342" i="13" s="1"/>
  <c r="L342" i="13"/>
  <c r="J342" i="13"/>
  <c r="K342" i="13" s="1"/>
  <c r="Q341" i="13"/>
  <c r="P341" i="13"/>
  <c r="O341" i="13"/>
  <c r="M341" i="13"/>
  <c r="N341" i="13" s="1"/>
  <c r="L341" i="13"/>
  <c r="J341" i="13"/>
  <c r="K341" i="13" s="1"/>
  <c r="Q340" i="13"/>
  <c r="P340" i="13"/>
  <c r="O340" i="13"/>
  <c r="M340" i="13"/>
  <c r="N340" i="13" s="1"/>
  <c r="L340" i="13"/>
  <c r="J340" i="13"/>
  <c r="K340" i="13" s="1"/>
  <c r="Q339" i="13"/>
  <c r="P339" i="13"/>
  <c r="O339" i="13"/>
  <c r="M339" i="13"/>
  <c r="N339" i="13" s="1"/>
  <c r="L339" i="13"/>
  <c r="J339" i="13"/>
  <c r="K339" i="13" s="1"/>
  <c r="Q338" i="13"/>
  <c r="P338" i="13"/>
  <c r="O338" i="13"/>
  <c r="M338" i="13"/>
  <c r="N338" i="13" s="1"/>
  <c r="L338" i="13"/>
  <c r="J338" i="13"/>
  <c r="K338" i="13" s="1"/>
  <c r="Q337" i="13"/>
  <c r="P337" i="13"/>
  <c r="O337" i="13"/>
  <c r="M337" i="13"/>
  <c r="N337" i="13" s="1"/>
  <c r="L337" i="13"/>
  <c r="J337" i="13"/>
  <c r="K337" i="13" s="1"/>
  <c r="Q336" i="13"/>
  <c r="P336" i="13"/>
  <c r="O336" i="13"/>
  <c r="M336" i="13"/>
  <c r="N336" i="13" s="1"/>
  <c r="L336" i="13"/>
  <c r="J336" i="13"/>
  <c r="K336" i="13" s="1"/>
  <c r="Q335" i="13"/>
  <c r="P335" i="13"/>
  <c r="O335" i="13"/>
  <c r="M335" i="13"/>
  <c r="N335" i="13" s="1"/>
  <c r="L335" i="13"/>
  <c r="J335" i="13"/>
  <c r="K335" i="13" s="1"/>
  <c r="Q334" i="13"/>
  <c r="P334" i="13"/>
  <c r="O334" i="13"/>
  <c r="M334" i="13"/>
  <c r="N334" i="13" s="1"/>
  <c r="L334" i="13"/>
  <c r="J334" i="13"/>
  <c r="K334" i="13" s="1"/>
  <c r="Q333" i="13"/>
  <c r="P333" i="13"/>
  <c r="O333" i="13"/>
  <c r="M333" i="13"/>
  <c r="N333" i="13" s="1"/>
  <c r="L333" i="13"/>
  <c r="J333" i="13"/>
  <c r="K333" i="13" s="1"/>
  <c r="Q332" i="13"/>
  <c r="P332" i="13"/>
  <c r="O332" i="13"/>
  <c r="M332" i="13"/>
  <c r="N332" i="13" s="1"/>
  <c r="L332" i="13"/>
  <c r="J332" i="13"/>
  <c r="K332" i="13" s="1"/>
  <c r="Q331" i="13"/>
  <c r="P331" i="13"/>
  <c r="O331" i="13"/>
  <c r="M331" i="13"/>
  <c r="N331" i="13" s="1"/>
  <c r="L331" i="13"/>
  <c r="J331" i="13"/>
  <c r="K331" i="13" s="1"/>
  <c r="Q330" i="13"/>
  <c r="P330" i="13"/>
  <c r="O330" i="13"/>
  <c r="M330" i="13"/>
  <c r="N330" i="13" s="1"/>
  <c r="L330" i="13"/>
  <c r="J330" i="13"/>
  <c r="K330" i="13" s="1"/>
  <c r="Q329" i="13"/>
  <c r="P329" i="13"/>
  <c r="O329" i="13"/>
  <c r="M329" i="13"/>
  <c r="N329" i="13" s="1"/>
  <c r="L329" i="13"/>
  <c r="J329" i="13"/>
  <c r="K329" i="13" s="1"/>
  <c r="Q328" i="13"/>
  <c r="P328" i="13"/>
  <c r="O328" i="13"/>
  <c r="M328" i="13"/>
  <c r="N328" i="13" s="1"/>
  <c r="L328" i="13"/>
  <c r="J328" i="13"/>
  <c r="K328" i="13" s="1"/>
  <c r="Q327" i="13"/>
  <c r="P327" i="13"/>
  <c r="O327" i="13"/>
  <c r="M327" i="13"/>
  <c r="N327" i="13" s="1"/>
  <c r="L327" i="13"/>
  <c r="J327" i="13"/>
  <c r="K327" i="13" s="1"/>
  <c r="Q326" i="13"/>
  <c r="P326" i="13"/>
  <c r="O326" i="13"/>
  <c r="M326" i="13"/>
  <c r="N326" i="13" s="1"/>
  <c r="L326" i="13"/>
  <c r="J326" i="13"/>
  <c r="K326" i="13" s="1"/>
  <c r="Q325" i="13"/>
  <c r="P325" i="13"/>
  <c r="O325" i="13"/>
  <c r="M325" i="13"/>
  <c r="N325" i="13" s="1"/>
  <c r="L325" i="13"/>
  <c r="J325" i="13"/>
  <c r="K325" i="13" s="1"/>
  <c r="Q324" i="13"/>
  <c r="P324" i="13"/>
  <c r="O324" i="13"/>
  <c r="M324" i="13"/>
  <c r="N324" i="13" s="1"/>
  <c r="L324" i="13"/>
  <c r="J324" i="13"/>
  <c r="K324" i="13" s="1"/>
  <c r="Q323" i="13"/>
  <c r="P323" i="13"/>
  <c r="O323" i="13"/>
  <c r="M323" i="13"/>
  <c r="N323" i="13" s="1"/>
  <c r="L323" i="13"/>
  <c r="J323" i="13"/>
  <c r="K323" i="13" s="1"/>
  <c r="Q322" i="13"/>
  <c r="P322" i="13"/>
  <c r="O322" i="13"/>
  <c r="M322" i="13"/>
  <c r="N322" i="13" s="1"/>
  <c r="L322" i="13"/>
  <c r="J322" i="13"/>
  <c r="K322" i="13" s="1"/>
  <c r="Q321" i="13"/>
  <c r="P321" i="13"/>
  <c r="O321" i="13"/>
  <c r="M321" i="13"/>
  <c r="N321" i="13" s="1"/>
  <c r="L321" i="13"/>
  <c r="J321" i="13"/>
  <c r="K321" i="13" s="1"/>
  <c r="Q320" i="13"/>
  <c r="P320" i="13"/>
  <c r="O320" i="13"/>
  <c r="M320" i="13"/>
  <c r="N320" i="13" s="1"/>
  <c r="L320" i="13"/>
  <c r="J320" i="13"/>
  <c r="K320" i="13" s="1"/>
  <c r="Q319" i="13"/>
  <c r="P319" i="13"/>
  <c r="O319" i="13"/>
  <c r="M319" i="13"/>
  <c r="N319" i="13" s="1"/>
  <c r="L319" i="13"/>
  <c r="J319" i="13"/>
  <c r="K319" i="13" s="1"/>
  <c r="Q318" i="13"/>
  <c r="P318" i="13"/>
  <c r="O318" i="13"/>
  <c r="M318" i="13"/>
  <c r="N318" i="13" s="1"/>
  <c r="L318" i="13"/>
  <c r="J318" i="13"/>
  <c r="K318" i="13" s="1"/>
  <c r="Q317" i="13"/>
  <c r="P317" i="13"/>
  <c r="O317" i="13"/>
  <c r="M317" i="13"/>
  <c r="N317" i="13" s="1"/>
  <c r="L317" i="13"/>
  <c r="J317" i="13"/>
  <c r="K317" i="13" s="1"/>
  <c r="Q316" i="13"/>
  <c r="P316" i="13"/>
  <c r="O316" i="13"/>
  <c r="M316" i="13"/>
  <c r="N316" i="13" s="1"/>
  <c r="L316" i="13"/>
  <c r="J316" i="13"/>
  <c r="K316" i="13" s="1"/>
  <c r="Q315" i="13"/>
  <c r="P315" i="13"/>
  <c r="O315" i="13"/>
  <c r="M315" i="13"/>
  <c r="N315" i="13" s="1"/>
  <c r="L315" i="13"/>
  <c r="J315" i="13"/>
  <c r="K315" i="13" s="1"/>
  <c r="Q314" i="13"/>
  <c r="P314" i="13"/>
  <c r="O314" i="13"/>
  <c r="M314" i="13"/>
  <c r="N314" i="13" s="1"/>
  <c r="L314" i="13"/>
  <c r="J314" i="13"/>
  <c r="K314" i="13" s="1"/>
  <c r="Q313" i="13"/>
  <c r="P313" i="13"/>
  <c r="O313" i="13"/>
  <c r="M313" i="13"/>
  <c r="N313" i="13" s="1"/>
  <c r="L313" i="13"/>
  <c r="J313" i="13"/>
  <c r="K313" i="13" s="1"/>
  <c r="Q312" i="13"/>
  <c r="P312" i="13"/>
  <c r="O312" i="13"/>
  <c r="M312" i="13"/>
  <c r="N312" i="13" s="1"/>
  <c r="L312" i="13"/>
  <c r="J312" i="13"/>
  <c r="K312" i="13" s="1"/>
  <c r="Q311" i="13"/>
  <c r="P311" i="13"/>
  <c r="O311" i="13"/>
  <c r="M311" i="13"/>
  <c r="N311" i="13" s="1"/>
  <c r="L311" i="13"/>
  <c r="J311" i="13"/>
  <c r="K311" i="13" s="1"/>
  <c r="Q310" i="13"/>
  <c r="P310" i="13"/>
  <c r="O310" i="13"/>
  <c r="M310" i="13"/>
  <c r="N310" i="13" s="1"/>
  <c r="L310" i="13"/>
  <c r="J310" i="13"/>
  <c r="K310" i="13" s="1"/>
  <c r="Q309" i="13"/>
  <c r="P309" i="13"/>
  <c r="O309" i="13"/>
  <c r="M309" i="13"/>
  <c r="N309" i="13" s="1"/>
  <c r="L309" i="13"/>
  <c r="J309" i="13"/>
  <c r="K309" i="13" s="1"/>
  <c r="Q308" i="13"/>
  <c r="P308" i="13"/>
  <c r="O308" i="13"/>
  <c r="M308" i="13"/>
  <c r="N308" i="13" s="1"/>
  <c r="L308" i="13"/>
  <c r="J308" i="13"/>
  <c r="K308" i="13" s="1"/>
  <c r="Q307" i="13"/>
  <c r="P307" i="13"/>
  <c r="O307" i="13"/>
  <c r="M307" i="13"/>
  <c r="N307" i="13" s="1"/>
  <c r="L307" i="13"/>
  <c r="J307" i="13"/>
  <c r="K307" i="13" s="1"/>
  <c r="Q306" i="13"/>
  <c r="P306" i="13"/>
  <c r="O306" i="13"/>
  <c r="M306" i="13"/>
  <c r="N306" i="13" s="1"/>
  <c r="L306" i="13"/>
  <c r="J306" i="13"/>
  <c r="K306" i="13" s="1"/>
  <c r="Q305" i="13"/>
  <c r="P305" i="13"/>
  <c r="O305" i="13"/>
  <c r="M305" i="13"/>
  <c r="N305" i="13" s="1"/>
  <c r="L305" i="13"/>
  <c r="J305" i="13"/>
  <c r="K305" i="13" s="1"/>
  <c r="Q304" i="13"/>
  <c r="P304" i="13"/>
  <c r="O304" i="13"/>
  <c r="M304" i="13"/>
  <c r="N304" i="13" s="1"/>
  <c r="L304" i="13"/>
  <c r="J304" i="13"/>
  <c r="K304" i="13" s="1"/>
  <c r="Q303" i="13"/>
  <c r="P303" i="13"/>
  <c r="O303" i="13"/>
  <c r="M303" i="13"/>
  <c r="N303" i="13" s="1"/>
  <c r="L303" i="13"/>
  <c r="J303" i="13"/>
  <c r="K303" i="13" s="1"/>
  <c r="Q302" i="13"/>
  <c r="P302" i="13"/>
  <c r="O302" i="13"/>
  <c r="M302" i="13"/>
  <c r="N302" i="13" s="1"/>
  <c r="L302" i="13"/>
  <c r="J302" i="13"/>
  <c r="K302" i="13" s="1"/>
  <c r="Q301" i="13"/>
  <c r="P301" i="13"/>
  <c r="O301" i="13"/>
  <c r="M301" i="13"/>
  <c r="N301" i="13" s="1"/>
  <c r="L301" i="13"/>
  <c r="J301" i="13"/>
  <c r="K301" i="13" s="1"/>
  <c r="Q300" i="13"/>
  <c r="P300" i="13"/>
  <c r="O300" i="13"/>
  <c r="M300" i="13"/>
  <c r="N300" i="13" s="1"/>
  <c r="L300" i="13"/>
  <c r="J300" i="13"/>
  <c r="K300" i="13" s="1"/>
  <c r="Q299" i="13"/>
  <c r="P299" i="13"/>
  <c r="O299" i="13"/>
  <c r="M299" i="13"/>
  <c r="N299" i="13" s="1"/>
  <c r="L299" i="13"/>
  <c r="J299" i="13"/>
  <c r="K299" i="13" s="1"/>
  <c r="Q298" i="13"/>
  <c r="P298" i="13"/>
  <c r="O298" i="13"/>
  <c r="M298" i="13"/>
  <c r="N298" i="13" s="1"/>
  <c r="L298" i="13"/>
  <c r="J298" i="13"/>
  <c r="K298" i="13" s="1"/>
  <c r="Q297" i="13"/>
  <c r="P297" i="13"/>
  <c r="O297" i="13"/>
  <c r="M297" i="13"/>
  <c r="N297" i="13" s="1"/>
  <c r="L297" i="13"/>
  <c r="J297" i="13"/>
  <c r="K297" i="13" s="1"/>
  <c r="Q296" i="13"/>
  <c r="P296" i="13"/>
  <c r="O296" i="13"/>
  <c r="M296" i="13"/>
  <c r="N296" i="13" s="1"/>
  <c r="L296" i="13"/>
  <c r="J296" i="13"/>
  <c r="K296" i="13" s="1"/>
  <c r="Q295" i="13"/>
  <c r="P295" i="13"/>
  <c r="O295" i="13"/>
  <c r="M295" i="13"/>
  <c r="N295" i="13" s="1"/>
  <c r="L295" i="13"/>
  <c r="J295" i="13"/>
  <c r="K295" i="13" s="1"/>
  <c r="Q294" i="13"/>
  <c r="P294" i="13"/>
  <c r="O294" i="13"/>
  <c r="M294" i="13"/>
  <c r="N294" i="13" s="1"/>
  <c r="L294" i="13"/>
  <c r="J294" i="13"/>
  <c r="K294" i="13" s="1"/>
  <c r="Q293" i="13"/>
  <c r="P293" i="13"/>
  <c r="O293" i="13"/>
  <c r="M293" i="13"/>
  <c r="N293" i="13" s="1"/>
  <c r="L293" i="13"/>
  <c r="J293" i="13"/>
  <c r="K293" i="13" s="1"/>
  <c r="Q292" i="13"/>
  <c r="P292" i="13"/>
  <c r="O292" i="13"/>
  <c r="M292" i="13"/>
  <c r="N292" i="13" s="1"/>
  <c r="L292" i="13"/>
  <c r="J292" i="13"/>
  <c r="K292" i="13" s="1"/>
  <c r="Q291" i="13"/>
  <c r="P291" i="13"/>
  <c r="O291" i="13"/>
  <c r="M291" i="13"/>
  <c r="N291" i="13" s="1"/>
  <c r="L291" i="13"/>
  <c r="J291" i="13"/>
  <c r="K291" i="13" s="1"/>
  <c r="Q290" i="13"/>
  <c r="P290" i="13"/>
  <c r="O290" i="13"/>
  <c r="M290" i="13"/>
  <c r="N290" i="13" s="1"/>
  <c r="L290" i="13"/>
  <c r="J290" i="13"/>
  <c r="K290" i="13" s="1"/>
  <c r="Q289" i="13"/>
  <c r="P289" i="13"/>
  <c r="O289" i="13"/>
  <c r="M289" i="13"/>
  <c r="N289" i="13" s="1"/>
  <c r="L289" i="13"/>
  <c r="J289" i="13"/>
  <c r="K289" i="13" s="1"/>
  <c r="Q288" i="13"/>
  <c r="P288" i="13"/>
  <c r="O288" i="13"/>
  <c r="M288" i="13"/>
  <c r="N288" i="13" s="1"/>
  <c r="L288" i="13"/>
  <c r="J288" i="13"/>
  <c r="K288" i="13" s="1"/>
  <c r="Q287" i="13"/>
  <c r="P287" i="13"/>
  <c r="O287" i="13"/>
  <c r="M287" i="13"/>
  <c r="N287" i="13" s="1"/>
  <c r="L287" i="13"/>
  <c r="J287" i="13"/>
  <c r="K287" i="13" s="1"/>
  <c r="Q286" i="13"/>
  <c r="P286" i="13"/>
  <c r="O286" i="13"/>
  <c r="M286" i="13"/>
  <c r="N286" i="13" s="1"/>
  <c r="L286" i="13"/>
  <c r="J286" i="13"/>
  <c r="K286" i="13" s="1"/>
  <c r="Q285" i="13"/>
  <c r="P285" i="13"/>
  <c r="O285" i="13"/>
  <c r="M285" i="13"/>
  <c r="N285" i="13" s="1"/>
  <c r="L285" i="13"/>
  <c r="J285" i="13"/>
  <c r="K285" i="13" s="1"/>
  <c r="Q284" i="13"/>
  <c r="P284" i="13"/>
  <c r="O284" i="13"/>
  <c r="M284" i="13"/>
  <c r="N284" i="13" s="1"/>
  <c r="L284" i="13"/>
  <c r="J284" i="13"/>
  <c r="K284" i="13" s="1"/>
  <c r="Q283" i="13"/>
  <c r="P283" i="13"/>
  <c r="O283" i="13"/>
  <c r="M283" i="13"/>
  <c r="N283" i="13" s="1"/>
  <c r="L283" i="13"/>
  <c r="J283" i="13"/>
  <c r="K283" i="13" s="1"/>
  <c r="Q282" i="13"/>
  <c r="P282" i="13"/>
  <c r="O282" i="13"/>
  <c r="M282" i="13"/>
  <c r="N282" i="13" s="1"/>
  <c r="L282" i="13"/>
  <c r="J282" i="13"/>
  <c r="K282" i="13" s="1"/>
  <c r="Q281" i="13"/>
  <c r="P281" i="13"/>
  <c r="O281" i="13"/>
  <c r="M281" i="13"/>
  <c r="N281" i="13" s="1"/>
  <c r="L281" i="13"/>
  <c r="J281" i="13"/>
  <c r="K281" i="13" s="1"/>
  <c r="Q280" i="13"/>
  <c r="P280" i="13"/>
  <c r="O280" i="13"/>
  <c r="M280" i="13"/>
  <c r="N280" i="13" s="1"/>
  <c r="L280" i="13"/>
  <c r="J280" i="13"/>
  <c r="K280" i="13" s="1"/>
  <c r="Q279" i="13"/>
  <c r="P279" i="13"/>
  <c r="O279" i="13"/>
  <c r="M279" i="13"/>
  <c r="N279" i="13" s="1"/>
  <c r="L279" i="13"/>
  <c r="J279" i="13"/>
  <c r="K279" i="13" s="1"/>
  <c r="Q278" i="13"/>
  <c r="P278" i="13"/>
  <c r="O278" i="13"/>
  <c r="M278" i="13"/>
  <c r="N278" i="13" s="1"/>
  <c r="L278" i="13"/>
  <c r="J278" i="13"/>
  <c r="K278" i="13" s="1"/>
  <c r="Q277" i="13"/>
  <c r="P277" i="13"/>
  <c r="O277" i="13"/>
  <c r="M277" i="13"/>
  <c r="N277" i="13" s="1"/>
  <c r="L277" i="13"/>
  <c r="J277" i="13"/>
  <c r="K277" i="13" s="1"/>
  <c r="Q276" i="13"/>
  <c r="P276" i="13"/>
  <c r="O276" i="13"/>
  <c r="M276" i="13"/>
  <c r="N276" i="13" s="1"/>
  <c r="L276" i="13"/>
  <c r="J276" i="13"/>
  <c r="K276" i="13" s="1"/>
  <c r="Q275" i="13"/>
  <c r="P275" i="13"/>
  <c r="O275" i="13"/>
  <c r="M275" i="13"/>
  <c r="N275" i="13" s="1"/>
  <c r="L275" i="13"/>
  <c r="J275" i="13"/>
  <c r="K275" i="13" s="1"/>
  <c r="Q274" i="13"/>
  <c r="P274" i="13"/>
  <c r="O274" i="13"/>
  <c r="M274" i="13"/>
  <c r="N274" i="13" s="1"/>
  <c r="L274" i="13"/>
  <c r="J274" i="13"/>
  <c r="K274" i="13" s="1"/>
  <c r="Q273" i="13"/>
  <c r="P273" i="13"/>
  <c r="O273" i="13"/>
  <c r="M273" i="13"/>
  <c r="N273" i="13" s="1"/>
  <c r="L273" i="13"/>
  <c r="J273" i="13"/>
  <c r="K273" i="13" s="1"/>
  <c r="Q272" i="13"/>
  <c r="P272" i="13"/>
  <c r="O272" i="13"/>
  <c r="M272" i="13"/>
  <c r="N272" i="13" s="1"/>
  <c r="L272" i="13"/>
  <c r="J272" i="13"/>
  <c r="K272" i="13" s="1"/>
  <c r="Q271" i="13"/>
  <c r="P271" i="13"/>
  <c r="O271" i="13"/>
  <c r="M271" i="13"/>
  <c r="N271" i="13" s="1"/>
  <c r="L271" i="13"/>
  <c r="J271" i="13"/>
  <c r="K271" i="13" s="1"/>
  <c r="Q270" i="13"/>
  <c r="P270" i="13"/>
  <c r="O270" i="13"/>
  <c r="M270" i="13"/>
  <c r="N270" i="13" s="1"/>
  <c r="L270" i="13"/>
  <c r="J270" i="13"/>
  <c r="K270" i="13" s="1"/>
  <c r="Q269" i="13"/>
  <c r="P269" i="13"/>
  <c r="O269" i="13"/>
  <c r="M269" i="13"/>
  <c r="N269" i="13" s="1"/>
  <c r="L269" i="13"/>
  <c r="J269" i="13"/>
  <c r="K269" i="13" s="1"/>
  <c r="Q268" i="13"/>
  <c r="P268" i="13"/>
  <c r="O268" i="13"/>
  <c r="M268" i="13"/>
  <c r="N268" i="13" s="1"/>
  <c r="L268" i="13"/>
  <c r="J268" i="13"/>
  <c r="K268" i="13" s="1"/>
  <c r="Q267" i="13"/>
  <c r="P267" i="13"/>
  <c r="O267" i="13"/>
  <c r="M267" i="13"/>
  <c r="N267" i="13" s="1"/>
  <c r="L267" i="13"/>
  <c r="J267" i="13"/>
  <c r="K267" i="13" s="1"/>
  <c r="Q266" i="13"/>
  <c r="P266" i="13"/>
  <c r="O266" i="13"/>
  <c r="M266" i="13"/>
  <c r="N266" i="13" s="1"/>
  <c r="L266" i="13"/>
  <c r="J266" i="13"/>
  <c r="K266" i="13" s="1"/>
  <c r="Q265" i="13"/>
  <c r="P265" i="13"/>
  <c r="O265" i="13"/>
  <c r="M265" i="13"/>
  <c r="N265" i="13" s="1"/>
  <c r="L265" i="13"/>
  <c r="J265" i="13"/>
  <c r="K265" i="13" s="1"/>
  <c r="Q264" i="13"/>
  <c r="P264" i="13"/>
  <c r="O264" i="13"/>
  <c r="M264" i="13"/>
  <c r="N264" i="13" s="1"/>
  <c r="L264" i="13"/>
  <c r="J264" i="13"/>
  <c r="K264" i="13" s="1"/>
  <c r="Q263" i="13"/>
  <c r="P263" i="13"/>
  <c r="O263" i="13"/>
  <c r="M263" i="13"/>
  <c r="N263" i="13" s="1"/>
  <c r="L263" i="13"/>
  <c r="J263" i="13"/>
  <c r="K263" i="13" s="1"/>
  <c r="Q262" i="13"/>
  <c r="P262" i="13"/>
  <c r="O262" i="13"/>
  <c r="M262" i="13"/>
  <c r="N262" i="13" s="1"/>
  <c r="L262" i="13"/>
  <c r="J262" i="13"/>
  <c r="K262" i="13" s="1"/>
  <c r="Q261" i="13"/>
  <c r="P261" i="13"/>
  <c r="O261" i="13"/>
  <c r="M261" i="13"/>
  <c r="N261" i="13" s="1"/>
  <c r="L261" i="13"/>
  <c r="J261" i="13"/>
  <c r="K261" i="13" s="1"/>
  <c r="Q260" i="13"/>
  <c r="P260" i="13"/>
  <c r="O260" i="13"/>
  <c r="M260" i="13"/>
  <c r="N260" i="13" s="1"/>
  <c r="L260" i="13"/>
  <c r="J260" i="13"/>
  <c r="K260" i="13" s="1"/>
  <c r="Q259" i="13"/>
  <c r="P259" i="13"/>
  <c r="O259" i="13"/>
  <c r="M259" i="13"/>
  <c r="N259" i="13" s="1"/>
  <c r="L259" i="13"/>
  <c r="J259" i="13"/>
  <c r="K259" i="13" s="1"/>
  <c r="Q258" i="13"/>
  <c r="P258" i="13"/>
  <c r="O258" i="13"/>
  <c r="M258" i="13"/>
  <c r="N258" i="13" s="1"/>
  <c r="L258" i="13"/>
  <c r="J258" i="13"/>
  <c r="K258" i="13" s="1"/>
  <c r="Q257" i="13"/>
  <c r="P257" i="13"/>
  <c r="O257" i="13"/>
  <c r="M257" i="13"/>
  <c r="N257" i="13" s="1"/>
  <c r="L257" i="13"/>
  <c r="J257" i="13"/>
  <c r="K257" i="13" s="1"/>
  <c r="Q256" i="13"/>
  <c r="P256" i="13"/>
  <c r="O256" i="13"/>
  <c r="M256" i="13"/>
  <c r="N256" i="13" s="1"/>
  <c r="L256" i="13"/>
  <c r="J256" i="13"/>
  <c r="K256" i="13" s="1"/>
  <c r="Q255" i="13"/>
  <c r="P255" i="13"/>
  <c r="O255" i="13"/>
  <c r="M255" i="13"/>
  <c r="N255" i="13" s="1"/>
  <c r="L255" i="13"/>
  <c r="J255" i="13"/>
  <c r="K255" i="13" s="1"/>
  <c r="Q254" i="13"/>
  <c r="P254" i="13"/>
  <c r="O254" i="13"/>
  <c r="M254" i="13"/>
  <c r="N254" i="13" s="1"/>
  <c r="L254" i="13"/>
  <c r="J254" i="13"/>
  <c r="K254" i="13" s="1"/>
  <c r="Q253" i="13"/>
  <c r="P253" i="13"/>
  <c r="O253" i="13"/>
  <c r="M253" i="13"/>
  <c r="N253" i="13" s="1"/>
  <c r="L253" i="13"/>
  <c r="J253" i="13"/>
  <c r="K253" i="13" s="1"/>
  <c r="Q252" i="13"/>
  <c r="P252" i="13"/>
  <c r="O252" i="13"/>
  <c r="M252" i="13"/>
  <c r="N252" i="13" s="1"/>
  <c r="L252" i="13"/>
  <c r="J252" i="13"/>
  <c r="K252" i="13" s="1"/>
  <c r="Q251" i="13"/>
  <c r="P251" i="13"/>
  <c r="O251" i="13"/>
  <c r="M251" i="13"/>
  <c r="N251" i="13" s="1"/>
  <c r="L251" i="13"/>
  <c r="J251" i="13"/>
  <c r="K251" i="13" s="1"/>
  <c r="Q250" i="13"/>
  <c r="P250" i="13"/>
  <c r="O250" i="13"/>
  <c r="M250" i="13"/>
  <c r="N250" i="13" s="1"/>
  <c r="L250" i="13"/>
  <c r="J250" i="13"/>
  <c r="K250" i="13" s="1"/>
  <c r="Q249" i="13"/>
  <c r="P249" i="13"/>
  <c r="O249" i="13"/>
  <c r="M249" i="13"/>
  <c r="N249" i="13" s="1"/>
  <c r="L249" i="13"/>
  <c r="J249" i="13"/>
  <c r="K249" i="13" s="1"/>
  <c r="Q248" i="13"/>
  <c r="P248" i="13"/>
  <c r="O248" i="13"/>
  <c r="M248" i="13"/>
  <c r="N248" i="13" s="1"/>
  <c r="L248" i="13"/>
  <c r="J248" i="13"/>
  <c r="K248" i="13" s="1"/>
  <c r="Q247" i="13"/>
  <c r="P247" i="13"/>
  <c r="O247" i="13"/>
  <c r="M247" i="13"/>
  <c r="N247" i="13" s="1"/>
  <c r="L247" i="13"/>
  <c r="J247" i="13"/>
  <c r="K247" i="13" s="1"/>
  <c r="Q246" i="13"/>
  <c r="P246" i="13"/>
  <c r="O246" i="13"/>
  <c r="M246" i="13"/>
  <c r="N246" i="13" s="1"/>
  <c r="L246" i="13"/>
  <c r="J246" i="13"/>
  <c r="K246" i="13" s="1"/>
  <c r="Q245" i="13"/>
  <c r="P245" i="13"/>
  <c r="O245" i="13"/>
  <c r="M245" i="13"/>
  <c r="N245" i="13" s="1"/>
  <c r="L245" i="13"/>
  <c r="J245" i="13"/>
  <c r="K245" i="13" s="1"/>
  <c r="Q244" i="13"/>
  <c r="P244" i="13"/>
  <c r="O244" i="13"/>
  <c r="M244" i="13"/>
  <c r="N244" i="13" s="1"/>
  <c r="L244" i="13"/>
  <c r="J244" i="13"/>
  <c r="K244" i="13" s="1"/>
  <c r="Q243" i="13"/>
  <c r="P243" i="13"/>
  <c r="O243" i="13"/>
  <c r="M243" i="13"/>
  <c r="N243" i="13" s="1"/>
  <c r="L243" i="13"/>
  <c r="J243" i="13"/>
  <c r="K243" i="13" s="1"/>
  <c r="Q242" i="13"/>
  <c r="P242" i="13"/>
  <c r="O242" i="13"/>
  <c r="M242" i="13"/>
  <c r="N242" i="13" s="1"/>
  <c r="L242" i="13"/>
  <c r="J242" i="13"/>
  <c r="K242" i="13" s="1"/>
  <c r="Q241" i="13"/>
  <c r="P241" i="13"/>
  <c r="O241" i="13"/>
  <c r="M241" i="13"/>
  <c r="N241" i="13" s="1"/>
  <c r="L241" i="13"/>
  <c r="J241" i="13"/>
  <c r="K241" i="13" s="1"/>
  <c r="Q240" i="13"/>
  <c r="P240" i="13"/>
  <c r="O240" i="13"/>
  <c r="M240" i="13"/>
  <c r="N240" i="13" s="1"/>
  <c r="L240" i="13"/>
  <c r="J240" i="13"/>
  <c r="K240" i="13" s="1"/>
  <c r="Q239" i="13"/>
  <c r="P239" i="13"/>
  <c r="O239" i="13"/>
  <c r="M239" i="13"/>
  <c r="N239" i="13" s="1"/>
  <c r="L239" i="13"/>
  <c r="J239" i="13"/>
  <c r="K239" i="13" s="1"/>
  <c r="Q238" i="13"/>
  <c r="P238" i="13"/>
  <c r="O238" i="13"/>
  <c r="M238" i="13"/>
  <c r="N238" i="13" s="1"/>
  <c r="L238" i="13"/>
  <c r="J238" i="13"/>
  <c r="K238" i="13" s="1"/>
  <c r="Q237" i="13"/>
  <c r="P237" i="13"/>
  <c r="O237" i="13"/>
  <c r="M237" i="13"/>
  <c r="N237" i="13" s="1"/>
  <c r="L237" i="13"/>
  <c r="J237" i="13"/>
  <c r="K237" i="13" s="1"/>
  <c r="Q236" i="13"/>
  <c r="P236" i="13"/>
  <c r="O236" i="13"/>
  <c r="M236" i="13"/>
  <c r="N236" i="13" s="1"/>
  <c r="L236" i="13"/>
  <c r="J236" i="13"/>
  <c r="K236" i="13" s="1"/>
  <c r="Q235" i="13"/>
  <c r="P235" i="13"/>
  <c r="O235" i="13"/>
  <c r="M235" i="13"/>
  <c r="N235" i="13" s="1"/>
  <c r="L235" i="13"/>
  <c r="J235" i="13"/>
  <c r="K235" i="13" s="1"/>
  <c r="Q234" i="13"/>
  <c r="P234" i="13"/>
  <c r="O234" i="13"/>
  <c r="M234" i="13"/>
  <c r="N234" i="13" s="1"/>
  <c r="L234" i="13"/>
  <c r="J234" i="13"/>
  <c r="K234" i="13" s="1"/>
  <c r="Q233" i="13"/>
  <c r="P233" i="13"/>
  <c r="O233" i="13"/>
  <c r="M233" i="13"/>
  <c r="N233" i="13" s="1"/>
  <c r="L233" i="13"/>
  <c r="J233" i="13"/>
  <c r="K233" i="13" s="1"/>
  <c r="Q232" i="13"/>
  <c r="P232" i="13"/>
  <c r="O232" i="13"/>
  <c r="M232" i="13"/>
  <c r="N232" i="13" s="1"/>
  <c r="L232" i="13"/>
  <c r="J232" i="13"/>
  <c r="K232" i="13" s="1"/>
  <c r="Q231" i="13"/>
  <c r="P231" i="13"/>
  <c r="O231" i="13"/>
  <c r="M231" i="13"/>
  <c r="N231" i="13" s="1"/>
  <c r="L231" i="13"/>
  <c r="J231" i="13"/>
  <c r="K231" i="13" s="1"/>
  <c r="Q230" i="13"/>
  <c r="P230" i="13"/>
  <c r="O230" i="13"/>
  <c r="M230" i="13"/>
  <c r="N230" i="13" s="1"/>
  <c r="L230" i="13"/>
  <c r="J230" i="13"/>
  <c r="K230" i="13" s="1"/>
  <c r="Q229" i="13"/>
  <c r="P229" i="13"/>
  <c r="O229" i="13"/>
  <c r="M229" i="13"/>
  <c r="N229" i="13" s="1"/>
  <c r="L229" i="13"/>
  <c r="J229" i="13"/>
  <c r="K229" i="13" s="1"/>
  <c r="Q228" i="13"/>
  <c r="P228" i="13"/>
  <c r="O228" i="13"/>
  <c r="M228" i="13"/>
  <c r="N228" i="13" s="1"/>
  <c r="L228" i="13"/>
  <c r="J228" i="13"/>
  <c r="K228" i="13" s="1"/>
  <c r="Q227" i="13"/>
  <c r="P227" i="13"/>
  <c r="O227" i="13"/>
  <c r="M227" i="13"/>
  <c r="N227" i="13" s="1"/>
  <c r="L227" i="13"/>
  <c r="J227" i="13"/>
  <c r="K227" i="13" s="1"/>
  <c r="Q226" i="13"/>
  <c r="P226" i="13"/>
  <c r="O226" i="13"/>
  <c r="M226" i="13"/>
  <c r="N226" i="13" s="1"/>
  <c r="L226" i="13"/>
  <c r="J226" i="13"/>
  <c r="K226" i="13" s="1"/>
  <c r="Q225" i="13"/>
  <c r="P225" i="13"/>
  <c r="O225" i="13"/>
  <c r="M225" i="13"/>
  <c r="N225" i="13" s="1"/>
  <c r="L225" i="13"/>
  <c r="J225" i="13"/>
  <c r="K225" i="13" s="1"/>
  <c r="Q224" i="13"/>
  <c r="P224" i="13"/>
  <c r="O224" i="13"/>
  <c r="M224" i="13"/>
  <c r="N224" i="13" s="1"/>
  <c r="L224" i="13"/>
  <c r="J224" i="13"/>
  <c r="K224" i="13" s="1"/>
  <c r="Q223" i="13"/>
  <c r="P223" i="13"/>
  <c r="O223" i="13"/>
  <c r="M223" i="13"/>
  <c r="N223" i="13" s="1"/>
  <c r="L223" i="13"/>
  <c r="J223" i="13"/>
  <c r="K223" i="13" s="1"/>
  <c r="Q222" i="13"/>
  <c r="P222" i="13"/>
  <c r="O222" i="13"/>
  <c r="M222" i="13"/>
  <c r="N222" i="13" s="1"/>
  <c r="L222" i="13"/>
  <c r="J222" i="13"/>
  <c r="K222" i="13" s="1"/>
  <c r="Q221" i="13"/>
  <c r="P221" i="13"/>
  <c r="O221" i="13"/>
  <c r="M221" i="13"/>
  <c r="N221" i="13" s="1"/>
  <c r="L221" i="13"/>
  <c r="J221" i="13"/>
  <c r="K221" i="13" s="1"/>
  <c r="Q220" i="13"/>
  <c r="P220" i="13"/>
  <c r="O220" i="13"/>
  <c r="M220" i="13"/>
  <c r="N220" i="13" s="1"/>
  <c r="L220" i="13"/>
  <c r="J220" i="13"/>
  <c r="K220" i="13" s="1"/>
  <c r="Q219" i="13"/>
  <c r="P219" i="13"/>
  <c r="O219" i="13"/>
  <c r="M219" i="13"/>
  <c r="N219" i="13" s="1"/>
  <c r="L219" i="13"/>
  <c r="J219" i="13"/>
  <c r="K219" i="13" s="1"/>
  <c r="Q218" i="13"/>
  <c r="P218" i="13"/>
  <c r="O218" i="13"/>
  <c r="M218" i="13"/>
  <c r="N218" i="13" s="1"/>
  <c r="L218" i="13"/>
  <c r="J218" i="13"/>
  <c r="K218" i="13" s="1"/>
  <c r="Q217" i="13"/>
  <c r="P217" i="13"/>
  <c r="O217" i="13"/>
  <c r="M217" i="13"/>
  <c r="N217" i="13" s="1"/>
  <c r="L217" i="13"/>
  <c r="J217" i="13"/>
  <c r="K217" i="13" s="1"/>
  <c r="Q216" i="13"/>
  <c r="P216" i="13"/>
  <c r="O216" i="13"/>
  <c r="M216" i="13"/>
  <c r="N216" i="13" s="1"/>
  <c r="L216" i="13"/>
  <c r="J216" i="13"/>
  <c r="K216" i="13" s="1"/>
  <c r="Q215" i="13"/>
  <c r="P215" i="13"/>
  <c r="O215" i="13"/>
  <c r="M215" i="13"/>
  <c r="N215" i="13" s="1"/>
  <c r="L215" i="13"/>
  <c r="J215" i="13"/>
  <c r="K215" i="13" s="1"/>
  <c r="Q214" i="13"/>
  <c r="P214" i="13"/>
  <c r="O214" i="13"/>
  <c r="M214" i="13"/>
  <c r="N214" i="13" s="1"/>
  <c r="L214" i="13"/>
  <c r="J214" i="13"/>
  <c r="K214" i="13" s="1"/>
  <c r="Q213" i="13"/>
  <c r="P213" i="13"/>
  <c r="O213" i="13"/>
  <c r="M213" i="13"/>
  <c r="N213" i="13" s="1"/>
  <c r="L213" i="13"/>
  <c r="J213" i="13"/>
  <c r="K213" i="13" s="1"/>
  <c r="Q212" i="13"/>
  <c r="P212" i="13"/>
  <c r="O212" i="13"/>
  <c r="M212" i="13"/>
  <c r="N212" i="13" s="1"/>
  <c r="L212" i="13"/>
  <c r="J212" i="13"/>
  <c r="K212" i="13" s="1"/>
  <c r="Q211" i="13"/>
  <c r="P211" i="13"/>
  <c r="O211" i="13"/>
  <c r="M211" i="13"/>
  <c r="N211" i="13" s="1"/>
  <c r="L211" i="13"/>
  <c r="J211" i="13"/>
  <c r="K211" i="13" s="1"/>
  <c r="Q210" i="13"/>
  <c r="P210" i="13"/>
  <c r="O210" i="13"/>
  <c r="M210" i="13"/>
  <c r="N210" i="13" s="1"/>
  <c r="L210" i="13"/>
  <c r="J210" i="13"/>
  <c r="K210" i="13" s="1"/>
  <c r="Q209" i="13"/>
  <c r="P209" i="13"/>
  <c r="O209" i="13"/>
  <c r="M209" i="13"/>
  <c r="N209" i="13" s="1"/>
  <c r="L209" i="13"/>
  <c r="J209" i="13"/>
  <c r="K209" i="13" s="1"/>
  <c r="Q208" i="13"/>
  <c r="P208" i="13"/>
  <c r="O208" i="13"/>
  <c r="M208" i="13"/>
  <c r="N208" i="13" s="1"/>
  <c r="L208" i="13"/>
  <c r="J208" i="13"/>
  <c r="K208" i="13" s="1"/>
  <c r="Q207" i="13"/>
  <c r="P207" i="13"/>
  <c r="O207" i="13"/>
  <c r="M207" i="13"/>
  <c r="N207" i="13" s="1"/>
  <c r="L207" i="13"/>
  <c r="J207" i="13"/>
  <c r="K207" i="13" s="1"/>
  <c r="Q206" i="13"/>
  <c r="P206" i="13"/>
  <c r="O206" i="13"/>
  <c r="M206" i="13"/>
  <c r="N206" i="13" s="1"/>
  <c r="L206" i="13"/>
  <c r="J206" i="13"/>
  <c r="K206" i="13" s="1"/>
  <c r="Q205" i="13"/>
  <c r="P205" i="13"/>
  <c r="O205" i="13"/>
  <c r="M205" i="13"/>
  <c r="N205" i="13" s="1"/>
  <c r="L205" i="13"/>
  <c r="J205" i="13"/>
  <c r="K205" i="13" s="1"/>
  <c r="Q204" i="13"/>
  <c r="P204" i="13"/>
  <c r="O204" i="13"/>
  <c r="M204" i="13"/>
  <c r="N204" i="13" s="1"/>
  <c r="L204" i="13"/>
  <c r="J204" i="13"/>
  <c r="K204" i="13" s="1"/>
  <c r="Q203" i="13"/>
  <c r="P203" i="13"/>
  <c r="O203" i="13"/>
  <c r="M203" i="13"/>
  <c r="N203" i="13" s="1"/>
  <c r="L203" i="13"/>
  <c r="J203" i="13"/>
  <c r="K203" i="13" s="1"/>
  <c r="Q202" i="13"/>
  <c r="P202" i="13"/>
  <c r="O202" i="13"/>
  <c r="M202" i="13"/>
  <c r="N202" i="13" s="1"/>
  <c r="L202" i="13"/>
  <c r="J202" i="13"/>
  <c r="K202" i="13" s="1"/>
  <c r="Q201" i="13"/>
  <c r="P201" i="13"/>
  <c r="O201" i="13"/>
  <c r="M201" i="13"/>
  <c r="N201" i="13" s="1"/>
  <c r="L201" i="13"/>
  <c r="J201" i="13"/>
  <c r="K201" i="13" s="1"/>
  <c r="Q200" i="13"/>
  <c r="P200" i="13"/>
  <c r="O200" i="13"/>
  <c r="M200" i="13"/>
  <c r="N200" i="13" s="1"/>
  <c r="L200" i="13"/>
  <c r="J200" i="13"/>
  <c r="K200" i="13" s="1"/>
  <c r="Q199" i="13"/>
  <c r="P199" i="13"/>
  <c r="O199" i="13"/>
  <c r="M199" i="13"/>
  <c r="N199" i="13" s="1"/>
  <c r="L199" i="13"/>
  <c r="J199" i="13"/>
  <c r="K199" i="13" s="1"/>
  <c r="Q198" i="13"/>
  <c r="P198" i="13"/>
  <c r="O198" i="13"/>
  <c r="M198" i="13"/>
  <c r="N198" i="13" s="1"/>
  <c r="L198" i="13"/>
  <c r="J198" i="13"/>
  <c r="K198" i="13" s="1"/>
  <c r="Q197" i="13"/>
  <c r="P197" i="13"/>
  <c r="O197" i="13"/>
  <c r="M197" i="13"/>
  <c r="N197" i="13" s="1"/>
  <c r="L197" i="13"/>
  <c r="J197" i="13"/>
  <c r="K197" i="13" s="1"/>
  <c r="Q196" i="13"/>
  <c r="P196" i="13"/>
  <c r="O196" i="13"/>
  <c r="M196" i="13"/>
  <c r="N196" i="13" s="1"/>
  <c r="L196" i="13"/>
  <c r="J196" i="13"/>
  <c r="K196" i="13" s="1"/>
  <c r="Q195" i="13"/>
  <c r="P195" i="13"/>
  <c r="O195" i="13"/>
  <c r="M195" i="13"/>
  <c r="N195" i="13" s="1"/>
  <c r="L195" i="13"/>
  <c r="J195" i="13"/>
  <c r="K195" i="13" s="1"/>
  <c r="Q194" i="13"/>
  <c r="P194" i="13"/>
  <c r="O194" i="13"/>
  <c r="M194" i="13"/>
  <c r="N194" i="13" s="1"/>
  <c r="L194" i="13"/>
  <c r="J194" i="13"/>
  <c r="K194" i="13" s="1"/>
  <c r="Q193" i="13"/>
  <c r="P193" i="13"/>
  <c r="O193" i="13"/>
  <c r="M193" i="13"/>
  <c r="N193" i="13" s="1"/>
  <c r="L193" i="13"/>
  <c r="J193" i="13"/>
  <c r="K193" i="13" s="1"/>
  <c r="Q192" i="13"/>
  <c r="P192" i="13"/>
  <c r="O192" i="13"/>
  <c r="M192" i="13"/>
  <c r="N192" i="13" s="1"/>
  <c r="L192" i="13"/>
  <c r="J192" i="13"/>
  <c r="K192" i="13" s="1"/>
  <c r="Q191" i="13"/>
  <c r="P191" i="13"/>
  <c r="O191" i="13"/>
  <c r="M191" i="13"/>
  <c r="N191" i="13" s="1"/>
  <c r="L191" i="13"/>
  <c r="J191" i="13"/>
  <c r="K191" i="13" s="1"/>
  <c r="Q190" i="13"/>
  <c r="P190" i="13"/>
  <c r="O190" i="13"/>
  <c r="M190" i="13"/>
  <c r="N190" i="13" s="1"/>
  <c r="L190" i="13"/>
  <c r="J190" i="13"/>
  <c r="K190" i="13" s="1"/>
  <c r="Q189" i="13"/>
  <c r="P189" i="13"/>
  <c r="O189" i="13"/>
  <c r="M189" i="13"/>
  <c r="N189" i="13" s="1"/>
  <c r="L189" i="13"/>
  <c r="J189" i="13"/>
  <c r="K189" i="13" s="1"/>
  <c r="Q188" i="13"/>
  <c r="P188" i="13"/>
  <c r="O188" i="13"/>
  <c r="M188" i="13"/>
  <c r="N188" i="13" s="1"/>
  <c r="L188" i="13"/>
  <c r="J188" i="13"/>
  <c r="K188" i="13" s="1"/>
  <c r="Q187" i="13"/>
  <c r="P187" i="13"/>
  <c r="O187" i="13"/>
  <c r="M187" i="13"/>
  <c r="N187" i="13" s="1"/>
  <c r="L187" i="13"/>
  <c r="J187" i="13"/>
  <c r="K187" i="13" s="1"/>
  <c r="Q186" i="13"/>
  <c r="P186" i="13"/>
  <c r="O186" i="13"/>
  <c r="M186" i="13"/>
  <c r="N186" i="13" s="1"/>
  <c r="L186" i="13"/>
  <c r="J186" i="13"/>
  <c r="K186" i="13" s="1"/>
  <c r="Q185" i="13"/>
  <c r="P185" i="13"/>
  <c r="O185" i="13"/>
  <c r="M185" i="13"/>
  <c r="N185" i="13" s="1"/>
  <c r="L185" i="13"/>
  <c r="J185" i="13"/>
  <c r="K185" i="13" s="1"/>
  <c r="Q184" i="13"/>
  <c r="P184" i="13"/>
  <c r="O184" i="13"/>
  <c r="M184" i="13"/>
  <c r="N184" i="13" s="1"/>
  <c r="L184" i="13"/>
  <c r="J184" i="13"/>
  <c r="K184" i="13" s="1"/>
  <c r="Q183" i="13"/>
  <c r="P183" i="13"/>
  <c r="O183" i="13"/>
  <c r="M183" i="13"/>
  <c r="N183" i="13" s="1"/>
  <c r="L183" i="13"/>
  <c r="J183" i="13"/>
  <c r="K183" i="13" s="1"/>
  <c r="Q182" i="13"/>
  <c r="P182" i="13"/>
  <c r="O182" i="13"/>
  <c r="M182" i="13"/>
  <c r="N182" i="13" s="1"/>
  <c r="L182" i="13"/>
  <c r="J182" i="13"/>
  <c r="K182" i="13" s="1"/>
  <c r="Q181" i="13"/>
  <c r="P181" i="13"/>
  <c r="O181" i="13"/>
  <c r="M181" i="13"/>
  <c r="N181" i="13" s="1"/>
  <c r="L181" i="13"/>
  <c r="J181" i="13"/>
  <c r="K181" i="13" s="1"/>
  <c r="Q180" i="13"/>
  <c r="P180" i="13"/>
  <c r="O180" i="13"/>
  <c r="M180" i="13"/>
  <c r="N180" i="13" s="1"/>
  <c r="L180" i="13"/>
  <c r="J180" i="13"/>
  <c r="K180" i="13" s="1"/>
  <c r="Q179" i="13"/>
  <c r="P179" i="13"/>
  <c r="O179" i="13"/>
  <c r="M179" i="13"/>
  <c r="N179" i="13" s="1"/>
  <c r="L179" i="13"/>
  <c r="J179" i="13"/>
  <c r="K179" i="13" s="1"/>
  <c r="Q178" i="13"/>
  <c r="P178" i="13"/>
  <c r="O178" i="13"/>
  <c r="M178" i="13"/>
  <c r="N178" i="13" s="1"/>
  <c r="L178" i="13"/>
  <c r="J178" i="13"/>
  <c r="K178" i="13" s="1"/>
  <c r="Q177" i="13"/>
  <c r="P177" i="13"/>
  <c r="O177" i="13"/>
  <c r="M177" i="13"/>
  <c r="N177" i="13" s="1"/>
  <c r="L177" i="13"/>
  <c r="J177" i="13"/>
  <c r="K177" i="13" s="1"/>
  <c r="Q176" i="13"/>
  <c r="P176" i="13"/>
  <c r="O176" i="13"/>
  <c r="M176" i="13"/>
  <c r="N176" i="13" s="1"/>
  <c r="L176" i="13"/>
  <c r="J176" i="13"/>
  <c r="K176" i="13" s="1"/>
  <c r="Q175" i="13"/>
  <c r="P175" i="13"/>
  <c r="O175" i="13"/>
  <c r="M175" i="13"/>
  <c r="N175" i="13" s="1"/>
  <c r="L175" i="13"/>
  <c r="J175" i="13"/>
  <c r="K175" i="13" s="1"/>
  <c r="Q174" i="13"/>
  <c r="P174" i="13"/>
  <c r="O174" i="13"/>
  <c r="M174" i="13"/>
  <c r="N174" i="13" s="1"/>
  <c r="L174" i="13"/>
  <c r="J174" i="13"/>
  <c r="K174" i="13" s="1"/>
  <c r="Q173" i="13"/>
  <c r="P173" i="13"/>
  <c r="O173" i="13"/>
  <c r="M173" i="13"/>
  <c r="N173" i="13" s="1"/>
  <c r="L173" i="13"/>
  <c r="J173" i="13"/>
  <c r="K173" i="13" s="1"/>
  <c r="Q172" i="13"/>
  <c r="P172" i="13"/>
  <c r="O172" i="13"/>
  <c r="M172" i="13"/>
  <c r="N172" i="13" s="1"/>
  <c r="L172" i="13"/>
  <c r="J172" i="13"/>
  <c r="K172" i="13" s="1"/>
  <c r="Q171" i="13"/>
  <c r="P171" i="13"/>
  <c r="O171" i="13"/>
  <c r="M171" i="13"/>
  <c r="N171" i="13" s="1"/>
  <c r="L171" i="13"/>
  <c r="J171" i="13"/>
  <c r="K171" i="13" s="1"/>
  <c r="Q170" i="13"/>
  <c r="P170" i="13"/>
  <c r="O170" i="13"/>
  <c r="M170" i="13"/>
  <c r="N170" i="13" s="1"/>
  <c r="L170" i="13"/>
  <c r="J170" i="13"/>
  <c r="K170" i="13" s="1"/>
  <c r="Q169" i="13"/>
  <c r="P169" i="13"/>
  <c r="O169" i="13"/>
  <c r="M169" i="13"/>
  <c r="N169" i="13" s="1"/>
  <c r="L169" i="13"/>
  <c r="J169" i="13"/>
  <c r="K169" i="13" s="1"/>
  <c r="Q168" i="13"/>
  <c r="P168" i="13"/>
  <c r="O168" i="13"/>
  <c r="M168" i="13"/>
  <c r="N168" i="13" s="1"/>
  <c r="L168" i="13"/>
  <c r="J168" i="13"/>
  <c r="K168" i="13" s="1"/>
  <c r="Q167" i="13"/>
  <c r="P167" i="13"/>
  <c r="O167" i="13"/>
  <c r="M167" i="13"/>
  <c r="N167" i="13" s="1"/>
  <c r="L167" i="13"/>
  <c r="J167" i="13"/>
  <c r="K167" i="13" s="1"/>
  <c r="Q166" i="13"/>
  <c r="P166" i="13"/>
  <c r="O166" i="13"/>
  <c r="M166" i="13"/>
  <c r="N166" i="13" s="1"/>
  <c r="L166" i="13"/>
  <c r="J166" i="13"/>
  <c r="K166" i="13" s="1"/>
  <c r="Q165" i="13"/>
  <c r="P165" i="13"/>
  <c r="O165" i="13"/>
  <c r="M165" i="13"/>
  <c r="N165" i="13" s="1"/>
  <c r="L165" i="13"/>
  <c r="J165" i="13"/>
  <c r="K165" i="13" s="1"/>
  <c r="Q164" i="13"/>
  <c r="P164" i="13"/>
  <c r="O164" i="13"/>
  <c r="M164" i="13"/>
  <c r="N164" i="13" s="1"/>
  <c r="L164" i="13"/>
  <c r="J164" i="13"/>
  <c r="K164" i="13" s="1"/>
  <c r="Q163" i="13"/>
  <c r="P163" i="13"/>
  <c r="O163" i="13"/>
  <c r="M163" i="13"/>
  <c r="N163" i="13" s="1"/>
  <c r="L163" i="13"/>
  <c r="J163" i="13"/>
  <c r="K163" i="13" s="1"/>
  <c r="Q162" i="13"/>
  <c r="P162" i="13"/>
  <c r="O162" i="13"/>
  <c r="M162" i="13"/>
  <c r="N162" i="13" s="1"/>
  <c r="L162" i="13"/>
  <c r="J162" i="13"/>
  <c r="K162" i="13" s="1"/>
  <c r="Q161" i="13"/>
  <c r="P161" i="13"/>
  <c r="O161" i="13"/>
  <c r="M161" i="13"/>
  <c r="N161" i="13" s="1"/>
  <c r="L161" i="13"/>
  <c r="J161" i="13"/>
  <c r="K161" i="13" s="1"/>
  <c r="Q160" i="13"/>
  <c r="P160" i="13"/>
  <c r="O160" i="13"/>
  <c r="M160" i="13"/>
  <c r="N160" i="13" s="1"/>
  <c r="L160" i="13"/>
  <c r="J160" i="13"/>
  <c r="K160" i="13" s="1"/>
  <c r="Q159" i="13"/>
  <c r="P159" i="13"/>
  <c r="O159" i="13"/>
  <c r="M159" i="13"/>
  <c r="N159" i="13" s="1"/>
  <c r="L159" i="13"/>
  <c r="J159" i="13"/>
  <c r="K159" i="13" s="1"/>
  <c r="Q158" i="13"/>
  <c r="P158" i="13"/>
  <c r="O158" i="13"/>
  <c r="M158" i="13"/>
  <c r="N158" i="13" s="1"/>
  <c r="L158" i="13"/>
  <c r="J158" i="13"/>
  <c r="K158" i="13" s="1"/>
  <c r="Q157" i="13"/>
  <c r="P157" i="13"/>
  <c r="O157" i="13"/>
  <c r="M157" i="13"/>
  <c r="N157" i="13" s="1"/>
  <c r="L157" i="13"/>
  <c r="J157" i="13"/>
  <c r="K157" i="13" s="1"/>
  <c r="Q156" i="13"/>
  <c r="P156" i="13"/>
  <c r="O156" i="13"/>
  <c r="M156" i="13"/>
  <c r="N156" i="13" s="1"/>
  <c r="L156" i="13"/>
  <c r="J156" i="13"/>
  <c r="K156" i="13" s="1"/>
  <c r="Q155" i="13"/>
  <c r="P155" i="13"/>
  <c r="O155" i="13"/>
  <c r="M155" i="13"/>
  <c r="N155" i="13" s="1"/>
  <c r="L155" i="13"/>
  <c r="J155" i="13"/>
  <c r="K155" i="13" s="1"/>
  <c r="Q154" i="13"/>
  <c r="P154" i="13"/>
  <c r="O154" i="13"/>
  <c r="M154" i="13"/>
  <c r="N154" i="13" s="1"/>
  <c r="L154" i="13"/>
  <c r="J154" i="13"/>
  <c r="K154" i="13" s="1"/>
  <c r="Q153" i="13"/>
  <c r="P153" i="13"/>
  <c r="O153" i="13"/>
  <c r="M153" i="13"/>
  <c r="N153" i="13" s="1"/>
  <c r="L153" i="13"/>
  <c r="J153" i="13"/>
  <c r="K153" i="13" s="1"/>
  <c r="Q152" i="13"/>
  <c r="P152" i="13"/>
  <c r="O152" i="13"/>
  <c r="M152" i="13"/>
  <c r="N152" i="13" s="1"/>
  <c r="L152" i="13"/>
  <c r="J152" i="13"/>
  <c r="K152" i="13" s="1"/>
  <c r="Q151" i="13"/>
  <c r="P151" i="13"/>
  <c r="O151" i="13"/>
  <c r="M151" i="13"/>
  <c r="N151" i="13" s="1"/>
  <c r="L151" i="13"/>
  <c r="J151" i="13"/>
  <c r="K151" i="13" s="1"/>
  <c r="Q150" i="13"/>
  <c r="P150" i="13"/>
  <c r="O150" i="13"/>
  <c r="M150" i="13"/>
  <c r="N150" i="13" s="1"/>
  <c r="L150" i="13"/>
  <c r="J150" i="13"/>
  <c r="K150" i="13" s="1"/>
  <c r="Q149" i="13"/>
  <c r="P149" i="13"/>
  <c r="O149" i="13"/>
  <c r="M149" i="13"/>
  <c r="N149" i="13" s="1"/>
  <c r="L149" i="13"/>
  <c r="J149" i="13"/>
  <c r="K149" i="13" s="1"/>
  <c r="Q148" i="13"/>
  <c r="P148" i="13"/>
  <c r="O148" i="13"/>
  <c r="M148" i="13"/>
  <c r="N148" i="13" s="1"/>
  <c r="L148" i="13"/>
  <c r="J148" i="13"/>
  <c r="K148" i="13" s="1"/>
  <c r="Q147" i="13"/>
  <c r="P147" i="13"/>
  <c r="O147" i="13"/>
  <c r="M147" i="13"/>
  <c r="N147" i="13" s="1"/>
  <c r="L147" i="13"/>
  <c r="J147" i="13"/>
  <c r="K147" i="13" s="1"/>
  <c r="Q146" i="13"/>
  <c r="P146" i="13"/>
  <c r="O146" i="13"/>
  <c r="M146" i="13"/>
  <c r="N146" i="13" s="1"/>
  <c r="L146" i="13"/>
  <c r="J146" i="13"/>
  <c r="K146" i="13" s="1"/>
  <c r="Q145" i="13"/>
  <c r="P145" i="13"/>
  <c r="O145" i="13"/>
  <c r="M145" i="13"/>
  <c r="N145" i="13" s="1"/>
  <c r="L145" i="13"/>
  <c r="J145" i="13"/>
  <c r="K145" i="13" s="1"/>
  <c r="Q144" i="13"/>
  <c r="P144" i="13"/>
  <c r="O144" i="13"/>
  <c r="M144" i="13"/>
  <c r="N144" i="13" s="1"/>
  <c r="L144" i="13"/>
  <c r="J144" i="13"/>
  <c r="K144" i="13" s="1"/>
  <c r="Q143" i="13"/>
  <c r="P143" i="13"/>
  <c r="O143" i="13"/>
  <c r="M143" i="13"/>
  <c r="N143" i="13" s="1"/>
  <c r="L143" i="13"/>
  <c r="J143" i="13"/>
  <c r="K143" i="13" s="1"/>
  <c r="Q142" i="13"/>
  <c r="P142" i="13"/>
  <c r="O142" i="13"/>
  <c r="M142" i="13"/>
  <c r="N142" i="13" s="1"/>
  <c r="L142" i="13"/>
  <c r="J142" i="13"/>
  <c r="K142" i="13" s="1"/>
  <c r="Q141" i="13"/>
  <c r="P141" i="13"/>
  <c r="O141" i="13"/>
  <c r="M141" i="13"/>
  <c r="N141" i="13" s="1"/>
  <c r="L141" i="13"/>
  <c r="J141" i="13"/>
  <c r="K141" i="13" s="1"/>
  <c r="Q140" i="13"/>
  <c r="P140" i="13"/>
  <c r="O140" i="13"/>
  <c r="M140" i="13"/>
  <c r="N140" i="13" s="1"/>
  <c r="L140" i="13"/>
  <c r="J140" i="13"/>
  <c r="K140" i="13" s="1"/>
  <c r="Q139" i="13"/>
  <c r="P139" i="13"/>
  <c r="O139" i="13"/>
  <c r="M139" i="13"/>
  <c r="N139" i="13" s="1"/>
  <c r="L139" i="13"/>
  <c r="J139" i="13"/>
  <c r="K139" i="13" s="1"/>
  <c r="Q138" i="13"/>
  <c r="P138" i="13"/>
  <c r="O138" i="13"/>
  <c r="M138" i="13"/>
  <c r="N138" i="13" s="1"/>
  <c r="L138" i="13"/>
  <c r="J138" i="13"/>
  <c r="K138" i="13" s="1"/>
  <c r="Q137" i="13"/>
  <c r="P137" i="13"/>
  <c r="O137" i="13"/>
  <c r="M137" i="13"/>
  <c r="N137" i="13" s="1"/>
  <c r="L137" i="13"/>
  <c r="J137" i="13"/>
  <c r="K137" i="13" s="1"/>
  <c r="Q136" i="13"/>
  <c r="P136" i="13"/>
  <c r="O136" i="13"/>
  <c r="M136" i="13"/>
  <c r="N136" i="13" s="1"/>
  <c r="L136" i="13"/>
  <c r="J136" i="13"/>
  <c r="K136" i="13" s="1"/>
  <c r="Q135" i="13"/>
  <c r="P135" i="13"/>
  <c r="O135" i="13"/>
  <c r="M135" i="13"/>
  <c r="N135" i="13" s="1"/>
  <c r="L135" i="13"/>
  <c r="J135" i="13"/>
  <c r="K135" i="13" s="1"/>
  <c r="Q134" i="13"/>
  <c r="P134" i="13"/>
  <c r="O134" i="13"/>
  <c r="M134" i="13"/>
  <c r="N134" i="13" s="1"/>
  <c r="L134" i="13"/>
  <c r="J134" i="13"/>
  <c r="K134" i="13" s="1"/>
  <c r="Q133" i="13"/>
  <c r="P133" i="13"/>
  <c r="O133" i="13"/>
  <c r="M133" i="13"/>
  <c r="N133" i="13" s="1"/>
  <c r="L133" i="13"/>
  <c r="J133" i="13"/>
  <c r="K133" i="13" s="1"/>
  <c r="Q132" i="13"/>
  <c r="P132" i="13"/>
  <c r="O132" i="13"/>
  <c r="M132" i="13"/>
  <c r="N132" i="13" s="1"/>
  <c r="L132" i="13"/>
  <c r="J132" i="13"/>
  <c r="K132" i="13" s="1"/>
  <c r="Q131" i="13"/>
  <c r="P131" i="13"/>
  <c r="O131" i="13"/>
  <c r="M131" i="13"/>
  <c r="N131" i="13" s="1"/>
  <c r="L131" i="13"/>
  <c r="J131" i="13"/>
  <c r="K131" i="13" s="1"/>
  <c r="Q130" i="13"/>
  <c r="P130" i="13"/>
  <c r="O130" i="13"/>
  <c r="M130" i="13"/>
  <c r="N130" i="13" s="1"/>
  <c r="L130" i="13"/>
  <c r="J130" i="13"/>
  <c r="K130" i="13" s="1"/>
  <c r="Q129" i="13"/>
  <c r="P129" i="13"/>
  <c r="O129" i="13"/>
  <c r="M129" i="13"/>
  <c r="N129" i="13" s="1"/>
  <c r="L129" i="13"/>
  <c r="J129" i="13"/>
  <c r="K129" i="13" s="1"/>
  <c r="Q128" i="13"/>
  <c r="P128" i="13"/>
  <c r="O128" i="13"/>
  <c r="M128" i="13"/>
  <c r="N128" i="13" s="1"/>
  <c r="L128" i="13"/>
  <c r="J128" i="13"/>
  <c r="K128" i="13" s="1"/>
  <c r="Q127" i="13"/>
  <c r="P127" i="13"/>
  <c r="O127" i="13"/>
  <c r="M127" i="13"/>
  <c r="N127" i="13" s="1"/>
  <c r="L127" i="13"/>
  <c r="J127" i="13"/>
  <c r="K127" i="13" s="1"/>
  <c r="Q126" i="13"/>
  <c r="P126" i="13"/>
  <c r="O126" i="13"/>
  <c r="M126" i="13"/>
  <c r="N126" i="13" s="1"/>
  <c r="L126" i="13"/>
  <c r="J126" i="13"/>
  <c r="K126" i="13" s="1"/>
  <c r="Q125" i="13"/>
  <c r="P125" i="13"/>
  <c r="O125" i="13"/>
  <c r="M125" i="13"/>
  <c r="N125" i="13" s="1"/>
  <c r="L125" i="13"/>
  <c r="J125" i="13"/>
  <c r="K125" i="13" s="1"/>
  <c r="Q124" i="13"/>
  <c r="P124" i="13"/>
  <c r="O124" i="13"/>
  <c r="M124" i="13"/>
  <c r="N124" i="13" s="1"/>
  <c r="L124" i="13"/>
  <c r="J124" i="13"/>
  <c r="K124" i="13" s="1"/>
  <c r="Q123" i="13"/>
  <c r="P123" i="13"/>
  <c r="O123" i="13"/>
  <c r="M123" i="13"/>
  <c r="N123" i="13" s="1"/>
  <c r="L123" i="13"/>
  <c r="J123" i="13"/>
  <c r="K123" i="13" s="1"/>
  <c r="Q122" i="13"/>
  <c r="P122" i="13"/>
  <c r="O122" i="13"/>
  <c r="M122" i="13"/>
  <c r="N122" i="13" s="1"/>
  <c r="L122" i="13"/>
  <c r="J122" i="13"/>
  <c r="K122" i="13" s="1"/>
  <c r="Q121" i="13"/>
  <c r="P121" i="13"/>
  <c r="O121" i="13"/>
  <c r="M121" i="13"/>
  <c r="N121" i="13" s="1"/>
  <c r="L121" i="13"/>
  <c r="J121" i="13"/>
  <c r="K121" i="13" s="1"/>
  <c r="Q120" i="13"/>
  <c r="P120" i="13"/>
  <c r="O120" i="13"/>
  <c r="M120" i="13"/>
  <c r="N120" i="13" s="1"/>
  <c r="L120" i="13"/>
  <c r="J120" i="13"/>
  <c r="K120" i="13" s="1"/>
  <c r="Q119" i="13"/>
  <c r="P119" i="13"/>
  <c r="O119" i="13"/>
  <c r="M119" i="13"/>
  <c r="N119" i="13" s="1"/>
  <c r="L119" i="13"/>
  <c r="J119" i="13"/>
  <c r="K119" i="13" s="1"/>
  <c r="Q118" i="13"/>
  <c r="P118" i="13"/>
  <c r="O118" i="13"/>
  <c r="M118" i="13"/>
  <c r="N118" i="13" s="1"/>
  <c r="L118" i="13"/>
  <c r="J118" i="13"/>
  <c r="K118" i="13" s="1"/>
  <c r="Q117" i="13"/>
  <c r="P117" i="13"/>
  <c r="O117" i="13"/>
  <c r="M117" i="13"/>
  <c r="N117" i="13" s="1"/>
  <c r="L117" i="13"/>
  <c r="J117" i="13"/>
  <c r="K117" i="13" s="1"/>
  <c r="Q116" i="13"/>
  <c r="P116" i="13"/>
  <c r="O116" i="13"/>
  <c r="M116" i="13"/>
  <c r="N116" i="13" s="1"/>
  <c r="L116" i="13"/>
  <c r="J116" i="13"/>
  <c r="K116" i="13" s="1"/>
  <c r="Q115" i="13"/>
  <c r="P115" i="13"/>
  <c r="O115" i="13"/>
  <c r="M115" i="13"/>
  <c r="N115" i="13" s="1"/>
  <c r="L115" i="13"/>
  <c r="J115" i="13"/>
  <c r="K115" i="13" s="1"/>
  <c r="Q114" i="13"/>
  <c r="P114" i="13"/>
  <c r="O114" i="13"/>
  <c r="M114" i="13"/>
  <c r="N114" i="13" s="1"/>
  <c r="L114" i="13"/>
  <c r="J114" i="13"/>
  <c r="K114" i="13" s="1"/>
  <c r="Q113" i="13"/>
  <c r="P113" i="13"/>
  <c r="O113" i="13"/>
  <c r="M113" i="13"/>
  <c r="N113" i="13" s="1"/>
  <c r="L113" i="13"/>
  <c r="J113" i="13"/>
  <c r="K113" i="13" s="1"/>
  <c r="Q112" i="13"/>
  <c r="P112" i="13"/>
  <c r="O112" i="13"/>
  <c r="M112" i="13"/>
  <c r="N112" i="13" s="1"/>
  <c r="L112" i="13"/>
  <c r="J112" i="13"/>
  <c r="K112" i="13" s="1"/>
  <c r="Q111" i="13"/>
  <c r="P111" i="13"/>
  <c r="O111" i="13"/>
  <c r="M111" i="13"/>
  <c r="N111" i="13" s="1"/>
  <c r="L111" i="13"/>
  <c r="J111" i="13"/>
  <c r="K111" i="13" s="1"/>
  <c r="Q110" i="13"/>
  <c r="P110" i="13"/>
  <c r="O110" i="13"/>
  <c r="M110" i="13"/>
  <c r="N110" i="13" s="1"/>
  <c r="L110" i="13"/>
  <c r="J110" i="13"/>
  <c r="K110" i="13" s="1"/>
  <c r="Q109" i="13"/>
  <c r="P109" i="13"/>
  <c r="O109" i="13"/>
  <c r="M109" i="13"/>
  <c r="N109" i="13" s="1"/>
  <c r="L109" i="13"/>
  <c r="J109" i="13"/>
  <c r="K109" i="13" s="1"/>
  <c r="Q108" i="13"/>
  <c r="P108" i="13"/>
  <c r="O108" i="13"/>
  <c r="M108" i="13"/>
  <c r="N108" i="13" s="1"/>
  <c r="L108" i="13"/>
  <c r="J108" i="13"/>
  <c r="K108" i="13" s="1"/>
  <c r="Q107" i="13"/>
  <c r="P107" i="13"/>
  <c r="O107" i="13"/>
  <c r="M107" i="13"/>
  <c r="N107" i="13" s="1"/>
  <c r="L107" i="13"/>
  <c r="J107" i="13"/>
  <c r="K107" i="13" s="1"/>
  <c r="Q106" i="13"/>
  <c r="P106" i="13"/>
  <c r="O106" i="13"/>
  <c r="M106" i="13"/>
  <c r="N106" i="13" s="1"/>
  <c r="L106" i="13"/>
  <c r="J106" i="13"/>
  <c r="K106" i="13" s="1"/>
  <c r="Q105" i="13"/>
  <c r="P105" i="13"/>
  <c r="O105" i="13"/>
  <c r="M105" i="13"/>
  <c r="N105" i="13" s="1"/>
  <c r="L105" i="13"/>
  <c r="J105" i="13"/>
  <c r="K105" i="13" s="1"/>
  <c r="Q104" i="13"/>
  <c r="P104" i="13"/>
  <c r="O104" i="13"/>
  <c r="M104" i="13"/>
  <c r="N104" i="13" s="1"/>
  <c r="L104" i="13"/>
  <c r="J104" i="13"/>
  <c r="K104" i="13" s="1"/>
  <c r="Q103" i="13"/>
  <c r="P103" i="13"/>
  <c r="O103" i="13"/>
  <c r="M103" i="13"/>
  <c r="N103" i="13" s="1"/>
  <c r="L103" i="13"/>
  <c r="J103" i="13"/>
  <c r="K103" i="13" s="1"/>
  <c r="Q102" i="13"/>
  <c r="P102" i="13"/>
  <c r="O102" i="13"/>
  <c r="M102" i="13"/>
  <c r="N102" i="13" s="1"/>
  <c r="L102" i="13"/>
  <c r="J102" i="13"/>
  <c r="K102" i="13" s="1"/>
  <c r="Q101" i="13"/>
  <c r="P101" i="13"/>
  <c r="O101" i="13"/>
  <c r="M101" i="13"/>
  <c r="N101" i="13" s="1"/>
  <c r="L101" i="13"/>
  <c r="J101" i="13"/>
  <c r="K101" i="13" s="1"/>
  <c r="Q100" i="13"/>
  <c r="P100" i="13"/>
  <c r="O100" i="13"/>
  <c r="M100" i="13"/>
  <c r="N100" i="13" s="1"/>
  <c r="L100" i="13"/>
  <c r="J100" i="13"/>
  <c r="K100" i="13" s="1"/>
  <c r="Q99" i="13"/>
  <c r="P99" i="13"/>
  <c r="O99" i="13"/>
  <c r="M99" i="13"/>
  <c r="N99" i="13" s="1"/>
  <c r="L99" i="13"/>
  <c r="J99" i="13"/>
  <c r="K99" i="13" s="1"/>
  <c r="Q98" i="13"/>
  <c r="P98" i="13"/>
  <c r="O98" i="13"/>
  <c r="M98" i="13"/>
  <c r="N98" i="13" s="1"/>
  <c r="L98" i="13"/>
  <c r="J98" i="13"/>
  <c r="K98" i="13" s="1"/>
  <c r="Q97" i="13"/>
  <c r="P97" i="13"/>
  <c r="O97" i="13"/>
  <c r="M97" i="13"/>
  <c r="N97" i="13" s="1"/>
  <c r="L97" i="13"/>
  <c r="J97" i="13"/>
  <c r="K97" i="13" s="1"/>
  <c r="Q96" i="13"/>
  <c r="P96" i="13"/>
  <c r="O96" i="13"/>
  <c r="M96" i="13"/>
  <c r="N96" i="13" s="1"/>
  <c r="L96" i="13"/>
  <c r="J96" i="13"/>
  <c r="K96" i="13" s="1"/>
  <c r="Q95" i="13"/>
  <c r="P95" i="13"/>
  <c r="O95" i="13"/>
  <c r="M95" i="13"/>
  <c r="N95" i="13" s="1"/>
  <c r="L95" i="13"/>
  <c r="J95" i="13"/>
  <c r="K95" i="13" s="1"/>
  <c r="Q94" i="13"/>
  <c r="P94" i="13"/>
  <c r="O94" i="13"/>
  <c r="M94" i="13"/>
  <c r="N94" i="13" s="1"/>
  <c r="L94" i="13"/>
  <c r="J94" i="13"/>
  <c r="K94" i="13" s="1"/>
  <c r="Q93" i="13"/>
  <c r="P93" i="13"/>
  <c r="O93" i="13"/>
  <c r="M93" i="13"/>
  <c r="N93" i="13" s="1"/>
  <c r="L93" i="13"/>
  <c r="J93" i="13"/>
  <c r="K93" i="13" s="1"/>
  <c r="Q92" i="13"/>
  <c r="P92" i="13"/>
  <c r="O92" i="13"/>
  <c r="M92" i="13"/>
  <c r="N92" i="13" s="1"/>
  <c r="L92" i="13"/>
  <c r="J92" i="13"/>
  <c r="K92" i="13" s="1"/>
  <c r="Q91" i="13"/>
  <c r="P91" i="13"/>
  <c r="O91" i="13"/>
  <c r="M91" i="13"/>
  <c r="N91" i="13" s="1"/>
  <c r="L91" i="13"/>
  <c r="J91" i="13"/>
  <c r="K91" i="13" s="1"/>
  <c r="Q90" i="13"/>
  <c r="P90" i="13"/>
  <c r="O90" i="13"/>
  <c r="M90" i="13"/>
  <c r="N90" i="13" s="1"/>
  <c r="L90" i="13"/>
  <c r="J90" i="13"/>
  <c r="K90" i="13" s="1"/>
  <c r="Q89" i="13"/>
  <c r="P89" i="13"/>
  <c r="O89" i="13"/>
  <c r="M89" i="13"/>
  <c r="N89" i="13" s="1"/>
  <c r="L89" i="13"/>
  <c r="J89" i="13"/>
  <c r="K89" i="13" s="1"/>
  <c r="Q88" i="13"/>
  <c r="P88" i="13"/>
  <c r="O88" i="13"/>
  <c r="M88" i="13"/>
  <c r="N88" i="13" s="1"/>
  <c r="L88" i="13"/>
  <c r="J88" i="13"/>
  <c r="K88" i="13" s="1"/>
  <c r="Q87" i="13"/>
  <c r="P87" i="13"/>
  <c r="O87" i="13"/>
  <c r="M87" i="13"/>
  <c r="N87" i="13" s="1"/>
  <c r="L87" i="13"/>
  <c r="J87" i="13"/>
  <c r="K87" i="13" s="1"/>
  <c r="Q86" i="13"/>
  <c r="P86" i="13"/>
  <c r="O86" i="13"/>
  <c r="M86" i="13"/>
  <c r="N86" i="13" s="1"/>
  <c r="L86" i="13"/>
  <c r="J86" i="13"/>
  <c r="K86" i="13" s="1"/>
  <c r="Q85" i="13"/>
  <c r="P85" i="13"/>
  <c r="O85" i="13"/>
  <c r="M85" i="13"/>
  <c r="N85" i="13" s="1"/>
  <c r="L85" i="13"/>
  <c r="J85" i="13"/>
  <c r="K85" i="13" s="1"/>
  <c r="Q84" i="13"/>
  <c r="P84" i="13"/>
  <c r="O84" i="13"/>
  <c r="M84" i="13"/>
  <c r="N84" i="13" s="1"/>
  <c r="L84" i="13"/>
  <c r="J84" i="13"/>
  <c r="K84" i="13" s="1"/>
  <c r="Q83" i="13"/>
  <c r="P83" i="13"/>
  <c r="O83" i="13"/>
  <c r="M83" i="13"/>
  <c r="N83" i="13" s="1"/>
  <c r="L83" i="13"/>
  <c r="J83" i="13"/>
  <c r="K83" i="13" s="1"/>
  <c r="Q82" i="13"/>
  <c r="P82" i="13"/>
  <c r="O82" i="13"/>
  <c r="M82" i="13"/>
  <c r="N82" i="13" s="1"/>
  <c r="L82" i="13"/>
  <c r="J82" i="13"/>
  <c r="K82" i="13" s="1"/>
  <c r="Q81" i="13"/>
  <c r="P81" i="13"/>
  <c r="O81" i="13"/>
  <c r="M81" i="13"/>
  <c r="N81" i="13" s="1"/>
  <c r="L81" i="13"/>
  <c r="J81" i="13"/>
  <c r="K81" i="13" s="1"/>
  <c r="Q80" i="13"/>
  <c r="P80" i="13"/>
  <c r="O80" i="13"/>
  <c r="M80" i="13"/>
  <c r="N80" i="13" s="1"/>
  <c r="L80" i="13"/>
  <c r="J80" i="13"/>
  <c r="K80" i="13" s="1"/>
  <c r="Q79" i="13"/>
  <c r="P79" i="13"/>
  <c r="O79" i="13"/>
  <c r="M79" i="13"/>
  <c r="N79" i="13" s="1"/>
  <c r="L79" i="13"/>
  <c r="J79" i="13"/>
  <c r="K79" i="13" s="1"/>
  <c r="Q78" i="13"/>
  <c r="P78" i="13"/>
  <c r="O78" i="13"/>
  <c r="M78" i="13"/>
  <c r="N78" i="13" s="1"/>
  <c r="L78" i="13"/>
  <c r="J78" i="13"/>
  <c r="K78" i="13" s="1"/>
  <c r="Q77" i="13"/>
  <c r="P77" i="13"/>
  <c r="O77" i="13"/>
  <c r="M77" i="13"/>
  <c r="N77" i="13" s="1"/>
  <c r="L77" i="13"/>
  <c r="J77" i="13"/>
  <c r="K77" i="13" s="1"/>
  <c r="Q76" i="13"/>
  <c r="P76" i="13"/>
  <c r="O76" i="13"/>
  <c r="M76" i="13"/>
  <c r="N76" i="13" s="1"/>
  <c r="L76" i="13"/>
  <c r="J76" i="13"/>
  <c r="K76" i="13" s="1"/>
  <c r="Q75" i="13"/>
  <c r="P75" i="13"/>
  <c r="O75" i="13"/>
  <c r="M75" i="13"/>
  <c r="N75" i="13" s="1"/>
  <c r="L75" i="13"/>
  <c r="J75" i="13"/>
  <c r="K75" i="13" s="1"/>
  <c r="Q74" i="13"/>
  <c r="P74" i="13"/>
  <c r="O74" i="13"/>
  <c r="M74" i="13"/>
  <c r="N74" i="13" s="1"/>
  <c r="L74" i="13"/>
  <c r="J74" i="13"/>
  <c r="K74" i="13" s="1"/>
  <c r="Q73" i="13"/>
  <c r="P73" i="13"/>
  <c r="O73" i="13"/>
  <c r="M73" i="13"/>
  <c r="N73" i="13" s="1"/>
  <c r="L73" i="13"/>
  <c r="J73" i="13"/>
  <c r="K73" i="13" s="1"/>
  <c r="Q72" i="13"/>
  <c r="P72" i="13"/>
  <c r="O72" i="13"/>
  <c r="M72" i="13"/>
  <c r="N72" i="13" s="1"/>
  <c r="L72" i="13"/>
  <c r="J72" i="13"/>
  <c r="K72" i="13" s="1"/>
  <c r="Q71" i="13"/>
  <c r="P71" i="13"/>
  <c r="O71" i="13"/>
  <c r="M71" i="13"/>
  <c r="N71" i="13" s="1"/>
  <c r="L71" i="13"/>
  <c r="J71" i="13"/>
  <c r="K71" i="13" s="1"/>
  <c r="Q70" i="13"/>
  <c r="P70" i="13"/>
  <c r="O70" i="13"/>
  <c r="M70" i="13"/>
  <c r="N70" i="13" s="1"/>
  <c r="L70" i="13"/>
  <c r="J70" i="13"/>
  <c r="K70" i="13" s="1"/>
  <c r="Q69" i="13"/>
  <c r="P69" i="13"/>
  <c r="O69" i="13"/>
  <c r="M69" i="13"/>
  <c r="N69" i="13" s="1"/>
  <c r="L69" i="13"/>
  <c r="J69" i="13"/>
  <c r="K69" i="13" s="1"/>
  <c r="Q68" i="13"/>
  <c r="P68" i="13"/>
  <c r="O68" i="13"/>
  <c r="M68" i="13"/>
  <c r="N68" i="13" s="1"/>
  <c r="L68" i="13"/>
  <c r="J68" i="13"/>
  <c r="K68" i="13" s="1"/>
  <c r="Q67" i="13"/>
  <c r="P67" i="13"/>
  <c r="O67" i="13"/>
  <c r="M67" i="13"/>
  <c r="N67" i="13" s="1"/>
  <c r="L67" i="13"/>
  <c r="J67" i="13"/>
  <c r="K67" i="13" s="1"/>
  <c r="Q66" i="13"/>
  <c r="P66" i="13"/>
  <c r="O66" i="13"/>
  <c r="M66" i="13"/>
  <c r="N66" i="13" s="1"/>
  <c r="L66" i="13"/>
  <c r="J66" i="13"/>
  <c r="K66" i="13" s="1"/>
  <c r="Q65" i="13"/>
  <c r="P65" i="13"/>
  <c r="O65" i="13"/>
  <c r="M65" i="13"/>
  <c r="N65" i="13" s="1"/>
  <c r="L65" i="13"/>
  <c r="J65" i="13"/>
  <c r="K65" i="13" s="1"/>
  <c r="Q64" i="13"/>
  <c r="P64" i="13"/>
  <c r="O64" i="13"/>
  <c r="M64" i="13"/>
  <c r="N64" i="13" s="1"/>
  <c r="L64" i="13"/>
  <c r="J64" i="13"/>
  <c r="K64" i="13" s="1"/>
  <c r="Q63" i="13"/>
  <c r="P63" i="13"/>
  <c r="O63" i="13"/>
  <c r="M63" i="13"/>
  <c r="N63" i="13" s="1"/>
  <c r="L63" i="13"/>
  <c r="J63" i="13"/>
  <c r="K63" i="13" s="1"/>
  <c r="Q62" i="13"/>
  <c r="P62" i="13"/>
  <c r="O62" i="13"/>
  <c r="M62" i="13"/>
  <c r="N62" i="13" s="1"/>
  <c r="L62" i="13"/>
  <c r="J62" i="13"/>
  <c r="K62" i="13" s="1"/>
  <c r="Q61" i="13"/>
  <c r="P61" i="13"/>
  <c r="O61" i="13"/>
  <c r="M61" i="13"/>
  <c r="N61" i="13" s="1"/>
  <c r="L61" i="13"/>
  <c r="J61" i="13"/>
  <c r="K61" i="13" s="1"/>
  <c r="Q60" i="13"/>
  <c r="P60" i="13"/>
  <c r="O60" i="13"/>
  <c r="M60" i="13"/>
  <c r="N60" i="13" s="1"/>
  <c r="L60" i="13"/>
  <c r="J60" i="13"/>
  <c r="K60" i="13" s="1"/>
  <c r="Q59" i="13"/>
  <c r="P59" i="13"/>
  <c r="O59" i="13"/>
  <c r="M59" i="13"/>
  <c r="N59" i="13" s="1"/>
  <c r="L59" i="13"/>
  <c r="J59" i="13"/>
  <c r="K59" i="13" s="1"/>
  <c r="Q58" i="13"/>
  <c r="P58" i="13"/>
  <c r="O58" i="13"/>
  <c r="M58" i="13"/>
  <c r="N58" i="13" s="1"/>
  <c r="L58" i="13"/>
  <c r="J58" i="13"/>
  <c r="K58" i="13" s="1"/>
  <c r="Q57" i="13"/>
  <c r="P57" i="13"/>
  <c r="O57" i="13"/>
  <c r="M57" i="13"/>
  <c r="N57" i="13" s="1"/>
  <c r="L57" i="13"/>
  <c r="J57" i="13"/>
  <c r="K57" i="13" s="1"/>
  <c r="Q56" i="13"/>
  <c r="P56" i="13"/>
  <c r="O56" i="13"/>
  <c r="M56" i="13"/>
  <c r="N56" i="13" s="1"/>
  <c r="L56" i="13"/>
  <c r="J56" i="13"/>
  <c r="K56" i="13" s="1"/>
  <c r="Q55" i="13"/>
  <c r="P55" i="13"/>
  <c r="O55" i="13"/>
  <c r="M55" i="13"/>
  <c r="N55" i="13" s="1"/>
  <c r="L55" i="13"/>
  <c r="J55" i="13"/>
  <c r="K55" i="13" s="1"/>
  <c r="Q54" i="13"/>
  <c r="P54" i="13"/>
  <c r="O54" i="13"/>
  <c r="M54" i="13"/>
  <c r="N54" i="13" s="1"/>
  <c r="L54" i="13"/>
  <c r="J54" i="13"/>
  <c r="K54" i="13" s="1"/>
  <c r="Q53" i="13"/>
  <c r="P53" i="13"/>
  <c r="O53" i="13"/>
  <c r="M53" i="13"/>
  <c r="N53" i="13" s="1"/>
  <c r="L53" i="13"/>
  <c r="J53" i="13"/>
  <c r="K53" i="13" s="1"/>
  <c r="Q52" i="13"/>
  <c r="P52" i="13"/>
  <c r="O52" i="13"/>
  <c r="M52" i="13"/>
  <c r="N52" i="13" s="1"/>
  <c r="L52" i="13"/>
  <c r="J52" i="13"/>
  <c r="K52" i="13" s="1"/>
  <c r="Q51" i="13"/>
  <c r="P51" i="13"/>
  <c r="O51" i="13"/>
  <c r="M51" i="13"/>
  <c r="N51" i="13" s="1"/>
  <c r="L51" i="13"/>
  <c r="J51" i="13"/>
  <c r="K51" i="13" s="1"/>
  <c r="Q50" i="13"/>
  <c r="P50" i="13"/>
  <c r="O50" i="13"/>
  <c r="M50" i="13"/>
  <c r="N50" i="13" s="1"/>
  <c r="L50" i="13"/>
  <c r="J50" i="13"/>
  <c r="K50" i="13" s="1"/>
  <c r="Q49" i="13"/>
  <c r="P49" i="13"/>
  <c r="O49" i="13"/>
  <c r="M49" i="13"/>
  <c r="N49" i="13" s="1"/>
  <c r="L49" i="13"/>
  <c r="J49" i="13"/>
  <c r="K49" i="13" s="1"/>
  <c r="Q48" i="13"/>
  <c r="P48" i="13"/>
  <c r="O48" i="13"/>
  <c r="M48" i="13"/>
  <c r="N48" i="13" s="1"/>
  <c r="L48" i="13"/>
  <c r="J48" i="13"/>
  <c r="K48" i="13" s="1"/>
  <c r="Q47" i="13"/>
  <c r="P47" i="13"/>
  <c r="O47" i="13"/>
  <c r="M47" i="13"/>
  <c r="N47" i="13" s="1"/>
  <c r="L47" i="13"/>
  <c r="J47" i="13"/>
  <c r="K47" i="13" s="1"/>
  <c r="Q46" i="13"/>
  <c r="P46" i="13"/>
  <c r="O46" i="13"/>
  <c r="M46" i="13"/>
  <c r="N46" i="13" s="1"/>
  <c r="L46" i="13"/>
  <c r="J46" i="13"/>
  <c r="K46" i="13" s="1"/>
  <c r="Q45" i="13"/>
  <c r="P45" i="13"/>
  <c r="O45" i="13"/>
  <c r="M45" i="13"/>
  <c r="N45" i="13" s="1"/>
  <c r="L45" i="13"/>
  <c r="J45" i="13"/>
  <c r="K45" i="13" s="1"/>
  <c r="Q44" i="13"/>
  <c r="P44" i="13"/>
  <c r="O44" i="13"/>
  <c r="M44" i="13"/>
  <c r="N44" i="13" s="1"/>
  <c r="L44" i="13"/>
  <c r="J44" i="13"/>
  <c r="K44" i="13" s="1"/>
  <c r="Q43" i="13"/>
  <c r="P43" i="13"/>
  <c r="O43" i="13"/>
  <c r="M43" i="13"/>
  <c r="N43" i="13" s="1"/>
  <c r="L43" i="13"/>
  <c r="J43" i="13"/>
  <c r="K43" i="13" s="1"/>
  <c r="Q42" i="13"/>
  <c r="P42" i="13"/>
  <c r="O42" i="13"/>
  <c r="M42" i="13"/>
  <c r="N42" i="13" s="1"/>
  <c r="L42" i="13"/>
  <c r="J42" i="13"/>
  <c r="K42" i="13" s="1"/>
  <c r="Q41" i="13"/>
  <c r="P41" i="13"/>
  <c r="O41" i="13"/>
  <c r="M41" i="13"/>
  <c r="N41" i="13" s="1"/>
  <c r="L41" i="13"/>
  <c r="J41" i="13"/>
  <c r="K41" i="13" s="1"/>
  <c r="Q40" i="13"/>
  <c r="P40" i="13"/>
  <c r="O40" i="13"/>
  <c r="M40" i="13"/>
  <c r="N40" i="13" s="1"/>
  <c r="L40" i="13"/>
  <c r="J40" i="13"/>
  <c r="K40" i="13" s="1"/>
  <c r="Q39" i="13"/>
  <c r="P39" i="13"/>
  <c r="O39" i="13"/>
  <c r="M39" i="13"/>
  <c r="N39" i="13" s="1"/>
  <c r="L39" i="13"/>
  <c r="J39" i="13"/>
  <c r="K39" i="13" s="1"/>
  <c r="Q38" i="13"/>
  <c r="P38" i="13"/>
  <c r="O38" i="13"/>
  <c r="M38" i="13"/>
  <c r="N38" i="13" s="1"/>
  <c r="L38" i="13"/>
  <c r="J38" i="13"/>
  <c r="K38" i="13" s="1"/>
  <c r="Q37" i="13"/>
  <c r="P37" i="13"/>
  <c r="O37" i="13"/>
  <c r="M37" i="13"/>
  <c r="N37" i="13" s="1"/>
  <c r="L37" i="13"/>
  <c r="J37" i="13"/>
  <c r="K37" i="13" s="1"/>
  <c r="Q36" i="13"/>
  <c r="P36" i="13"/>
  <c r="O36" i="13"/>
  <c r="M36" i="13"/>
  <c r="N36" i="13" s="1"/>
  <c r="L36" i="13"/>
  <c r="J36" i="13"/>
  <c r="K36" i="13" s="1"/>
  <c r="Q35" i="13"/>
  <c r="P35" i="13"/>
  <c r="O35" i="13"/>
  <c r="M35" i="13"/>
  <c r="N35" i="13" s="1"/>
  <c r="L35" i="13"/>
  <c r="J35" i="13"/>
  <c r="K35" i="13" s="1"/>
  <c r="Q34" i="13"/>
  <c r="P34" i="13"/>
  <c r="O34" i="13"/>
  <c r="M34" i="13"/>
  <c r="N34" i="13" s="1"/>
  <c r="L34" i="13"/>
  <c r="J34" i="13"/>
  <c r="K34" i="13" s="1"/>
  <c r="Q33" i="13"/>
  <c r="P33" i="13"/>
  <c r="O33" i="13"/>
  <c r="M33" i="13"/>
  <c r="N33" i="13" s="1"/>
  <c r="L33" i="13"/>
  <c r="J33" i="13"/>
  <c r="K33" i="13" s="1"/>
  <c r="Q32" i="13"/>
  <c r="P32" i="13"/>
  <c r="O32" i="13"/>
  <c r="M32" i="13"/>
  <c r="N32" i="13" s="1"/>
  <c r="L32" i="13"/>
  <c r="J32" i="13"/>
  <c r="K32" i="13" s="1"/>
  <c r="Q31" i="13"/>
  <c r="P31" i="13"/>
  <c r="O31" i="13"/>
  <c r="M31" i="13"/>
  <c r="N31" i="13" s="1"/>
  <c r="L31" i="13"/>
  <c r="J31" i="13"/>
  <c r="K31" i="13" s="1"/>
  <c r="Q30" i="13"/>
  <c r="P30" i="13"/>
  <c r="O30" i="13"/>
  <c r="M30" i="13"/>
  <c r="N30" i="13" s="1"/>
  <c r="L30" i="13"/>
  <c r="J30" i="13"/>
  <c r="K30" i="13" s="1"/>
  <c r="Q29" i="13"/>
  <c r="P29" i="13"/>
  <c r="O29" i="13"/>
  <c r="M29" i="13"/>
  <c r="N29" i="13" s="1"/>
  <c r="L29" i="13"/>
  <c r="J29" i="13"/>
  <c r="K29" i="13" s="1"/>
  <c r="Q28" i="13"/>
  <c r="P28" i="13"/>
  <c r="O28" i="13"/>
  <c r="M28" i="13"/>
  <c r="N28" i="13" s="1"/>
  <c r="L28" i="13"/>
  <c r="J28" i="13"/>
  <c r="K28" i="13" s="1"/>
  <c r="Q27" i="13"/>
  <c r="P27" i="13"/>
  <c r="O27" i="13"/>
  <c r="M27" i="13"/>
  <c r="N27" i="13" s="1"/>
  <c r="L27" i="13"/>
  <c r="J27" i="13"/>
  <c r="K27" i="13" s="1"/>
  <c r="Q26" i="13"/>
  <c r="P26" i="13"/>
  <c r="O26" i="13"/>
  <c r="M26" i="13"/>
  <c r="N26" i="13" s="1"/>
  <c r="L26" i="13"/>
  <c r="J26" i="13"/>
  <c r="K26" i="13" s="1"/>
  <c r="Q25" i="13"/>
  <c r="P25" i="13"/>
  <c r="O25" i="13"/>
  <c r="M25" i="13"/>
  <c r="N25" i="13" s="1"/>
  <c r="L25" i="13"/>
  <c r="J25" i="13"/>
  <c r="K25" i="13" s="1"/>
  <c r="Q24" i="13"/>
  <c r="P24" i="13"/>
  <c r="O24" i="13"/>
  <c r="M24" i="13"/>
  <c r="N24" i="13" s="1"/>
  <c r="L24" i="13"/>
  <c r="J24" i="13"/>
  <c r="K24" i="13" s="1"/>
  <c r="Q23" i="13"/>
  <c r="P23" i="13"/>
  <c r="O23" i="13"/>
  <c r="M23" i="13"/>
  <c r="N23" i="13" s="1"/>
  <c r="L23" i="13"/>
  <c r="J23" i="13"/>
  <c r="K23" i="13" s="1"/>
  <c r="Q22" i="13"/>
  <c r="P22" i="13"/>
  <c r="O22" i="13"/>
  <c r="M22" i="13"/>
  <c r="N22" i="13" s="1"/>
  <c r="L22" i="13"/>
  <c r="J22" i="13"/>
  <c r="K22" i="13" s="1"/>
  <c r="Q21" i="13"/>
  <c r="P21" i="13"/>
  <c r="O21" i="13"/>
  <c r="M21" i="13"/>
  <c r="N21" i="13" s="1"/>
  <c r="L21" i="13"/>
  <c r="J21" i="13"/>
  <c r="K21" i="13" s="1"/>
  <c r="Q20" i="13"/>
  <c r="P20" i="13"/>
  <c r="O20" i="13"/>
  <c r="M20" i="13"/>
  <c r="N20" i="13" s="1"/>
  <c r="L20" i="13"/>
  <c r="J20" i="13"/>
  <c r="K20" i="13" s="1"/>
  <c r="Q19" i="13"/>
  <c r="P19" i="13"/>
  <c r="O19" i="13"/>
  <c r="M19" i="13"/>
  <c r="N19" i="13" s="1"/>
  <c r="L19" i="13"/>
  <c r="J19" i="13"/>
  <c r="K19" i="13" s="1"/>
  <c r="Q18" i="13"/>
  <c r="P18" i="13"/>
  <c r="O18" i="13"/>
  <c r="M18" i="13"/>
  <c r="N18" i="13" s="1"/>
  <c r="L18" i="13"/>
  <c r="J18" i="13"/>
  <c r="K18" i="13" s="1"/>
  <c r="Q17" i="13"/>
  <c r="P17" i="13"/>
  <c r="O17" i="13"/>
  <c r="M17" i="13"/>
  <c r="N17" i="13" s="1"/>
  <c r="L17" i="13"/>
  <c r="J17" i="13"/>
  <c r="K17" i="13" s="1"/>
  <c r="Q16" i="13"/>
  <c r="P16" i="13"/>
  <c r="O16" i="13"/>
  <c r="M16" i="13"/>
  <c r="N16" i="13" s="1"/>
  <c r="L16" i="13"/>
  <c r="J16" i="13"/>
  <c r="K16" i="13" s="1"/>
  <c r="Q15" i="13"/>
  <c r="P15" i="13"/>
  <c r="O15" i="13"/>
  <c r="M15" i="13"/>
  <c r="N15" i="13" s="1"/>
  <c r="L15" i="13"/>
  <c r="J15" i="13"/>
  <c r="K15" i="13" s="1"/>
  <c r="Q14" i="13"/>
  <c r="P14" i="13"/>
  <c r="O14" i="13"/>
  <c r="M14" i="13"/>
  <c r="N14" i="13" s="1"/>
  <c r="L14" i="13"/>
  <c r="J14" i="13"/>
  <c r="K14" i="13" s="1"/>
  <c r="Q13" i="13"/>
  <c r="P13" i="13"/>
  <c r="O13" i="13"/>
  <c r="M13" i="13"/>
  <c r="N13" i="13" s="1"/>
  <c r="L13" i="13"/>
  <c r="J13" i="13"/>
  <c r="K13" i="13" s="1"/>
  <c r="Q12" i="13"/>
  <c r="P12" i="13"/>
  <c r="O12" i="13"/>
  <c r="M12" i="13"/>
  <c r="N12" i="13" s="1"/>
  <c r="L12" i="13"/>
  <c r="J12" i="13"/>
  <c r="K12" i="13" s="1"/>
  <c r="Q11" i="13"/>
  <c r="P11" i="13"/>
  <c r="O11" i="13"/>
  <c r="M11" i="13"/>
  <c r="N11" i="13" s="1"/>
  <c r="L11" i="13"/>
  <c r="J11" i="13"/>
  <c r="K11" i="13" s="1"/>
  <c r="Q10" i="13"/>
  <c r="P10" i="13"/>
  <c r="O10" i="13"/>
  <c r="M10" i="13"/>
  <c r="N10" i="13" s="1"/>
  <c r="L10" i="13"/>
  <c r="J10" i="13"/>
  <c r="K10" i="13" s="1"/>
  <c r="Q9" i="13"/>
  <c r="P9" i="13"/>
  <c r="O9" i="13"/>
  <c r="M9" i="13"/>
  <c r="N9" i="13" s="1"/>
  <c r="L9" i="13"/>
  <c r="J9" i="13"/>
  <c r="K9" i="13" s="1"/>
  <c r="Q8" i="13"/>
  <c r="P8" i="13"/>
  <c r="O8" i="13"/>
  <c r="M8" i="13"/>
  <c r="N8" i="13" s="1"/>
  <c r="L8" i="13"/>
  <c r="J8" i="13"/>
  <c r="K8" i="13" s="1"/>
  <c r="Q7" i="13"/>
  <c r="P7" i="13"/>
  <c r="O7" i="13"/>
  <c r="M7" i="13"/>
  <c r="N7" i="13" s="1"/>
  <c r="L7" i="13"/>
  <c r="J7" i="13"/>
  <c r="K7" i="13" s="1"/>
  <c r="Q6" i="13"/>
  <c r="P6" i="13"/>
  <c r="O6" i="13"/>
  <c r="M6" i="13"/>
  <c r="N6" i="13" s="1"/>
  <c r="L6" i="13"/>
  <c r="J6" i="13"/>
  <c r="K6" i="13" s="1"/>
  <c r="Q5" i="13"/>
  <c r="P5" i="13"/>
  <c r="O5" i="13"/>
  <c r="M5" i="13"/>
  <c r="N5" i="13" s="1"/>
  <c r="L5" i="13"/>
  <c r="J5" i="13"/>
  <c r="K5" i="13" s="1"/>
  <c r="Q4" i="13"/>
  <c r="P4" i="13"/>
  <c r="O4" i="13"/>
  <c r="M4" i="13"/>
  <c r="N4" i="13" s="1"/>
  <c r="L4" i="13"/>
  <c r="J4" i="13"/>
  <c r="K4" i="13" s="1"/>
  <c r="M613" i="12"/>
  <c r="K613" i="12"/>
  <c r="J613" i="12"/>
  <c r="L613" i="12" s="1"/>
  <c r="M612" i="12"/>
  <c r="K612" i="12"/>
  <c r="J612" i="12"/>
  <c r="L612" i="12" s="1"/>
  <c r="M611" i="12"/>
  <c r="K611" i="12"/>
  <c r="J611" i="12"/>
  <c r="L611" i="12" s="1"/>
  <c r="M610" i="12"/>
  <c r="K610" i="12"/>
  <c r="J610" i="12"/>
  <c r="L610" i="12" s="1"/>
  <c r="M609" i="12"/>
  <c r="K609" i="12"/>
  <c r="J609" i="12"/>
  <c r="L609" i="12" s="1"/>
  <c r="M608" i="12"/>
  <c r="K608" i="12"/>
  <c r="J608" i="12"/>
  <c r="L608" i="12" s="1"/>
  <c r="M607" i="12"/>
  <c r="K607" i="12"/>
  <c r="J607" i="12"/>
  <c r="L607" i="12" s="1"/>
  <c r="M606" i="12"/>
  <c r="K606" i="12"/>
  <c r="J606" i="12"/>
  <c r="L606" i="12" s="1"/>
  <c r="M605" i="12"/>
  <c r="K605" i="12"/>
  <c r="J605" i="12"/>
  <c r="L605" i="12" s="1"/>
  <c r="M604" i="12"/>
  <c r="K604" i="12"/>
  <c r="J604" i="12"/>
  <c r="L604" i="12" s="1"/>
  <c r="M603" i="12"/>
  <c r="K603" i="12"/>
  <c r="J603" i="12"/>
  <c r="L603" i="12" s="1"/>
  <c r="M602" i="12"/>
  <c r="K602" i="12"/>
  <c r="J602" i="12"/>
  <c r="L602" i="12" s="1"/>
  <c r="M601" i="12"/>
  <c r="K601" i="12"/>
  <c r="J601" i="12"/>
  <c r="L601" i="12" s="1"/>
  <c r="M600" i="12"/>
  <c r="K600" i="12"/>
  <c r="J600" i="12"/>
  <c r="L600" i="12" s="1"/>
  <c r="M599" i="12"/>
  <c r="K599" i="12"/>
  <c r="J599" i="12"/>
  <c r="L599" i="12" s="1"/>
  <c r="M598" i="12"/>
  <c r="K598" i="12"/>
  <c r="J598" i="12"/>
  <c r="L598" i="12" s="1"/>
  <c r="M597" i="12"/>
  <c r="K597" i="12"/>
  <c r="J597" i="12"/>
  <c r="L597" i="12" s="1"/>
  <c r="M596" i="12"/>
  <c r="K596" i="12"/>
  <c r="J596" i="12"/>
  <c r="L596" i="12" s="1"/>
  <c r="M595" i="12"/>
  <c r="K595" i="12"/>
  <c r="J595" i="12"/>
  <c r="L595" i="12" s="1"/>
  <c r="M594" i="12"/>
  <c r="K594" i="12"/>
  <c r="J594" i="12"/>
  <c r="L594" i="12" s="1"/>
  <c r="M593" i="12"/>
  <c r="K593" i="12"/>
  <c r="J593" i="12"/>
  <c r="L593" i="12" s="1"/>
  <c r="M592" i="12"/>
  <c r="K592" i="12"/>
  <c r="J592" i="12"/>
  <c r="L592" i="12" s="1"/>
  <c r="M591" i="12"/>
  <c r="K591" i="12"/>
  <c r="J591" i="12"/>
  <c r="L591" i="12" s="1"/>
  <c r="M590" i="12"/>
  <c r="K590" i="12"/>
  <c r="J590" i="12"/>
  <c r="L590" i="12" s="1"/>
  <c r="M589" i="12"/>
  <c r="K589" i="12"/>
  <c r="J589" i="12"/>
  <c r="L589" i="12" s="1"/>
  <c r="M588" i="12"/>
  <c r="K588" i="12"/>
  <c r="J588" i="12"/>
  <c r="L588" i="12" s="1"/>
  <c r="M587" i="12"/>
  <c r="K587" i="12"/>
  <c r="J587" i="12"/>
  <c r="L587" i="12" s="1"/>
  <c r="M586" i="12"/>
  <c r="K586" i="12"/>
  <c r="J586" i="12"/>
  <c r="L586" i="12" s="1"/>
  <c r="M585" i="12"/>
  <c r="K585" i="12"/>
  <c r="J585" i="12"/>
  <c r="L585" i="12" s="1"/>
  <c r="M584" i="12"/>
  <c r="K584" i="12"/>
  <c r="J584" i="12"/>
  <c r="L584" i="12" s="1"/>
  <c r="M583" i="12"/>
  <c r="K583" i="12"/>
  <c r="J583" i="12"/>
  <c r="L583" i="12" s="1"/>
  <c r="M582" i="12"/>
  <c r="K582" i="12"/>
  <c r="J582" i="12"/>
  <c r="L582" i="12" s="1"/>
  <c r="M581" i="12"/>
  <c r="K581" i="12"/>
  <c r="J581" i="12"/>
  <c r="L581" i="12" s="1"/>
  <c r="M580" i="12"/>
  <c r="K580" i="12"/>
  <c r="J580" i="12"/>
  <c r="L580" i="12" s="1"/>
  <c r="M579" i="12"/>
  <c r="K579" i="12"/>
  <c r="J579" i="12"/>
  <c r="L579" i="12" s="1"/>
  <c r="M578" i="12"/>
  <c r="K578" i="12"/>
  <c r="J578" i="12"/>
  <c r="L578" i="12" s="1"/>
  <c r="M577" i="12"/>
  <c r="K577" i="12"/>
  <c r="J577" i="12"/>
  <c r="L577" i="12" s="1"/>
  <c r="M576" i="12"/>
  <c r="K576" i="12"/>
  <c r="J576" i="12"/>
  <c r="L576" i="12" s="1"/>
  <c r="M575" i="12"/>
  <c r="K575" i="12"/>
  <c r="J575" i="12"/>
  <c r="L575" i="12" s="1"/>
  <c r="M574" i="12"/>
  <c r="K574" i="12"/>
  <c r="J574" i="12"/>
  <c r="L574" i="12" s="1"/>
  <c r="M573" i="12"/>
  <c r="K573" i="12"/>
  <c r="J573" i="12"/>
  <c r="L573" i="12" s="1"/>
  <c r="M572" i="12"/>
  <c r="K572" i="12"/>
  <c r="J572" i="12"/>
  <c r="L572" i="12" s="1"/>
  <c r="M571" i="12"/>
  <c r="K571" i="12"/>
  <c r="J571" i="12"/>
  <c r="L571" i="12" s="1"/>
  <c r="M570" i="12"/>
  <c r="K570" i="12"/>
  <c r="J570" i="12"/>
  <c r="L570" i="12" s="1"/>
  <c r="M569" i="12"/>
  <c r="K569" i="12"/>
  <c r="J569" i="12"/>
  <c r="L569" i="12" s="1"/>
  <c r="M568" i="12"/>
  <c r="K568" i="12"/>
  <c r="J568" i="12"/>
  <c r="L568" i="12" s="1"/>
  <c r="M567" i="12"/>
  <c r="K567" i="12"/>
  <c r="J567" i="12"/>
  <c r="L567" i="12" s="1"/>
  <c r="M566" i="12"/>
  <c r="K566" i="12"/>
  <c r="J566" i="12"/>
  <c r="L566" i="12" s="1"/>
  <c r="M565" i="12"/>
  <c r="K565" i="12"/>
  <c r="J565" i="12"/>
  <c r="L565" i="12" s="1"/>
  <c r="M564" i="12"/>
  <c r="K564" i="12"/>
  <c r="J564" i="12"/>
  <c r="L564" i="12" s="1"/>
  <c r="M563" i="12"/>
  <c r="K563" i="12"/>
  <c r="J563" i="12"/>
  <c r="L563" i="12" s="1"/>
  <c r="M562" i="12"/>
  <c r="K562" i="12"/>
  <c r="J562" i="12"/>
  <c r="L562" i="12" s="1"/>
  <c r="M561" i="12"/>
  <c r="K561" i="12"/>
  <c r="J561" i="12"/>
  <c r="L561" i="12" s="1"/>
  <c r="M560" i="12"/>
  <c r="K560" i="12"/>
  <c r="J560" i="12"/>
  <c r="L560" i="12" s="1"/>
  <c r="M559" i="12"/>
  <c r="K559" i="12"/>
  <c r="J559" i="12"/>
  <c r="L559" i="12" s="1"/>
  <c r="M558" i="12"/>
  <c r="K558" i="12"/>
  <c r="J558" i="12"/>
  <c r="L558" i="12" s="1"/>
  <c r="M557" i="12"/>
  <c r="K557" i="12"/>
  <c r="J557" i="12"/>
  <c r="L557" i="12" s="1"/>
  <c r="M556" i="12"/>
  <c r="K556" i="12"/>
  <c r="J556" i="12"/>
  <c r="L556" i="12" s="1"/>
  <c r="M555" i="12"/>
  <c r="K555" i="12"/>
  <c r="J555" i="12"/>
  <c r="L555" i="12" s="1"/>
  <c r="M554" i="12"/>
  <c r="K554" i="12"/>
  <c r="J554" i="12"/>
  <c r="L554" i="12" s="1"/>
  <c r="M553" i="12"/>
  <c r="K553" i="12"/>
  <c r="J553" i="12"/>
  <c r="L553" i="12" s="1"/>
  <c r="M552" i="12"/>
  <c r="K552" i="12"/>
  <c r="J552" i="12"/>
  <c r="L552" i="12" s="1"/>
  <c r="M551" i="12"/>
  <c r="K551" i="12"/>
  <c r="J551" i="12"/>
  <c r="L551" i="12" s="1"/>
  <c r="M550" i="12"/>
  <c r="K550" i="12"/>
  <c r="J550" i="12"/>
  <c r="L550" i="12" s="1"/>
  <c r="M549" i="12"/>
  <c r="K549" i="12"/>
  <c r="J549" i="12"/>
  <c r="L549" i="12" s="1"/>
  <c r="M548" i="12"/>
  <c r="K548" i="12"/>
  <c r="J548" i="12"/>
  <c r="L548" i="12" s="1"/>
  <c r="M547" i="12"/>
  <c r="K547" i="12"/>
  <c r="J547" i="12"/>
  <c r="L547" i="12" s="1"/>
  <c r="M546" i="12"/>
  <c r="K546" i="12"/>
  <c r="J546" i="12"/>
  <c r="L546" i="12" s="1"/>
  <c r="M545" i="12"/>
  <c r="K545" i="12"/>
  <c r="J545" i="12"/>
  <c r="L545" i="12" s="1"/>
  <c r="M544" i="12"/>
  <c r="K544" i="12"/>
  <c r="J544" i="12"/>
  <c r="L544" i="12" s="1"/>
  <c r="M543" i="12"/>
  <c r="K543" i="12"/>
  <c r="J543" i="12"/>
  <c r="L543" i="12" s="1"/>
  <c r="M542" i="12"/>
  <c r="K542" i="12"/>
  <c r="J542" i="12"/>
  <c r="L542" i="12" s="1"/>
  <c r="M541" i="12"/>
  <c r="K541" i="12"/>
  <c r="J541" i="12"/>
  <c r="L541" i="12" s="1"/>
  <c r="M540" i="12"/>
  <c r="K540" i="12"/>
  <c r="J540" i="12"/>
  <c r="L540" i="12" s="1"/>
  <c r="M539" i="12"/>
  <c r="K539" i="12"/>
  <c r="J539" i="12"/>
  <c r="L539" i="12" s="1"/>
  <c r="M538" i="12"/>
  <c r="K538" i="12"/>
  <c r="J538" i="12"/>
  <c r="L538" i="12" s="1"/>
  <c r="M537" i="12"/>
  <c r="K537" i="12"/>
  <c r="J537" i="12"/>
  <c r="L537" i="12" s="1"/>
  <c r="M536" i="12"/>
  <c r="K536" i="12"/>
  <c r="J536" i="12"/>
  <c r="L536" i="12" s="1"/>
  <c r="M535" i="12"/>
  <c r="K535" i="12"/>
  <c r="J535" i="12"/>
  <c r="L535" i="12" s="1"/>
  <c r="M534" i="12"/>
  <c r="K534" i="12"/>
  <c r="J534" i="12"/>
  <c r="L534" i="12" s="1"/>
  <c r="M533" i="12"/>
  <c r="K533" i="12"/>
  <c r="J533" i="12"/>
  <c r="L533" i="12" s="1"/>
  <c r="M532" i="12"/>
  <c r="K532" i="12"/>
  <c r="J532" i="12"/>
  <c r="L532" i="12" s="1"/>
  <c r="M531" i="12"/>
  <c r="K531" i="12"/>
  <c r="J531" i="12"/>
  <c r="L531" i="12" s="1"/>
  <c r="M530" i="12"/>
  <c r="K530" i="12"/>
  <c r="J530" i="12"/>
  <c r="L530" i="12" s="1"/>
  <c r="M529" i="12"/>
  <c r="K529" i="12"/>
  <c r="J529" i="12"/>
  <c r="L529" i="12" s="1"/>
  <c r="M528" i="12"/>
  <c r="K528" i="12"/>
  <c r="J528" i="12"/>
  <c r="L528" i="12" s="1"/>
  <c r="M527" i="12"/>
  <c r="K527" i="12"/>
  <c r="J527" i="12"/>
  <c r="L527" i="12" s="1"/>
  <c r="M526" i="12"/>
  <c r="K526" i="12"/>
  <c r="J526" i="12"/>
  <c r="L526" i="12" s="1"/>
  <c r="M525" i="12"/>
  <c r="K525" i="12"/>
  <c r="J525" i="12"/>
  <c r="L525" i="12" s="1"/>
  <c r="M524" i="12"/>
  <c r="K524" i="12"/>
  <c r="J524" i="12"/>
  <c r="L524" i="12" s="1"/>
  <c r="M523" i="12"/>
  <c r="K523" i="12"/>
  <c r="J523" i="12"/>
  <c r="L523" i="12" s="1"/>
  <c r="M522" i="12"/>
  <c r="K522" i="12"/>
  <c r="J522" i="12"/>
  <c r="L522" i="12" s="1"/>
  <c r="M521" i="12"/>
  <c r="K521" i="12"/>
  <c r="J521" i="12"/>
  <c r="L521" i="12" s="1"/>
  <c r="M520" i="12"/>
  <c r="K520" i="12"/>
  <c r="J520" i="12"/>
  <c r="L520" i="12" s="1"/>
  <c r="M519" i="12"/>
  <c r="K519" i="12"/>
  <c r="J519" i="12"/>
  <c r="L519" i="12" s="1"/>
  <c r="M518" i="12"/>
  <c r="K518" i="12"/>
  <c r="J518" i="12"/>
  <c r="L518" i="12" s="1"/>
  <c r="M517" i="12"/>
  <c r="K517" i="12"/>
  <c r="J517" i="12"/>
  <c r="L517" i="12" s="1"/>
  <c r="M516" i="12"/>
  <c r="K516" i="12"/>
  <c r="J516" i="12"/>
  <c r="L516" i="12" s="1"/>
  <c r="M515" i="12"/>
  <c r="K515" i="12"/>
  <c r="J515" i="12"/>
  <c r="L515" i="12" s="1"/>
  <c r="M514" i="12"/>
  <c r="K514" i="12"/>
  <c r="J514" i="12"/>
  <c r="L514" i="12" s="1"/>
  <c r="M513" i="12"/>
  <c r="K513" i="12"/>
  <c r="J513" i="12"/>
  <c r="L513" i="12" s="1"/>
  <c r="M512" i="12"/>
  <c r="K512" i="12"/>
  <c r="J512" i="12"/>
  <c r="L512" i="12" s="1"/>
  <c r="M511" i="12"/>
  <c r="K511" i="12"/>
  <c r="J511" i="12"/>
  <c r="L511" i="12" s="1"/>
  <c r="M510" i="12"/>
  <c r="K510" i="12"/>
  <c r="J510" i="12"/>
  <c r="L510" i="12" s="1"/>
  <c r="M509" i="12"/>
  <c r="K509" i="12"/>
  <c r="J509" i="12"/>
  <c r="L509" i="12" s="1"/>
  <c r="M508" i="12"/>
  <c r="K508" i="12"/>
  <c r="J508" i="12"/>
  <c r="L508" i="12" s="1"/>
  <c r="M507" i="12"/>
  <c r="K507" i="12"/>
  <c r="J507" i="12"/>
  <c r="L507" i="12" s="1"/>
  <c r="M506" i="12"/>
  <c r="K506" i="12"/>
  <c r="J506" i="12"/>
  <c r="L506" i="12" s="1"/>
  <c r="M505" i="12"/>
  <c r="K505" i="12"/>
  <c r="J505" i="12"/>
  <c r="L505" i="12" s="1"/>
  <c r="M504" i="12"/>
  <c r="K504" i="12"/>
  <c r="J504" i="12"/>
  <c r="L504" i="12" s="1"/>
  <c r="M503" i="12"/>
  <c r="K503" i="12"/>
  <c r="J503" i="12"/>
  <c r="L503" i="12" s="1"/>
  <c r="M502" i="12"/>
  <c r="K502" i="12"/>
  <c r="J502" i="12"/>
  <c r="L502" i="12" s="1"/>
  <c r="M501" i="12"/>
  <c r="K501" i="12"/>
  <c r="J501" i="12"/>
  <c r="L501" i="12" s="1"/>
  <c r="M500" i="12"/>
  <c r="K500" i="12"/>
  <c r="J500" i="12"/>
  <c r="L500" i="12" s="1"/>
  <c r="M499" i="12"/>
  <c r="K499" i="12"/>
  <c r="J499" i="12"/>
  <c r="L499" i="12" s="1"/>
  <c r="M498" i="12"/>
  <c r="K498" i="12"/>
  <c r="J498" i="12"/>
  <c r="L498" i="12" s="1"/>
  <c r="M497" i="12"/>
  <c r="K497" i="12"/>
  <c r="J497" i="12"/>
  <c r="L497" i="12" s="1"/>
  <c r="M496" i="12"/>
  <c r="K496" i="12"/>
  <c r="J496" i="12"/>
  <c r="L496" i="12" s="1"/>
  <c r="M495" i="12"/>
  <c r="K495" i="12"/>
  <c r="J495" i="12"/>
  <c r="L495" i="12" s="1"/>
  <c r="M494" i="12"/>
  <c r="K494" i="12"/>
  <c r="J494" i="12"/>
  <c r="L494" i="12" s="1"/>
  <c r="M493" i="12"/>
  <c r="K493" i="12"/>
  <c r="J493" i="12"/>
  <c r="L493" i="12" s="1"/>
  <c r="M492" i="12"/>
  <c r="K492" i="12"/>
  <c r="J492" i="12"/>
  <c r="L492" i="12" s="1"/>
  <c r="M491" i="12"/>
  <c r="K491" i="12"/>
  <c r="J491" i="12"/>
  <c r="L491" i="12" s="1"/>
  <c r="M490" i="12"/>
  <c r="K490" i="12"/>
  <c r="J490" i="12"/>
  <c r="L490" i="12" s="1"/>
  <c r="M489" i="12"/>
  <c r="K489" i="12"/>
  <c r="J489" i="12"/>
  <c r="L489" i="12" s="1"/>
  <c r="M488" i="12"/>
  <c r="K488" i="12"/>
  <c r="J488" i="12"/>
  <c r="L488" i="12" s="1"/>
  <c r="M487" i="12"/>
  <c r="K487" i="12"/>
  <c r="J487" i="12"/>
  <c r="L487" i="12" s="1"/>
  <c r="M486" i="12"/>
  <c r="K486" i="12"/>
  <c r="J486" i="12"/>
  <c r="L486" i="12" s="1"/>
  <c r="M485" i="12"/>
  <c r="K485" i="12"/>
  <c r="J485" i="12"/>
  <c r="L485" i="12" s="1"/>
  <c r="M484" i="12"/>
  <c r="K484" i="12"/>
  <c r="J484" i="12"/>
  <c r="L484" i="12" s="1"/>
  <c r="M483" i="12"/>
  <c r="K483" i="12"/>
  <c r="J483" i="12"/>
  <c r="L483" i="12" s="1"/>
  <c r="M482" i="12"/>
  <c r="K482" i="12"/>
  <c r="J482" i="12"/>
  <c r="L482" i="12" s="1"/>
  <c r="M481" i="12"/>
  <c r="K481" i="12"/>
  <c r="J481" i="12"/>
  <c r="L481" i="12" s="1"/>
  <c r="M480" i="12"/>
  <c r="K480" i="12"/>
  <c r="J480" i="12"/>
  <c r="L480" i="12" s="1"/>
  <c r="M479" i="12"/>
  <c r="K479" i="12"/>
  <c r="J479" i="12"/>
  <c r="L479" i="12" s="1"/>
  <c r="M478" i="12"/>
  <c r="K478" i="12"/>
  <c r="J478" i="12"/>
  <c r="L478" i="12" s="1"/>
  <c r="M477" i="12"/>
  <c r="K477" i="12"/>
  <c r="J477" i="12"/>
  <c r="L477" i="12" s="1"/>
  <c r="M476" i="12"/>
  <c r="K476" i="12"/>
  <c r="J476" i="12"/>
  <c r="L476" i="12" s="1"/>
  <c r="M475" i="12"/>
  <c r="K475" i="12"/>
  <c r="J475" i="12"/>
  <c r="L475" i="12" s="1"/>
  <c r="M474" i="12"/>
  <c r="K474" i="12"/>
  <c r="J474" i="12"/>
  <c r="L474" i="12" s="1"/>
  <c r="M473" i="12"/>
  <c r="K473" i="12"/>
  <c r="J473" i="12"/>
  <c r="L473" i="12" s="1"/>
  <c r="M472" i="12"/>
  <c r="K472" i="12"/>
  <c r="J472" i="12"/>
  <c r="L472" i="12" s="1"/>
  <c r="M471" i="12"/>
  <c r="K471" i="12"/>
  <c r="J471" i="12"/>
  <c r="L471" i="12" s="1"/>
  <c r="M470" i="12"/>
  <c r="K470" i="12"/>
  <c r="J470" i="12"/>
  <c r="L470" i="12" s="1"/>
  <c r="M469" i="12"/>
  <c r="K469" i="12"/>
  <c r="J469" i="12"/>
  <c r="L469" i="12" s="1"/>
  <c r="M468" i="12"/>
  <c r="K468" i="12"/>
  <c r="J468" i="12"/>
  <c r="L468" i="12" s="1"/>
  <c r="M467" i="12"/>
  <c r="K467" i="12"/>
  <c r="J467" i="12"/>
  <c r="L467" i="12" s="1"/>
  <c r="M466" i="12"/>
  <c r="K466" i="12"/>
  <c r="J466" i="12"/>
  <c r="L466" i="12" s="1"/>
  <c r="M465" i="12"/>
  <c r="K465" i="12"/>
  <c r="J465" i="12"/>
  <c r="L465" i="12" s="1"/>
  <c r="M464" i="12"/>
  <c r="K464" i="12"/>
  <c r="J464" i="12"/>
  <c r="L464" i="12" s="1"/>
  <c r="M463" i="12"/>
  <c r="K463" i="12"/>
  <c r="J463" i="12"/>
  <c r="L463" i="12" s="1"/>
  <c r="M462" i="12"/>
  <c r="K462" i="12"/>
  <c r="J462" i="12"/>
  <c r="L462" i="12" s="1"/>
  <c r="M461" i="12"/>
  <c r="K461" i="12"/>
  <c r="J461" i="12"/>
  <c r="L461" i="12" s="1"/>
  <c r="M460" i="12"/>
  <c r="K460" i="12"/>
  <c r="J460" i="12"/>
  <c r="L460" i="12" s="1"/>
  <c r="M459" i="12"/>
  <c r="K459" i="12"/>
  <c r="J459" i="12"/>
  <c r="L459" i="12" s="1"/>
  <c r="M458" i="12"/>
  <c r="K458" i="12"/>
  <c r="J458" i="12"/>
  <c r="L458" i="12" s="1"/>
  <c r="M457" i="12"/>
  <c r="K457" i="12"/>
  <c r="J457" i="12"/>
  <c r="L457" i="12" s="1"/>
  <c r="M456" i="12"/>
  <c r="K456" i="12"/>
  <c r="J456" i="12"/>
  <c r="L456" i="12" s="1"/>
  <c r="M455" i="12"/>
  <c r="K455" i="12"/>
  <c r="J455" i="12"/>
  <c r="L455" i="12" s="1"/>
  <c r="M454" i="12"/>
  <c r="K454" i="12"/>
  <c r="J454" i="12"/>
  <c r="L454" i="12" s="1"/>
  <c r="M453" i="12"/>
  <c r="K453" i="12"/>
  <c r="J453" i="12"/>
  <c r="L453" i="12" s="1"/>
  <c r="M452" i="12"/>
  <c r="K452" i="12"/>
  <c r="J452" i="12"/>
  <c r="L452" i="12" s="1"/>
  <c r="M451" i="12"/>
  <c r="K451" i="12"/>
  <c r="J451" i="12"/>
  <c r="L451" i="12" s="1"/>
  <c r="M450" i="12"/>
  <c r="K450" i="12"/>
  <c r="J450" i="12"/>
  <c r="L450" i="12" s="1"/>
  <c r="M449" i="12"/>
  <c r="K449" i="12"/>
  <c r="J449" i="12"/>
  <c r="L449" i="12" s="1"/>
  <c r="M448" i="12"/>
  <c r="K448" i="12"/>
  <c r="J448" i="12"/>
  <c r="L448" i="12" s="1"/>
  <c r="M447" i="12"/>
  <c r="K447" i="12"/>
  <c r="J447" i="12"/>
  <c r="L447" i="12" s="1"/>
  <c r="M446" i="12"/>
  <c r="K446" i="12"/>
  <c r="J446" i="12"/>
  <c r="L446" i="12" s="1"/>
  <c r="M445" i="12"/>
  <c r="K445" i="12"/>
  <c r="J445" i="12"/>
  <c r="L445" i="12" s="1"/>
  <c r="M444" i="12"/>
  <c r="K444" i="12"/>
  <c r="J444" i="12"/>
  <c r="L444" i="12" s="1"/>
  <c r="M443" i="12"/>
  <c r="K443" i="12"/>
  <c r="J443" i="12"/>
  <c r="L443" i="12" s="1"/>
  <c r="M442" i="12"/>
  <c r="K442" i="12"/>
  <c r="J442" i="12"/>
  <c r="L442" i="12" s="1"/>
  <c r="M441" i="12"/>
  <c r="K441" i="12"/>
  <c r="J441" i="12"/>
  <c r="L441" i="12" s="1"/>
  <c r="M440" i="12"/>
  <c r="K440" i="12"/>
  <c r="J440" i="12"/>
  <c r="L440" i="12" s="1"/>
  <c r="M439" i="12"/>
  <c r="K439" i="12"/>
  <c r="J439" i="12"/>
  <c r="L439" i="12" s="1"/>
  <c r="M438" i="12"/>
  <c r="K438" i="12"/>
  <c r="J438" i="12"/>
  <c r="L438" i="12" s="1"/>
  <c r="M437" i="12"/>
  <c r="K437" i="12"/>
  <c r="J437" i="12"/>
  <c r="L437" i="12" s="1"/>
  <c r="M436" i="12"/>
  <c r="K436" i="12"/>
  <c r="J436" i="12"/>
  <c r="L436" i="12" s="1"/>
  <c r="M435" i="12"/>
  <c r="K435" i="12"/>
  <c r="J435" i="12"/>
  <c r="L435" i="12" s="1"/>
  <c r="M434" i="12"/>
  <c r="K434" i="12"/>
  <c r="J434" i="12"/>
  <c r="L434" i="12" s="1"/>
  <c r="M433" i="12"/>
  <c r="K433" i="12"/>
  <c r="J433" i="12"/>
  <c r="L433" i="12" s="1"/>
  <c r="M432" i="12"/>
  <c r="K432" i="12"/>
  <c r="J432" i="12"/>
  <c r="L432" i="12" s="1"/>
  <c r="M431" i="12"/>
  <c r="K431" i="12"/>
  <c r="J431" i="12"/>
  <c r="L431" i="12" s="1"/>
  <c r="M430" i="12"/>
  <c r="K430" i="12"/>
  <c r="J430" i="12"/>
  <c r="L430" i="12" s="1"/>
  <c r="M429" i="12"/>
  <c r="K429" i="12"/>
  <c r="J429" i="12"/>
  <c r="L429" i="12" s="1"/>
  <c r="M428" i="12"/>
  <c r="K428" i="12"/>
  <c r="J428" i="12"/>
  <c r="L428" i="12" s="1"/>
  <c r="M427" i="12"/>
  <c r="K427" i="12"/>
  <c r="J427" i="12"/>
  <c r="L427" i="12" s="1"/>
  <c r="M426" i="12"/>
  <c r="K426" i="12"/>
  <c r="J426" i="12"/>
  <c r="L426" i="12" s="1"/>
  <c r="M425" i="12"/>
  <c r="K425" i="12"/>
  <c r="J425" i="12"/>
  <c r="L425" i="12" s="1"/>
  <c r="M424" i="12"/>
  <c r="K424" i="12"/>
  <c r="J424" i="12"/>
  <c r="L424" i="12" s="1"/>
  <c r="M423" i="12"/>
  <c r="K423" i="12"/>
  <c r="J423" i="12"/>
  <c r="L423" i="12" s="1"/>
  <c r="M422" i="12"/>
  <c r="K422" i="12"/>
  <c r="J422" i="12"/>
  <c r="L422" i="12" s="1"/>
  <c r="M421" i="12"/>
  <c r="K421" i="12"/>
  <c r="J421" i="12"/>
  <c r="L421" i="12" s="1"/>
  <c r="M420" i="12"/>
  <c r="K420" i="12"/>
  <c r="J420" i="12"/>
  <c r="L420" i="12" s="1"/>
  <c r="M419" i="12"/>
  <c r="K419" i="12"/>
  <c r="J419" i="12"/>
  <c r="L419" i="12" s="1"/>
  <c r="M418" i="12"/>
  <c r="K418" i="12"/>
  <c r="J418" i="12"/>
  <c r="L418" i="12" s="1"/>
  <c r="M417" i="12"/>
  <c r="K417" i="12"/>
  <c r="J417" i="12"/>
  <c r="L417" i="12" s="1"/>
  <c r="M416" i="12"/>
  <c r="K416" i="12"/>
  <c r="J416" i="12"/>
  <c r="L416" i="12" s="1"/>
  <c r="M415" i="12"/>
  <c r="K415" i="12"/>
  <c r="J415" i="12"/>
  <c r="L415" i="12" s="1"/>
  <c r="M414" i="12"/>
  <c r="K414" i="12"/>
  <c r="J414" i="12"/>
  <c r="L414" i="12" s="1"/>
  <c r="M413" i="12"/>
  <c r="K413" i="12"/>
  <c r="J413" i="12"/>
  <c r="L413" i="12" s="1"/>
  <c r="M412" i="12"/>
  <c r="K412" i="12"/>
  <c r="J412" i="12"/>
  <c r="L412" i="12" s="1"/>
  <c r="M411" i="12"/>
  <c r="K411" i="12"/>
  <c r="J411" i="12"/>
  <c r="L411" i="12" s="1"/>
  <c r="M410" i="12"/>
  <c r="K410" i="12"/>
  <c r="J410" i="12"/>
  <c r="L410" i="12" s="1"/>
  <c r="M409" i="12"/>
  <c r="K409" i="12"/>
  <c r="J409" i="12"/>
  <c r="L409" i="12" s="1"/>
  <c r="M408" i="12"/>
  <c r="K408" i="12"/>
  <c r="J408" i="12"/>
  <c r="L408" i="12" s="1"/>
  <c r="M407" i="12"/>
  <c r="K407" i="12"/>
  <c r="J407" i="12"/>
  <c r="L407" i="12" s="1"/>
  <c r="M406" i="12"/>
  <c r="K406" i="12"/>
  <c r="J406" i="12"/>
  <c r="L406" i="12" s="1"/>
  <c r="M405" i="12"/>
  <c r="K405" i="12"/>
  <c r="J405" i="12"/>
  <c r="L405" i="12" s="1"/>
  <c r="M404" i="12"/>
  <c r="K404" i="12"/>
  <c r="J404" i="12"/>
  <c r="L404" i="12" s="1"/>
  <c r="M403" i="12"/>
  <c r="K403" i="12"/>
  <c r="J403" i="12"/>
  <c r="L403" i="12" s="1"/>
  <c r="M402" i="12"/>
  <c r="K402" i="12"/>
  <c r="J402" i="12"/>
  <c r="L402" i="12" s="1"/>
  <c r="M401" i="12"/>
  <c r="K401" i="12"/>
  <c r="J401" i="12"/>
  <c r="L401" i="12" s="1"/>
  <c r="M400" i="12"/>
  <c r="K400" i="12"/>
  <c r="J400" i="12"/>
  <c r="L400" i="12" s="1"/>
  <c r="M399" i="12"/>
  <c r="K399" i="12"/>
  <c r="J399" i="12"/>
  <c r="L399" i="12" s="1"/>
  <c r="M398" i="12"/>
  <c r="K398" i="12"/>
  <c r="J398" i="12"/>
  <c r="L398" i="12" s="1"/>
  <c r="M397" i="12"/>
  <c r="K397" i="12"/>
  <c r="J397" i="12"/>
  <c r="L397" i="12" s="1"/>
  <c r="M396" i="12"/>
  <c r="K396" i="12"/>
  <c r="J396" i="12"/>
  <c r="L396" i="12" s="1"/>
  <c r="M395" i="12"/>
  <c r="K395" i="12"/>
  <c r="J395" i="12"/>
  <c r="L395" i="12" s="1"/>
  <c r="M394" i="12"/>
  <c r="K394" i="12"/>
  <c r="J394" i="12"/>
  <c r="L394" i="12" s="1"/>
  <c r="M393" i="12"/>
  <c r="K393" i="12"/>
  <c r="J393" i="12"/>
  <c r="L393" i="12" s="1"/>
  <c r="M392" i="12"/>
  <c r="K392" i="12"/>
  <c r="J392" i="12"/>
  <c r="L392" i="12" s="1"/>
  <c r="M391" i="12"/>
  <c r="K391" i="12"/>
  <c r="J391" i="12"/>
  <c r="L391" i="12" s="1"/>
  <c r="M390" i="12"/>
  <c r="K390" i="12"/>
  <c r="J390" i="12"/>
  <c r="L390" i="12" s="1"/>
  <c r="M389" i="12"/>
  <c r="K389" i="12"/>
  <c r="J389" i="12"/>
  <c r="L389" i="12" s="1"/>
  <c r="M388" i="12"/>
  <c r="K388" i="12"/>
  <c r="J388" i="12"/>
  <c r="L388" i="12" s="1"/>
  <c r="M387" i="12"/>
  <c r="K387" i="12"/>
  <c r="J387" i="12"/>
  <c r="L387" i="12" s="1"/>
  <c r="M386" i="12"/>
  <c r="K386" i="12"/>
  <c r="J386" i="12"/>
  <c r="L386" i="12" s="1"/>
  <c r="M385" i="12"/>
  <c r="K385" i="12"/>
  <c r="J385" i="12"/>
  <c r="L385" i="12" s="1"/>
  <c r="M384" i="12"/>
  <c r="K384" i="12"/>
  <c r="J384" i="12"/>
  <c r="L384" i="12" s="1"/>
  <c r="M383" i="12"/>
  <c r="K383" i="12"/>
  <c r="J383" i="12"/>
  <c r="L383" i="12" s="1"/>
  <c r="M382" i="12"/>
  <c r="K382" i="12"/>
  <c r="J382" i="12"/>
  <c r="L382" i="12" s="1"/>
  <c r="M381" i="12"/>
  <c r="K381" i="12"/>
  <c r="J381" i="12"/>
  <c r="L381" i="12" s="1"/>
  <c r="M380" i="12"/>
  <c r="K380" i="12"/>
  <c r="J380" i="12"/>
  <c r="L380" i="12" s="1"/>
  <c r="M379" i="12"/>
  <c r="K379" i="12"/>
  <c r="J379" i="12"/>
  <c r="L379" i="12" s="1"/>
  <c r="M378" i="12"/>
  <c r="K378" i="12"/>
  <c r="J378" i="12"/>
  <c r="L378" i="12" s="1"/>
  <c r="M377" i="12"/>
  <c r="K377" i="12"/>
  <c r="J377" i="12"/>
  <c r="L377" i="12" s="1"/>
  <c r="M376" i="12"/>
  <c r="K376" i="12"/>
  <c r="J376" i="12"/>
  <c r="L376" i="12" s="1"/>
  <c r="M375" i="12"/>
  <c r="K375" i="12"/>
  <c r="J375" i="12"/>
  <c r="L375" i="12" s="1"/>
  <c r="M374" i="12"/>
  <c r="K374" i="12"/>
  <c r="J374" i="12"/>
  <c r="L374" i="12" s="1"/>
  <c r="M373" i="12"/>
  <c r="K373" i="12"/>
  <c r="J373" i="12"/>
  <c r="L373" i="12" s="1"/>
  <c r="M372" i="12"/>
  <c r="K372" i="12"/>
  <c r="J372" i="12"/>
  <c r="L372" i="12" s="1"/>
  <c r="M371" i="12"/>
  <c r="K371" i="12"/>
  <c r="J371" i="12"/>
  <c r="L371" i="12" s="1"/>
  <c r="M370" i="12"/>
  <c r="K370" i="12"/>
  <c r="J370" i="12"/>
  <c r="L370" i="12" s="1"/>
  <c r="M369" i="12"/>
  <c r="K369" i="12"/>
  <c r="J369" i="12"/>
  <c r="L369" i="12" s="1"/>
  <c r="M368" i="12"/>
  <c r="K368" i="12"/>
  <c r="J368" i="12"/>
  <c r="L368" i="12" s="1"/>
  <c r="M367" i="12"/>
  <c r="K367" i="12"/>
  <c r="J367" i="12"/>
  <c r="L367" i="12" s="1"/>
  <c r="M366" i="12"/>
  <c r="K366" i="12"/>
  <c r="J366" i="12"/>
  <c r="L366" i="12" s="1"/>
  <c r="M365" i="12"/>
  <c r="K365" i="12"/>
  <c r="J365" i="12"/>
  <c r="L365" i="12" s="1"/>
  <c r="M364" i="12"/>
  <c r="K364" i="12"/>
  <c r="J364" i="12"/>
  <c r="L364" i="12" s="1"/>
  <c r="M363" i="12"/>
  <c r="K363" i="12"/>
  <c r="J363" i="12"/>
  <c r="L363" i="12" s="1"/>
  <c r="M362" i="12"/>
  <c r="K362" i="12"/>
  <c r="J362" i="12"/>
  <c r="L362" i="12" s="1"/>
  <c r="M361" i="12"/>
  <c r="K361" i="12"/>
  <c r="J361" i="12"/>
  <c r="L361" i="12" s="1"/>
  <c r="M360" i="12"/>
  <c r="K360" i="12"/>
  <c r="J360" i="12"/>
  <c r="L360" i="12" s="1"/>
  <c r="M359" i="12"/>
  <c r="K359" i="12"/>
  <c r="J359" i="12"/>
  <c r="L359" i="12" s="1"/>
  <c r="M358" i="12"/>
  <c r="K358" i="12"/>
  <c r="J358" i="12"/>
  <c r="L358" i="12" s="1"/>
  <c r="M357" i="12"/>
  <c r="K357" i="12"/>
  <c r="J357" i="12"/>
  <c r="L357" i="12" s="1"/>
  <c r="M356" i="12"/>
  <c r="K356" i="12"/>
  <c r="J356" i="12"/>
  <c r="L356" i="12" s="1"/>
  <c r="M355" i="12"/>
  <c r="K355" i="12"/>
  <c r="J355" i="12"/>
  <c r="L355" i="12" s="1"/>
  <c r="M354" i="12"/>
  <c r="K354" i="12"/>
  <c r="J354" i="12"/>
  <c r="L354" i="12" s="1"/>
  <c r="M353" i="12"/>
  <c r="K353" i="12"/>
  <c r="J353" i="12"/>
  <c r="L353" i="12" s="1"/>
  <c r="M352" i="12"/>
  <c r="K352" i="12"/>
  <c r="J352" i="12"/>
  <c r="L352" i="12" s="1"/>
  <c r="M351" i="12"/>
  <c r="K351" i="12"/>
  <c r="J351" i="12"/>
  <c r="L351" i="12" s="1"/>
  <c r="M350" i="12"/>
  <c r="K350" i="12"/>
  <c r="J350" i="12"/>
  <c r="L350" i="12" s="1"/>
  <c r="M349" i="12"/>
  <c r="K349" i="12"/>
  <c r="J349" i="12"/>
  <c r="L349" i="12" s="1"/>
  <c r="M348" i="12"/>
  <c r="K348" i="12"/>
  <c r="J348" i="12"/>
  <c r="L348" i="12" s="1"/>
  <c r="M347" i="12"/>
  <c r="K347" i="12"/>
  <c r="J347" i="12"/>
  <c r="L347" i="12" s="1"/>
  <c r="M346" i="12"/>
  <c r="K346" i="12"/>
  <c r="J346" i="12"/>
  <c r="L346" i="12" s="1"/>
  <c r="M345" i="12"/>
  <c r="K345" i="12"/>
  <c r="J345" i="12"/>
  <c r="L345" i="12" s="1"/>
  <c r="M344" i="12"/>
  <c r="K344" i="12"/>
  <c r="J344" i="12"/>
  <c r="L344" i="12" s="1"/>
  <c r="M343" i="12"/>
  <c r="K343" i="12"/>
  <c r="J343" i="12"/>
  <c r="L343" i="12" s="1"/>
  <c r="M342" i="12"/>
  <c r="K342" i="12"/>
  <c r="J342" i="12"/>
  <c r="L342" i="12" s="1"/>
  <c r="M341" i="12"/>
  <c r="K341" i="12"/>
  <c r="J341" i="12"/>
  <c r="L341" i="12" s="1"/>
  <c r="M340" i="12"/>
  <c r="K340" i="12"/>
  <c r="J340" i="12"/>
  <c r="L340" i="12" s="1"/>
  <c r="M339" i="12"/>
  <c r="K339" i="12"/>
  <c r="J339" i="12"/>
  <c r="L339" i="12" s="1"/>
  <c r="M338" i="12"/>
  <c r="K338" i="12"/>
  <c r="J338" i="12"/>
  <c r="L338" i="12" s="1"/>
  <c r="M337" i="12"/>
  <c r="K337" i="12"/>
  <c r="J337" i="12"/>
  <c r="L337" i="12" s="1"/>
  <c r="M336" i="12"/>
  <c r="K336" i="12"/>
  <c r="J336" i="12"/>
  <c r="L336" i="12" s="1"/>
  <c r="M335" i="12"/>
  <c r="K335" i="12"/>
  <c r="J335" i="12"/>
  <c r="L335" i="12" s="1"/>
  <c r="M334" i="12"/>
  <c r="K334" i="12"/>
  <c r="J334" i="12"/>
  <c r="L334" i="12" s="1"/>
  <c r="M333" i="12"/>
  <c r="K333" i="12"/>
  <c r="J333" i="12"/>
  <c r="L333" i="12" s="1"/>
  <c r="M332" i="12"/>
  <c r="K332" i="12"/>
  <c r="J332" i="12"/>
  <c r="L332" i="12" s="1"/>
  <c r="M331" i="12"/>
  <c r="K331" i="12"/>
  <c r="J331" i="12"/>
  <c r="L331" i="12" s="1"/>
  <c r="M330" i="12"/>
  <c r="K330" i="12"/>
  <c r="J330" i="12"/>
  <c r="L330" i="12" s="1"/>
  <c r="M329" i="12"/>
  <c r="K329" i="12"/>
  <c r="J329" i="12"/>
  <c r="L329" i="12" s="1"/>
  <c r="M328" i="12"/>
  <c r="K328" i="12"/>
  <c r="J328" i="12"/>
  <c r="L328" i="12" s="1"/>
  <c r="M327" i="12"/>
  <c r="K327" i="12"/>
  <c r="J327" i="12"/>
  <c r="L327" i="12" s="1"/>
  <c r="M326" i="12"/>
  <c r="K326" i="12"/>
  <c r="J326" i="12"/>
  <c r="L326" i="12" s="1"/>
  <c r="M325" i="12"/>
  <c r="K325" i="12"/>
  <c r="J325" i="12"/>
  <c r="L325" i="12" s="1"/>
  <c r="M324" i="12"/>
  <c r="K324" i="12"/>
  <c r="J324" i="12"/>
  <c r="L324" i="12" s="1"/>
  <c r="M323" i="12"/>
  <c r="K323" i="12"/>
  <c r="J323" i="12"/>
  <c r="L323" i="12" s="1"/>
  <c r="M322" i="12"/>
  <c r="K322" i="12"/>
  <c r="J322" i="12"/>
  <c r="L322" i="12" s="1"/>
  <c r="M321" i="12"/>
  <c r="K321" i="12"/>
  <c r="J321" i="12"/>
  <c r="L321" i="12" s="1"/>
  <c r="M320" i="12"/>
  <c r="K320" i="12"/>
  <c r="J320" i="12"/>
  <c r="L320" i="12" s="1"/>
  <c r="M319" i="12"/>
  <c r="K319" i="12"/>
  <c r="J319" i="12"/>
  <c r="L319" i="12" s="1"/>
  <c r="M318" i="12"/>
  <c r="K318" i="12"/>
  <c r="J318" i="12"/>
  <c r="L318" i="12" s="1"/>
  <c r="M317" i="12"/>
  <c r="K317" i="12"/>
  <c r="J317" i="12"/>
  <c r="L317" i="12" s="1"/>
  <c r="M316" i="12"/>
  <c r="K316" i="12"/>
  <c r="J316" i="12"/>
  <c r="L316" i="12" s="1"/>
  <c r="M315" i="12"/>
  <c r="K315" i="12"/>
  <c r="J315" i="12"/>
  <c r="L315" i="12" s="1"/>
  <c r="M314" i="12"/>
  <c r="K314" i="12"/>
  <c r="J314" i="12"/>
  <c r="L314" i="12" s="1"/>
  <c r="M313" i="12"/>
  <c r="K313" i="12"/>
  <c r="J313" i="12"/>
  <c r="L313" i="12" s="1"/>
  <c r="M312" i="12"/>
  <c r="K312" i="12"/>
  <c r="J312" i="12"/>
  <c r="L312" i="12" s="1"/>
  <c r="M311" i="12"/>
  <c r="K311" i="12"/>
  <c r="J311" i="12"/>
  <c r="L311" i="12" s="1"/>
  <c r="M310" i="12"/>
  <c r="K310" i="12"/>
  <c r="J310" i="12"/>
  <c r="L310" i="12" s="1"/>
  <c r="M309" i="12"/>
  <c r="K309" i="12"/>
  <c r="J309" i="12"/>
  <c r="L309" i="12" s="1"/>
  <c r="M308" i="12"/>
  <c r="K308" i="12"/>
  <c r="J308" i="12"/>
  <c r="L308" i="12" s="1"/>
  <c r="M307" i="12"/>
  <c r="K307" i="12"/>
  <c r="J307" i="12"/>
  <c r="L307" i="12" s="1"/>
  <c r="M306" i="12"/>
  <c r="K306" i="12"/>
  <c r="J306" i="12"/>
  <c r="L306" i="12" s="1"/>
  <c r="M305" i="12"/>
  <c r="K305" i="12"/>
  <c r="J305" i="12"/>
  <c r="L305" i="12" s="1"/>
  <c r="M304" i="12"/>
  <c r="K304" i="12"/>
  <c r="J304" i="12"/>
  <c r="L304" i="12" s="1"/>
  <c r="M303" i="12"/>
  <c r="K303" i="12"/>
  <c r="J303" i="12"/>
  <c r="L303" i="12" s="1"/>
  <c r="M302" i="12"/>
  <c r="K302" i="12"/>
  <c r="J302" i="12"/>
  <c r="L302" i="12" s="1"/>
  <c r="M301" i="12"/>
  <c r="K301" i="12"/>
  <c r="J301" i="12"/>
  <c r="L301" i="12" s="1"/>
  <c r="M300" i="12"/>
  <c r="K300" i="12"/>
  <c r="J300" i="12"/>
  <c r="L300" i="12" s="1"/>
  <c r="M299" i="12"/>
  <c r="K299" i="12"/>
  <c r="J299" i="12"/>
  <c r="L299" i="12" s="1"/>
  <c r="M298" i="12"/>
  <c r="K298" i="12"/>
  <c r="J298" i="12"/>
  <c r="L298" i="12" s="1"/>
  <c r="M297" i="12"/>
  <c r="K297" i="12"/>
  <c r="J297" i="12"/>
  <c r="L297" i="12" s="1"/>
  <c r="M296" i="12"/>
  <c r="K296" i="12"/>
  <c r="J296" i="12"/>
  <c r="L296" i="12" s="1"/>
  <c r="M295" i="12"/>
  <c r="K295" i="12"/>
  <c r="J295" i="12"/>
  <c r="L295" i="12" s="1"/>
  <c r="M294" i="12"/>
  <c r="K294" i="12"/>
  <c r="J294" i="12"/>
  <c r="L294" i="12" s="1"/>
  <c r="M293" i="12"/>
  <c r="K293" i="12"/>
  <c r="J293" i="12"/>
  <c r="L293" i="12" s="1"/>
  <c r="M292" i="12"/>
  <c r="K292" i="12"/>
  <c r="J292" i="12"/>
  <c r="L292" i="12" s="1"/>
  <c r="M291" i="12"/>
  <c r="K291" i="12"/>
  <c r="J291" i="12"/>
  <c r="L291" i="12" s="1"/>
  <c r="M290" i="12"/>
  <c r="K290" i="12"/>
  <c r="J290" i="12"/>
  <c r="L290" i="12" s="1"/>
  <c r="M289" i="12"/>
  <c r="K289" i="12"/>
  <c r="J289" i="12"/>
  <c r="L289" i="12" s="1"/>
  <c r="M288" i="12"/>
  <c r="K288" i="12"/>
  <c r="J288" i="12"/>
  <c r="L288" i="12" s="1"/>
  <c r="M287" i="12"/>
  <c r="K287" i="12"/>
  <c r="J287" i="12"/>
  <c r="L287" i="12" s="1"/>
  <c r="M286" i="12"/>
  <c r="K286" i="12"/>
  <c r="J286" i="12"/>
  <c r="L286" i="12" s="1"/>
  <c r="M285" i="12"/>
  <c r="K285" i="12"/>
  <c r="J285" i="12"/>
  <c r="L285" i="12" s="1"/>
  <c r="M284" i="12"/>
  <c r="K284" i="12"/>
  <c r="J284" i="12"/>
  <c r="L284" i="12" s="1"/>
  <c r="M283" i="12"/>
  <c r="K283" i="12"/>
  <c r="J283" i="12"/>
  <c r="L283" i="12" s="1"/>
  <c r="M282" i="12"/>
  <c r="K282" i="12"/>
  <c r="J282" i="12"/>
  <c r="L282" i="12" s="1"/>
  <c r="M281" i="12"/>
  <c r="K281" i="12"/>
  <c r="J281" i="12"/>
  <c r="L281" i="12" s="1"/>
  <c r="M280" i="12"/>
  <c r="K280" i="12"/>
  <c r="J280" i="12"/>
  <c r="L280" i="12" s="1"/>
  <c r="M279" i="12"/>
  <c r="K279" i="12"/>
  <c r="J279" i="12"/>
  <c r="L279" i="12" s="1"/>
  <c r="M278" i="12"/>
  <c r="K278" i="12"/>
  <c r="J278" i="12"/>
  <c r="L278" i="12" s="1"/>
  <c r="M277" i="12"/>
  <c r="K277" i="12"/>
  <c r="J277" i="12"/>
  <c r="L277" i="12" s="1"/>
  <c r="M276" i="12"/>
  <c r="K276" i="12"/>
  <c r="J276" i="12"/>
  <c r="L276" i="12" s="1"/>
  <c r="M275" i="12"/>
  <c r="K275" i="12"/>
  <c r="J275" i="12"/>
  <c r="L275" i="12" s="1"/>
  <c r="M274" i="12"/>
  <c r="K274" i="12"/>
  <c r="J274" i="12"/>
  <c r="L274" i="12" s="1"/>
  <c r="M273" i="12"/>
  <c r="K273" i="12"/>
  <c r="J273" i="12"/>
  <c r="L273" i="12" s="1"/>
  <c r="M272" i="12"/>
  <c r="K272" i="12"/>
  <c r="J272" i="12"/>
  <c r="L272" i="12" s="1"/>
  <c r="M271" i="12"/>
  <c r="K271" i="12"/>
  <c r="J271" i="12"/>
  <c r="L271" i="12" s="1"/>
  <c r="M270" i="12"/>
  <c r="K270" i="12"/>
  <c r="J270" i="12"/>
  <c r="L270" i="12" s="1"/>
  <c r="M269" i="12"/>
  <c r="K269" i="12"/>
  <c r="J269" i="12"/>
  <c r="L269" i="12" s="1"/>
  <c r="M268" i="12"/>
  <c r="K268" i="12"/>
  <c r="J268" i="12"/>
  <c r="L268" i="12" s="1"/>
  <c r="M267" i="12"/>
  <c r="K267" i="12"/>
  <c r="J267" i="12"/>
  <c r="L267" i="12" s="1"/>
  <c r="M266" i="12"/>
  <c r="K266" i="12"/>
  <c r="J266" i="12"/>
  <c r="L266" i="12" s="1"/>
  <c r="M265" i="12"/>
  <c r="K265" i="12"/>
  <c r="J265" i="12"/>
  <c r="L265" i="12" s="1"/>
  <c r="M264" i="12"/>
  <c r="K264" i="12"/>
  <c r="J264" i="12"/>
  <c r="L264" i="12" s="1"/>
  <c r="M263" i="12"/>
  <c r="K263" i="12"/>
  <c r="J263" i="12"/>
  <c r="L263" i="12" s="1"/>
  <c r="M262" i="12"/>
  <c r="K262" i="12"/>
  <c r="J262" i="12"/>
  <c r="L262" i="12" s="1"/>
  <c r="M261" i="12"/>
  <c r="K261" i="12"/>
  <c r="J261" i="12"/>
  <c r="L261" i="12" s="1"/>
  <c r="M260" i="12"/>
  <c r="K260" i="12"/>
  <c r="J260" i="12"/>
  <c r="L260" i="12" s="1"/>
  <c r="M259" i="12"/>
  <c r="K259" i="12"/>
  <c r="J259" i="12"/>
  <c r="L259" i="12" s="1"/>
  <c r="M258" i="12"/>
  <c r="K258" i="12"/>
  <c r="J258" i="12"/>
  <c r="L258" i="12" s="1"/>
  <c r="M257" i="12"/>
  <c r="K257" i="12"/>
  <c r="J257" i="12"/>
  <c r="L257" i="12" s="1"/>
  <c r="M256" i="12"/>
  <c r="K256" i="12"/>
  <c r="J256" i="12"/>
  <c r="L256" i="12" s="1"/>
  <c r="M255" i="12"/>
  <c r="K255" i="12"/>
  <c r="J255" i="12"/>
  <c r="L255" i="12" s="1"/>
  <c r="M254" i="12"/>
  <c r="K254" i="12"/>
  <c r="J254" i="12"/>
  <c r="L254" i="12" s="1"/>
  <c r="M253" i="12"/>
  <c r="K253" i="12"/>
  <c r="J253" i="12"/>
  <c r="L253" i="12" s="1"/>
  <c r="M252" i="12"/>
  <c r="K252" i="12"/>
  <c r="J252" i="12"/>
  <c r="L252" i="12" s="1"/>
  <c r="M251" i="12"/>
  <c r="K251" i="12"/>
  <c r="J251" i="12"/>
  <c r="L251" i="12" s="1"/>
  <c r="M250" i="12"/>
  <c r="K250" i="12"/>
  <c r="J250" i="12"/>
  <c r="L250" i="12" s="1"/>
  <c r="M249" i="12"/>
  <c r="K249" i="12"/>
  <c r="J249" i="12"/>
  <c r="L249" i="12" s="1"/>
  <c r="M248" i="12"/>
  <c r="K248" i="12"/>
  <c r="J248" i="12"/>
  <c r="L248" i="12" s="1"/>
  <c r="M247" i="12"/>
  <c r="K247" i="12"/>
  <c r="J247" i="12"/>
  <c r="L247" i="12" s="1"/>
  <c r="M246" i="12"/>
  <c r="K246" i="12"/>
  <c r="J246" i="12"/>
  <c r="L246" i="12" s="1"/>
  <c r="M245" i="12"/>
  <c r="K245" i="12"/>
  <c r="J245" i="12"/>
  <c r="L245" i="12" s="1"/>
  <c r="M244" i="12"/>
  <c r="K244" i="12"/>
  <c r="J244" i="12"/>
  <c r="L244" i="12" s="1"/>
  <c r="M243" i="12"/>
  <c r="K243" i="12"/>
  <c r="J243" i="12"/>
  <c r="L243" i="12" s="1"/>
  <c r="M242" i="12"/>
  <c r="K242" i="12"/>
  <c r="J242" i="12"/>
  <c r="L242" i="12" s="1"/>
  <c r="M241" i="12"/>
  <c r="K241" i="12"/>
  <c r="J241" i="12"/>
  <c r="L241" i="12" s="1"/>
  <c r="M240" i="12"/>
  <c r="K240" i="12"/>
  <c r="J240" i="12"/>
  <c r="L240" i="12" s="1"/>
  <c r="M239" i="12"/>
  <c r="K239" i="12"/>
  <c r="J239" i="12"/>
  <c r="L239" i="12" s="1"/>
  <c r="M238" i="12"/>
  <c r="K238" i="12"/>
  <c r="J238" i="12"/>
  <c r="L238" i="12" s="1"/>
  <c r="M237" i="12"/>
  <c r="K237" i="12"/>
  <c r="J237" i="12"/>
  <c r="L237" i="12" s="1"/>
  <c r="M236" i="12"/>
  <c r="K236" i="12"/>
  <c r="J236" i="12"/>
  <c r="L236" i="12" s="1"/>
  <c r="M235" i="12"/>
  <c r="K235" i="12"/>
  <c r="J235" i="12"/>
  <c r="L235" i="12" s="1"/>
  <c r="M234" i="12"/>
  <c r="K234" i="12"/>
  <c r="J234" i="12"/>
  <c r="L234" i="12" s="1"/>
  <c r="M233" i="12"/>
  <c r="K233" i="12"/>
  <c r="J233" i="12"/>
  <c r="L233" i="12" s="1"/>
  <c r="M232" i="12"/>
  <c r="K232" i="12"/>
  <c r="J232" i="12"/>
  <c r="L232" i="12" s="1"/>
  <c r="M231" i="12"/>
  <c r="K231" i="12"/>
  <c r="J231" i="12"/>
  <c r="L231" i="12" s="1"/>
  <c r="M230" i="12"/>
  <c r="K230" i="12"/>
  <c r="J230" i="12"/>
  <c r="L230" i="12" s="1"/>
  <c r="M229" i="12"/>
  <c r="K229" i="12"/>
  <c r="J229" i="12"/>
  <c r="L229" i="12" s="1"/>
  <c r="M228" i="12"/>
  <c r="K228" i="12"/>
  <c r="J228" i="12"/>
  <c r="L228" i="12" s="1"/>
  <c r="M227" i="12"/>
  <c r="K227" i="12"/>
  <c r="J227" i="12"/>
  <c r="L227" i="12" s="1"/>
  <c r="M226" i="12"/>
  <c r="K226" i="12"/>
  <c r="J226" i="12"/>
  <c r="L226" i="12" s="1"/>
  <c r="M225" i="12"/>
  <c r="K225" i="12"/>
  <c r="J225" i="12"/>
  <c r="L225" i="12" s="1"/>
  <c r="M224" i="12"/>
  <c r="K224" i="12"/>
  <c r="J224" i="12"/>
  <c r="L224" i="12" s="1"/>
  <c r="M223" i="12"/>
  <c r="K223" i="12"/>
  <c r="J223" i="12"/>
  <c r="L223" i="12" s="1"/>
  <c r="M222" i="12"/>
  <c r="K222" i="12"/>
  <c r="J222" i="12"/>
  <c r="L222" i="12" s="1"/>
  <c r="M221" i="12"/>
  <c r="K221" i="12"/>
  <c r="J221" i="12"/>
  <c r="L221" i="12" s="1"/>
  <c r="M220" i="12"/>
  <c r="K220" i="12"/>
  <c r="J220" i="12"/>
  <c r="L220" i="12" s="1"/>
  <c r="M219" i="12"/>
  <c r="K219" i="12"/>
  <c r="J219" i="12"/>
  <c r="L219" i="12" s="1"/>
  <c r="M218" i="12"/>
  <c r="K218" i="12"/>
  <c r="J218" i="12"/>
  <c r="L218" i="12" s="1"/>
  <c r="M217" i="12"/>
  <c r="K217" i="12"/>
  <c r="J217" i="12"/>
  <c r="L217" i="12" s="1"/>
  <c r="M216" i="12"/>
  <c r="K216" i="12"/>
  <c r="J216" i="12"/>
  <c r="L216" i="12" s="1"/>
  <c r="M215" i="12"/>
  <c r="K215" i="12"/>
  <c r="J215" i="12"/>
  <c r="L215" i="12" s="1"/>
  <c r="M214" i="12"/>
  <c r="K214" i="12"/>
  <c r="J214" i="12"/>
  <c r="L214" i="12" s="1"/>
  <c r="M213" i="12"/>
  <c r="K213" i="12"/>
  <c r="J213" i="12"/>
  <c r="L213" i="12" s="1"/>
  <c r="M212" i="12"/>
  <c r="K212" i="12"/>
  <c r="J212" i="12"/>
  <c r="L212" i="12" s="1"/>
  <c r="M211" i="12"/>
  <c r="K211" i="12"/>
  <c r="J211" i="12"/>
  <c r="L211" i="12" s="1"/>
  <c r="M210" i="12"/>
  <c r="K210" i="12"/>
  <c r="J210" i="12"/>
  <c r="L210" i="12" s="1"/>
  <c r="M209" i="12"/>
  <c r="K209" i="12"/>
  <c r="J209" i="12"/>
  <c r="L209" i="12" s="1"/>
  <c r="M208" i="12"/>
  <c r="K208" i="12"/>
  <c r="J208" i="12"/>
  <c r="L208" i="12" s="1"/>
  <c r="M207" i="12"/>
  <c r="K207" i="12"/>
  <c r="J207" i="12"/>
  <c r="L207" i="12" s="1"/>
  <c r="M206" i="12"/>
  <c r="K206" i="12"/>
  <c r="J206" i="12"/>
  <c r="L206" i="12" s="1"/>
  <c r="M205" i="12"/>
  <c r="K205" i="12"/>
  <c r="J205" i="12"/>
  <c r="L205" i="12" s="1"/>
  <c r="M204" i="12"/>
  <c r="K204" i="12"/>
  <c r="J204" i="12"/>
  <c r="L204" i="12" s="1"/>
  <c r="M203" i="12"/>
  <c r="K203" i="12"/>
  <c r="J203" i="12"/>
  <c r="L203" i="12" s="1"/>
  <c r="M202" i="12"/>
  <c r="K202" i="12"/>
  <c r="J202" i="12"/>
  <c r="L202" i="12" s="1"/>
  <c r="M201" i="12"/>
  <c r="K201" i="12"/>
  <c r="J201" i="12"/>
  <c r="L201" i="12" s="1"/>
  <c r="M200" i="12"/>
  <c r="K200" i="12"/>
  <c r="J200" i="12"/>
  <c r="L200" i="12" s="1"/>
  <c r="M199" i="12"/>
  <c r="K199" i="12"/>
  <c r="J199" i="12"/>
  <c r="L199" i="12" s="1"/>
  <c r="M198" i="12"/>
  <c r="K198" i="12"/>
  <c r="J198" i="12"/>
  <c r="L198" i="12" s="1"/>
  <c r="M197" i="12"/>
  <c r="K197" i="12"/>
  <c r="J197" i="12"/>
  <c r="L197" i="12" s="1"/>
  <c r="M196" i="12"/>
  <c r="K196" i="12"/>
  <c r="J196" i="12"/>
  <c r="L196" i="12" s="1"/>
  <c r="M195" i="12"/>
  <c r="K195" i="12"/>
  <c r="J195" i="12"/>
  <c r="L195" i="12" s="1"/>
  <c r="M194" i="12"/>
  <c r="K194" i="12"/>
  <c r="J194" i="12"/>
  <c r="L194" i="12" s="1"/>
  <c r="M193" i="12"/>
  <c r="K193" i="12"/>
  <c r="J193" i="12"/>
  <c r="L193" i="12" s="1"/>
  <c r="M192" i="12"/>
  <c r="K192" i="12"/>
  <c r="J192" i="12"/>
  <c r="L192" i="12" s="1"/>
  <c r="M191" i="12"/>
  <c r="K191" i="12"/>
  <c r="J191" i="12"/>
  <c r="L191" i="12" s="1"/>
  <c r="M190" i="12"/>
  <c r="K190" i="12"/>
  <c r="J190" i="12"/>
  <c r="L190" i="12" s="1"/>
  <c r="M189" i="12"/>
  <c r="K189" i="12"/>
  <c r="J189" i="12"/>
  <c r="L189" i="12" s="1"/>
  <c r="M188" i="12"/>
  <c r="K188" i="12"/>
  <c r="J188" i="12"/>
  <c r="L188" i="12" s="1"/>
  <c r="M187" i="12"/>
  <c r="K187" i="12"/>
  <c r="J187" i="12"/>
  <c r="L187" i="12" s="1"/>
  <c r="M186" i="12"/>
  <c r="K186" i="12"/>
  <c r="J186" i="12"/>
  <c r="L186" i="12" s="1"/>
  <c r="M185" i="12"/>
  <c r="K185" i="12"/>
  <c r="J185" i="12"/>
  <c r="L185" i="12" s="1"/>
  <c r="M184" i="12"/>
  <c r="K184" i="12"/>
  <c r="J184" i="12"/>
  <c r="L184" i="12" s="1"/>
  <c r="M183" i="12"/>
  <c r="K183" i="12"/>
  <c r="J183" i="12"/>
  <c r="L183" i="12" s="1"/>
  <c r="M182" i="12"/>
  <c r="K182" i="12"/>
  <c r="J182" i="12"/>
  <c r="L182" i="12" s="1"/>
  <c r="M181" i="12"/>
  <c r="K181" i="12"/>
  <c r="J181" i="12"/>
  <c r="L181" i="12" s="1"/>
  <c r="M180" i="12"/>
  <c r="K180" i="12"/>
  <c r="J180" i="12"/>
  <c r="L180" i="12" s="1"/>
  <c r="M179" i="12"/>
  <c r="K179" i="12"/>
  <c r="J179" i="12"/>
  <c r="L179" i="12" s="1"/>
  <c r="M178" i="12"/>
  <c r="K178" i="12"/>
  <c r="J178" i="12"/>
  <c r="L178" i="12" s="1"/>
  <c r="M177" i="12"/>
  <c r="K177" i="12"/>
  <c r="J177" i="12"/>
  <c r="L177" i="12" s="1"/>
  <c r="M176" i="12"/>
  <c r="K176" i="12"/>
  <c r="J176" i="12"/>
  <c r="L176" i="12" s="1"/>
  <c r="M175" i="12"/>
  <c r="K175" i="12"/>
  <c r="J175" i="12"/>
  <c r="L175" i="12" s="1"/>
  <c r="M174" i="12"/>
  <c r="K174" i="12"/>
  <c r="J174" i="12"/>
  <c r="L174" i="12" s="1"/>
  <c r="M173" i="12"/>
  <c r="K173" i="12"/>
  <c r="J173" i="12"/>
  <c r="L173" i="12" s="1"/>
  <c r="M172" i="12"/>
  <c r="K172" i="12"/>
  <c r="J172" i="12"/>
  <c r="L172" i="12" s="1"/>
  <c r="M171" i="12"/>
  <c r="K171" i="12"/>
  <c r="J171" i="12"/>
  <c r="L171" i="12" s="1"/>
  <c r="M170" i="12"/>
  <c r="K170" i="12"/>
  <c r="J170" i="12"/>
  <c r="L170" i="12" s="1"/>
  <c r="M169" i="12"/>
  <c r="K169" i="12"/>
  <c r="J169" i="12"/>
  <c r="L169" i="12" s="1"/>
  <c r="M168" i="12"/>
  <c r="K168" i="12"/>
  <c r="J168" i="12"/>
  <c r="L168" i="12" s="1"/>
  <c r="M167" i="12"/>
  <c r="K167" i="12"/>
  <c r="J167" i="12"/>
  <c r="L167" i="12" s="1"/>
  <c r="M166" i="12"/>
  <c r="K166" i="12"/>
  <c r="J166" i="12"/>
  <c r="L166" i="12" s="1"/>
  <c r="M165" i="12"/>
  <c r="K165" i="12"/>
  <c r="J165" i="12"/>
  <c r="L165" i="12" s="1"/>
  <c r="M164" i="12"/>
  <c r="K164" i="12"/>
  <c r="J164" i="12"/>
  <c r="L164" i="12" s="1"/>
  <c r="M163" i="12"/>
  <c r="K163" i="12"/>
  <c r="J163" i="12"/>
  <c r="L163" i="12" s="1"/>
  <c r="M162" i="12"/>
  <c r="K162" i="12"/>
  <c r="J162" i="12"/>
  <c r="L162" i="12" s="1"/>
  <c r="M161" i="12"/>
  <c r="K161" i="12"/>
  <c r="J161" i="12"/>
  <c r="L161" i="12" s="1"/>
  <c r="M160" i="12"/>
  <c r="K160" i="12"/>
  <c r="J160" i="12"/>
  <c r="L160" i="12" s="1"/>
  <c r="M159" i="12"/>
  <c r="K159" i="12"/>
  <c r="J159" i="12"/>
  <c r="L159" i="12" s="1"/>
  <c r="M158" i="12"/>
  <c r="K158" i="12"/>
  <c r="J158" i="12"/>
  <c r="L158" i="12" s="1"/>
  <c r="M157" i="12"/>
  <c r="K157" i="12"/>
  <c r="J157" i="12"/>
  <c r="L157" i="12" s="1"/>
  <c r="M156" i="12"/>
  <c r="K156" i="12"/>
  <c r="J156" i="12"/>
  <c r="L156" i="12" s="1"/>
  <c r="M155" i="12"/>
  <c r="K155" i="12"/>
  <c r="J155" i="12"/>
  <c r="L155" i="12" s="1"/>
  <c r="M154" i="12"/>
  <c r="K154" i="12"/>
  <c r="J154" i="12"/>
  <c r="L154" i="12" s="1"/>
  <c r="M153" i="12"/>
  <c r="K153" i="12"/>
  <c r="J153" i="12"/>
  <c r="L153" i="12" s="1"/>
  <c r="M152" i="12"/>
  <c r="K152" i="12"/>
  <c r="J152" i="12"/>
  <c r="L152" i="12" s="1"/>
  <c r="M151" i="12"/>
  <c r="K151" i="12"/>
  <c r="J151" i="12"/>
  <c r="L151" i="12" s="1"/>
  <c r="M150" i="12"/>
  <c r="K150" i="12"/>
  <c r="J150" i="12"/>
  <c r="L150" i="12" s="1"/>
  <c r="M149" i="12"/>
  <c r="K149" i="12"/>
  <c r="J149" i="12"/>
  <c r="L149" i="12" s="1"/>
  <c r="M148" i="12"/>
  <c r="K148" i="12"/>
  <c r="J148" i="12"/>
  <c r="L148" i="12" s="1"/>
  <c r="M147" i="12"/>
  <c r="K147" i="12"/>
  <c r="J147" i="12"/>
  <c r="L147" i="12" s="1"/>
  <c r="M146" i="12"/>
  <c r="K146" i="12"/>
  <c r="J146" i="12"/>
  <c r="L146" i="12" s="1"/>
  <c r="M145" i="12"/>
  <c r="K145" i="12"/>
  <c r="J145" i="12"/>
  <c r="L145" i="12" s="1"/>
  <c r="M144" i="12"/>
  <c r="K144" i="12"/>
  <c r="J144" i="12"/>
  <c r="L144" i="12" s="1"/>
  <c r="M143" i="12"/>
  <c r="K143" i="12"/>
  <c r="J143" i="12"/>
  <c r="L143" i="12" s="1"/>
  <c r="M142" i="12"/>
  <c r="K142" i="12"/>
  <c r="J142" i="12"/>
  <c r="L142" i="12" s="1"/>
  <c r="M141" i="12"/>
  <c r="K141" i="12"/>
  <c r="J141" i="12"/>
  <c r="L141" i="12" s="1"/>
  <c r="M140" i="12"/>
  <c r="K140" i="12"/>
  <c r="J140" i="12"/>
  <c r="L140" i="12" s="1"/>
  <c r="M139" i="12"/>
  <c r="K139" i="12"/>
  <c r="J139" i="12"/>
  <c r="L139" i="12" s="1"/>
  <c r="M138" i="12"/>
  <c r="K138" i="12"/>
  <c r="J138" i="12"/>
  <c r="L138" i="12" s="1"/>
  <c r="M137" i="12"/>
  <c r="K137" i="12"/>
  <c r="J137" i="12"/>
  <c r="L137" i="12" s="1"/>
  <c r="M136" i="12"/>
  <c r="K136" i="12"/>
  <c r="J136" i="12"/>
  <c r="L136" i="12" s="1"/>
  <c r="M135" i="12"/>
  <c r="K135" i="12"/>
  <c r="J135" i="12"/>
  <c r="L135" i="12" s="1"/>
  <c r="M134" i="12"/>
  <c r="K134" i="12"/>
  <c r="J134" i="12"/>
  <c r="L134" i="12" s="1"/>
  <c r="M133" i="12"/>
  <c r="K133" i="12"/>
  <c r="J133" i="12"/>
  <c r="L133" i="12" s="1"/>
  <c r="M132" i="12"/>
  <c r="K132" i="12"/>
  <c r="J132" i="12"/>
  <c r="L132" i="12" s="1"/>
  <c r="M131" i="12"/>
  <c r="K131" i="12"/>
  <c r="J131" i="12"/>
  <c r="L131" i="12" s="1"/>
  <c r="M130" i="12"/>
  <c r="K130" i="12"/>
  <c r="J130" i="12"/>
  <c r="L130" i="12" s="1"/>
  <c r="M129" i="12"/>
  <c r="K129" i="12"/>
  <c r="J129" i="12"/>
  <c r="L129" i="12" s="1"/>
  <c r="M128" i="12"/>
  <c r="K128" i="12"/>
  <c r="J128" i="12"/>
  <c r="L128" i="12" s="1"/>
  <c r="M127" i="12"/>
  <c r="K127" i="12"/>
  <c r="J127" i="12"/>
  <c r="L127" i="12" s="1"/>
  <c r="M126" i="12"/>
  <c r="K126" i="12"/>
  <c r="J126" i="12"/>
  <c r="L126" i="12" s="1"/>
  <c r="M125" i="12"/>
  <c r="K125" i="12"/>
  <c r="J125" i="12"/>
  <c r="L125" i="12" s="1"/>
  <c r="M124" i="12"/>
  <c r="K124" i="12"/>
  <c r="J124" i="12"/>
  <c r="L124" i="12" s="1"/>
  <c r="M123" i="12"/>
  <c r="K123" i="12"/>
  <c r="J123" i="12"/>
  <c r="L123" i="12" s="1"/>
  <c r="M122" i="12"/>
  <c r="K122" i="12"/>
  <c r="J122" i="12"/>
  <c r="L122" i="12" s="1"/>
  <c r="M121" i="12"/>
  <c r="K121" i="12"/>
  <c r="J121" i="12"/>
  <c r="L121" i="12" s="1"/>
  <c r="M120" i="12"/>
  <c r="K120" i="12"/>
  <c r="J120" i="12"/>
  <c r="L120" i="12" s="1"/>
  <c r="M119" i="12"/>
  <c r="K119" i="12"/>
  <c r="J119" i="12"/>
  <c r="L119" i="12" s="1"/>
  <c r="M118" i="12"/>
  <c r="K118" i="12"/>
  <c r="J118" i="12"/>
  <c r="L118" i="12" s="1"/>
  <c r="M117" i="12"/>
  <c r="K117" i="12"/>
  <c r="J117" i="12"/>
  <c r="L117" i="12" s="1"/>
  <c r="M116" i="12"/>
  <c r="K116" i="12"/>
  <c r="J116" i="12"/>
  <c r="L116" i="12" s="1"/>
  <c r="M115" i="12"/>
  <c r="K115" i="12"/>
  <c r="J115" i="12"/>
  <c r="L115" i="12" s="1"/>
  <c r="M114" i="12"/>
  <c r="K114" i="12"/>
  <c r="J114" i="12"/>
  <c r="L114" i="12" s="1"/>
  <c r="M113" i="12"/>
  <c r="K113" i="12"/>
  <c r="J113" i="12"/>
  <c r="L113" i="12" s="1"/>
  <c r="M112" i="12"/>
  <c r="K112" i="12"/>
  <c r="J112" i="12"/>
  <c r="L112" i="12" s="1"/>
  <c r="M111" i="12"/>
  <c r="K111" i="12"/>
  <c r="J111" i="12"/>
  <c r="L111" i="12" s="1"/>
  <c r="M110" i="12"/>
  <c r="K110" i="12"/>
  <c r="J110" i="12"/>
  <c r="L110" i="12" s="1"/>
  <c r="M109" i="12"/>
  <c r="K109" i="12"/>
  <c r="J109" i="12"/>
  <c r="L109" i="12" s="1"/>
  <c r="M108" i="12"/>
  <c r="K108" i="12"/>
  <c r="J108" i="12"/>
  <c r="L108" i="12" s="1"/>
  <c r="M107" i="12"/>
  <c r="K107" i="12"/>
  <c r="J107" i="12"/>
  <c r="L107" i="12" s="1"/>
  <c r="M106" i="12"/>
  <c r="K106" i="12"/>
  <c r="J106" i="12"/>
  <c r="L106" i="12" s="1"/>
  <c r="M105" i="12"/>
  <c r="K105" i="12"/>
  <c r="J105" i="12"/>
  <c r="L105" i="12" s="1"/>
  <c r="M104" i="12"/>
  <c r="K104" i="12"/>
  <c r="J104" i="12"/>
  <c r="L104" i="12" s="1"/>
  <c r="M103" i="12"/>
  <c r="K103" i="12"/>
  <c r="J103" i="12"/>
  <c r="L103" i="12" s="1"/>
  <c r="M102" i="12"/>
  <c r="K102" i="12"/>
  <c r="J102" i="12"/>
  <c r="L102" i="12" s="1"/>
  <c r="M101" i="12"/>
  <c r="K101" i="12"/>
  <c r="J101" i="12"/>
  <c r="L101" i="12" s="1"/>
  <c r="M100" i="12"/>
  <c r="K100" i="12"/>
  <c r="J100" i="12"/>
  <c r="L100" i="12" s="1"/>
  <c r="M99" i="12"/>
  <c r="K99" i="12"/>
  <c r="J99" i="12"/>
  <c r="L99" i="12" s="1"/>
  <c r="M98" i="12"/>
  <c r="K98" i="12"/>
  <c r="J98" i="12"/>
  <c r="L98" i="12" s="1"/>
  <c r="M97" i="12"/>
  <c r="K97" i="12"/>
  <c r="J97" i="12"/>
  <c r="L97" i="12" s="1"/>
  <c r="M96" i="12"/>
  <c r="K96" i="12"/>
  <c r="J96" i="12"/>
  <c r="L96" i="12" s="1"/>
  <c r="M95" i="12"/>
  <c r="K95" i="12"/>
  <c r="J95" i="12"/>
  <c r="L95" i="12" s="1"/>
  <c r="M94" i="12"/>
  <c r="K94" i="12"/>
  <c r="J94" i="12"/>
  <c r="L94" i="12" s="1"/>
  <c r="M93" i="12"/>
  <c r="K93" i="12"/>
  <c r="J93" i="12"/>
  <c r="L93" i="12" s="1"/>
  <c r="M92" i="12"/>
  <c r="K92" i="12"/>
  <c r="J92" i="12"/>
  <c r="L92" i="12" s="1"/>
  <c r="M91" i="12"/>
  <c r="K91" i="12"/>
  <c r="J91" i="12"/>
  <c r="L91" i="12" s="1"/>
  <c r="M90" i="12"/>
  <c r="K90" i="12"/>
  <c r="J90" i="12"/>
  <c r="L90" i="12" s="1"/>
  <c r="M89" i="12"/>
  <c r="K89" i="12"/>
  <c r="J89" i="12"/>
  <c r="L89" i="12" s="1"/>
  <c r="M88" i="12"/>
  <c r="K88" i="12"/>
  <c r="J88" i="12"/>
  <c r="L88" i="12" s="1"/>
  <c r="M87" i="12"/>
  <c r="K87" i="12"/>
  <c r="J87" i="12"/>
  <c r="L87" i="12" s="1"/>
  <c r="M86" i="12"/>
  <c r="K86" i="12"/>
  <c r="J86" i="12"/>
  <c r="L86" i="12" s="1"/>
  <c r="M85" i="12"/>
  <c r="K85" i="12"/>
  <c r="J85" i="12"/>
  <c r="L85" i="12" s="1"/>
  <c r="M84" i="12"/>
  <c r="K84" i="12"/>
  <c r="J84" i="12"/>
  <c r="L84" i="12" s="1"/>
  <c r="M83" i="12"/>
  <c r="K83" i="12"/>
  <c r="J83" i="12"/>
  <c r="L83" i="12" s="1"/>
  <c r="M82" i="12"/>
  <c r="K82" i="12"/>
  <c r="J82" i="12"/>
  <c r="L82" i="12" s="1"/>
  <c r="M81" i="12"/>
  <c r="K81" i="12"/>
  <c r="J81" i="12"/>
  <c r="L81" i="12" s="1"/>
  <c r="M80" i="12"/>
  <c r="K80" i="12"/>
  <c r="J80" i="12"/>
  <c r="L80" i="12" s="1"/>
  <c r="M79" i="12"/>
  <c r="K79" i="12"/>
  <c r="J79" i="12"/>
  <c r="L79" i="12" s="1"/>
  <c r="M78" i="12"/>
  <c r="K78" i="12"/>
  <c r="J78" i="12"/>
  <c r="L78" i="12" s="1"/>
  <c r="M77" i="12"/>
  <c r="K77" i="12"/>
  <c r="J77" i="12"/>
  <c r="L77" i="12" s="1"/>
  <c r="M76" i="12"/>
  <c r="K76" i="12"/>
  <c r="J76" i="12"/>
  <c r="L76" i="12" s="1"/>
  <c r="M75" i="12"/>
  <c r="K75" i="12"/>
  <c r="J75" i="12"/>
  <c r="L75" i="12" s="1"/>
  <c r="M74" i="12"/>
  <c r="K74" i="12"/>
  <c r="J74" i="12"/>
  <c r="L74" i="12" s="1"/>
  <c r="M73" i="12"/>
  <c r="K73" i="12"/>
  <c r="J73" i="12"/>
  <c r="L73" i="12" s="1"/>
  <c r="M72" i="12"/>
  <c r="K72" i="12"/>
  <c r="J72" i="12"/>
  <c r="L72" i="12" s="1"/>
  <c r="M71" i="12"/>
  <c r="K71" i="12"/>
  <c r="J71" i="12"/>
  <c r="L71" i="12" s="1"/>
  <c r="M70" i="12"/>
  <c r="K70" i="12"/>
  <c r="J70" i="12"/>
  <c r="L70" i="12" s="1"/>
  <c r="M69" i="12"/>
  <c r="K69" i="12"/>
  <c r="J69" i="12"/>
  <c r="L69" i="12" s="1"/>
  <c r="M68" i="12"/>
  <c r="K68" i="12"/>
  <c r="J68" i="12"/>
  <c r="L68" i="12" s="1"/>
  <c r="M67" i="12"/>
  <c r="K67" i="12"/>
  <c r="J67" i="12"/>
  <c r="L67" i="12" s="1"/>
  <c r="M66" i="12"/>
  <c r="K66" i="12"/>
  <c r="J66" i="12"/>
  <c r="L66" i="12" s="1"/>
  <c r="M65" i="12"/>
  <c r="K65" i="12"/>
  <c r="J65" i="12"/>
  <c r="L65" i="12" s="1"/>
  <c r="M64" i="12"/>
  <c r="K64" i="12"/>
  <c r="J64" i="12"/>
  <c r="L64" i="12" s="1"/>
  <c r="M63" i="12"/>
  <c r="K63" i="12"/>
  <c r="J63" i="12"/>
  <c r="L63" i="12" s="1"/>
  <c r="M62" i="12"/>
  <c r="K62" i="12"/>
  <c r="J62" i="12"/>
  <c r="L62" i="12" s="1"/>
  <c r="M61" i="12"/>
  <c r="K61" i="12"/>
  <c r="J61" i="12"/>
  <c r="L61" i="12" s="1"/>
  <c r="M60" i="12"/>
  <c r="K60" i="12"/>
  <c r="J60" i="12"/>
  <c r="L60" i="12" s="1"/>
  <c r="M59" i="12"/>
  <c r="K59" i="12"/>
  <c r="J59" i="12"/>
  <c r="L59" i="12" s="1"/>
  <c r="M58" i="12"/>
  <c r="K58" i="12"/>
  <c r="J58" i="12"/>
  <c r="L58" i="12" s="1"/>
  <c r="M57" i="12"/>
  <c r="K57" i="12"/>
  <c r="J57" i="12"/>
  <c r="L57" i="12" s="1"/>
  <c r="M56" i="12"/>
  <c r="K56" i="12"/>
  <c r="J56" i="12"/>
  <c r="L56" i="12" s="1"/>
  <c r="M55" i="12"/>
  <c r="K55" i="12"/>
  <c r="J55" i="12"/>
  <c r="L55" i="12" s="1"/>
  <c r="M54" i="12"/>
  <c r="K54" i="12"/>
  <c r="J54" i="12"/>
  <c r="L54" i="12" s="1"/>
  <c r="M53" i="12"/>
  <c r="K53" i="12"/>
  <c r="J53" i="12"/>
  <c r="L53" i="12" s="1"/>
  <c r="M52" i="12"/>
  <c r="K52" i="12"/>
  <c r="J52" i="12"/>
  <c r="L52" i="12" s="1"/>
  <c r="M51" i="12"/>
  <c r="K51" i="12"/>
  <c r="J51" i="12"/>
  <c r="L51" i="12" s="1"/>
  <c r="M50" i="12"/>
  <c r="K50" i="12"/>
  <c r="J50" i="12"/>
  <c r="L50" i="12" s="1"/>
  <c r="M49" i="12"/>
  <c r="K49" i="12"/>
  <c r="J49" i="12"/>
  <c r="L49" i="12" s="1"/>
  <c r="M48" i="12"/>
  <c r="K48" i="12"/>
  <c r="J48" i="12"/>
  <c r="L48" i="12" s="1"/>
  <c r="M47" i="12"/>
  <c r="K47" i="12"/>
  <c r="J47" i="12"/>
  <c r="L47" i="12" s="1"/>
  <c r="M46" i="12"/>
  <c r="K46" i="12"/>
  <c r="J46" i="12"/>
  <c r="L46" i="12" s="1"/>
  <c r="M45" i="12"/>
  <c r="K45" i="12"/>
  <c r="J45" i="12"/>
  <c r="L45" i="12" s="1"/>
  <c r="M44" i="12"/>
  <c r="K44" i="12"/>
  <c r="J44" i="12"/>
  <c r="L44" i="12" s="1"/>
  <c r="M43" i="12"/>
  <c r="K43" i="12"/>
  <c r="J43" i="12"/>
  <c r="L43" i="12" s="1"/>
  <c r="M42" i="12"/>
  <c r="K42" i="12"/>
  <c r="J42" i="12"/>
  <c r="L42" i="12" s="1"/>
  <c r="M41" i="12"/>
  <c r="K41" i="12"/>
  <c r="J41" i="12"/>
  <c r="L41" i="12" s="1"/>
  <c r="M40" i="12"/>
  <c r="K40" i="12"/>
  <c r="J40" i="12"/>
  <c r="L40" i="12" s="1"/>
  <c r="M39" i="12"/>
  <c r="K39" i="12"/>
  <c r="J39" i="12"/>
  <c r="L39" i="12" s="1"/>
  <c r="M38" i="12"/>
  <c r="K38" i="12"/>
  <c r="J38" i="12"/>
  <c r="L38" i="12" s="1"/>
  <c r="M37" i="12"/>
  <c r="K37" i="12"/>
  <c r="J37" i="12"/>
  <c r="L37" i="12" s="1"/>
  <c r="M36" i="12"/>
  <c r="K36" i="12"/>
  <c r="J36" i="12"/>
  <c r="L36" i="12" s="1"/>
  <c r="M35" i="12"/>
  <c r="K35" i="12"/>
  <c r="J35" i="12"/>
  <c r="L35" i="12" s="1"/>
  <c r="M34" i="12"/>
  <c r="K34" i="12"/>
  <c r="J34" i="12"/>
  <c r="L34" i="12" s="1"/>
  <c r="M33" i="12"/>
  <c r="K33" i="12"/>
  <c r="J33" i="12"/>
  <c r="L33" i="12" s="1"/>
  <c r="M32" i="12"/>
  <c r="K32" i="12"/>
  <c r="J32" i="12"/>
  <c r="L32" i="12" s="1"/>
  <c r="M31" i="12"/>
  <c r="K31" i="12"/>
  <c r="J31" i="12"/>
  <c r="L31" i="12" s="1"/>
  <c r="M30" i="12"/>
  <c r="K30" i="12"/>
  <c r="J30" i="12"/>
  <c r="L30" i="12" s="1"/>
  <c r="M29" i="12"/>
  <c r="K29" i="12"/>
  <c r="J29" i="12"/>
  <c r="L29" i="12" s="1"/>
  <c r="M28" i="12"/>
  <c r="K28" i="12"/>
  <c r="J28" i="12"/>
  <c r="L28" i="12" s="1"/>
  <c r="M27" i="12"/>
  <c r="K27" i="12"/>
  <c r="J27" i="12"/>
  <c r="L27" i="12" s="1"/>
  <c r="M26" i="12"/>
  <c r="K26" i="12"/>
  <c r="J26" i="12"/>
  <c r="L26" i="12" s="1"/>
  <c r="M25" i="12"/>
  <c r="K25" i="12"/>
  <c r="J25" i="12"/>
  <c r="L25" i="12" s="1"/>
  <c r="M24" i="12"/>
  <c r="K24" i="12"/>
  <c r="J24" i="12"/>
  <c r="L24" i="12" s="1"/>
  <c r="M23" i="12"/>
  <c r="K23" i="12"/>
  <c r="J23" i="12"/>
  <c r="L23" i="12" s="1"/>
  <c r="M22" i="12"/>
  <c r="K22" i="12"/>
  <c r="J22" i="12"/>
  <c r="L22" i="12" s="1"/>
  <c r="M21" i="12"/>
  <c r="K21" i="12"/>
  <c r="J21" i="12"/>
  <c r="L21" i="12" s="1"/>
  <c r="M20" i="12"/>
  <c r="K20" i="12"/>
  <c r="J20" i="12"/>
  <c r="L20" i="12" s="1"/>
  <c r="M19" i="12"/>
  <c r="K19" i="12"/>
  <c r="J19" i="12"/>
  <c r="L19" i="12" s="1"/>
  <c r="M18" i="12"/>
  <c r="K18" i="12"/>
  <c r="J18" i="12"/>
  <c r="L18" i="12" s="1"/>
  <c r="M17" i="12"/>
  <c r="K17" i="12"/>
  <c r="J17" i="12"/>
  <c r="L17" i="12" s="1"/>
  <c r="M16" i="12"/>
  <c r="K16" i="12"/>
  <c r="J16" i="12"/>
  <c r="L16" i="12" s="1"/>
  <c r="M15" i="12"/>
  <c r="K15" i="12"/>
  <c r="J15" i="12"/>
  <c r="L15" i="12" s="1"/>
  <c r="M14" i="12"/>
  <c r="K14" i="12"/>
  <c r="J14" i="12"/>
  <c r="L14" i="12" s="1"/>
  <c r="M13" i="12"/>
  <c r="K13" i="12"/>
  <c r="J13" i="12"/>
  <c r="L13" i="12" s="1"/>
  <c r="M12" i="12"/>
  <c r="K12" i="12"/>
  <c r="J12" i="12"/>
  <c r="L12" i="12" s="1"/>
  <c r="M11" i="12"/>
  <c r="K11" i="12"/>
  <c r="J11" i="12"/>
  <c r="L11" i="12" s="1"/>
  <c r="M10" i="12"/>
  <c r="K10" i="12"/>
  <c r="J10" i="12"/>
  <c r="L10" i="12" s="1"/>
  <c r="M9" i="12"/>
  <c r="K9" i="12"/>
  <c r="J9" i="12"/>
  <c r="L9" i="12" s="1"/>
  <c r="M8" i="12"/>
  <c r="K8" i="12"/>
  <c r="J8" i="12"/>
  <c r="L8" i="12" s="1"/>
  <c r="M7" i="12"/>
  <c r="K7" i="12"/>
  <c r="J7" i="12"/>
  <c r="L7" i="12" s="1"/>
  <c r="M6" i="12"/>
  <c r="K6" i="12"/>
  <c r="J6" i="12"/>
  <c r="L6" i="12" s="1"/>
  <c r="M5" i="12"/>
  <c r="K5" i="12"/>
  <c r="J5" i="12"/>
  <c r="L5" i="12" s="1"/>
  <c r="M4" i="12"/>
  <c r="K4" i="12"/>
  <c r="J4" i="12"/>
  <c r="L4" i="12" s="1"/>
  <c r="P468" i="11"/>
  <c r="N468" i="11"/>
  <c r="M468" i="11"/>
  <c r="L468" i="11"/>
  <c r="J468" i="11"/>
  <c r="I468" i="11"/>
  <c r="K468" i="11" s="1"/>
  <c r="P467" i="11"/>
  <c r="N467" i="11"/>
  <c r="M467" i="11"/>
  <c r="L467" i="11"/>
  <c r="J467" i="11"/>
  <c r="I467" i="11"/>
  <c r="K467" i="11" s="1"/>
  <c r="P466" i="11"/>
  <c r="N466" i="11"/>
  <c r="M466" i="11"/>
  <c r="L466" i="11"/>
  <c r="J466" i="11"/>
  <c r="I466" i="11"/>
  <c r="K466" i="11" s="1"/>
  <c r="P465" i="11"/>
  <c r="N465" i="11"/>
  <c r="M465" i="11"/>
  <c r="L465" i="11"/>
  <c r="J465" i="11"/>
  <c r="I465" i="11"/>
  <c r="K465" i="11" s="1"/>
  <c r="P464" i="11"/>
  <c r="N464" i="11"/>
  <c r="M464" i="11"/>
  <c r="L464" i="11"/>
  <c r="J464" i="11"/>
  <c r="I464" i="11"/>
  <c r="K464" i="11" s="1"/>
  <c r="P463" i="11"/>
  <c r="N463" i="11"/>
  <c r="M463" i="11"/>
  <c r="L463" i="11"/>
  <c r="J463" i="11"/>
  <c r="I463" i="11"/>
  <c r="K463" i="11" s="1"/>
  <c r="P462" i="11"/>
  <c r="N462" i="11"/>
  <c r="M462" i="11"/>
  <c r="L462" i="11"/>
  <c r="J462" i="11"/>
  <c r="I462" i="11"/>
  <c r="K462" i="11" s="1"/>
  <c r="P461" i="11"/>
  <c r="N461" i="11"/>
  <c r="M461" i="11"/>
  <c r="L461" i="11"/>
  <c r="J461" i="11"/>
  <c r="I461" i="11"/>
  <c r="K461" i="11" s="1"/>
  <c r="P460" i="11"/>
  <c r="N460" i="11"/>
  <c r="M460" i="11"/>
  <c r="L460" i="11"/>
  <c r="J460" i="11"/>
  <c r="I460" i="11"/>
  <c r="K460" i="11" s="1"/>
  <c r="P459" i="11"/>
  <c r="N459" i="11"/>
  <c r="M459" i="11"/>
  <c r="L459" i="11"/>
  <c r="J459" i="11"/>
  <c r="I459" i="11"/>
  <c r="K459" i="11" s="1"/>
  <c r="P458" i="11"/>
  <c r="N458" i="11"/>
  <c r="M458" i="11"/>
  <c r="L458" i="11"/>
  <c r="J458" i="11"/>
  <c r="I458" i="11"/>
  <c r="K458" i="11" s="1"/>
  <c r="P457" i="11"/>
  <c r="N457" i="11"/>
  <c r="M457" i="11"/>
  <c r="L457" i="11"/>
  <c r="J457" i="11"/>
  <c r="I457" i="11"/>
  <c r="K457" i="11" s="1"/>
  <c r="P456" i="11"/>
  <c r="N456" i="11"/>
  <c r="M456" i="11"/>
  <c r="L456" i="11"/>
  <c r="J456" i="11"/>
  <c r="I456" i="11"/>
  <c r="K456" i="11" s="1"/>
  <c r="P455" i="11"/>
  <c r="N455" i="11"/>
  <c r="M455" i="11"/>
  <c r="L455" i="11"/>
  <c r="J455" i="11"/>
  <c r="I455" i="11"/>
  <c r="K455" i="11" s="1"/>
  <c r="P454" i="11"/>
  <c r="N454" i="11"/>
  <c r="M454" i="11"/>
  <c r="L454" i="11"/>
  <c r="J454" i="11"/>
  <c r="I454" i="11"/>
  <c r="K454" i="11" s="1"/>
  <c r="P453" i="11"/>
  <c r="N453" i="11"/>
  <c r="M453" i="11"/>
  <c r="L453" i="11"/>
  <c r="J453" i="11"/>
  <c r="I453" i="11"/>
  <c r="K453" i="11" s="1"/>
  <c r="P452" i="11"/>
  <c r="N452" i="11"/>
  <c r="M452" i="11"/>
  <c r="L452" i="11"/>
  <c r="J452" i="11"/>
  <c r="I452" i="11"/>
  <c r="K452" i="11" s="1"/>
  <c r="P451" i="11"/>
  <c r="N451" i="11"/>
  <c r="M451" i="11"/>
  <c r="L451" i="11"/>
  <c r="J451" i="11"/>
  <c r="I451" i="11"/>
  <c r="K451" i="11" s="1"/>
  <c r="P450" i="11"/>
  <c r="N450" i="11"/>
  <c r="M450" i="11"/>
  <c r="L450" i="11"/>
  <c r="J450" i="11"/>
  <c r="I450" i="11"/>
  <c r="K450" i="11" s="1"/>
  <c r="P449" i="11"/>
  <c r="N449" i="11"/>
  <c r="M449" i="11"/>
  <c r="L449" i="11"/>
  <c r="J449" i="11"/>
  <c r="I449" i="11"/>
  <c r="K449" i="11" s="1"/>
  <c r="P448" i="11"/>
  <c r="N448" i="11"/>
  <c r="M448" i="11"/>
  <c r="L448" i="11"/>
  <c r="J448" i="11"/>
  <c r="I448" i="11"/>
  <c r="K448" i="11" s="1"/>
  <c r="P447" i="11"/>
  <c r="N447" i="11"/>
  <c r="M447" i="11"/>
  <c r="L447" i="11"/>
  <c r="J447" i="11"/>
  <c r="I447" i="11"/>
  <c r="K447" i="11" s="1"/>
  <c r="P446" i="11"/>
  <c r="N446" i="11"/>
  <c r="M446" i="11"/>
  <c r="L446" i="11"/>
  <c r="J446" i="11"/>
  <c r="I446" i="11"/>
  <c r="K446" i="11" s="1"/>
  <c r="P445" i="11"/>
  <c r="N445" i="11"/>
  <c r="M445" i="11"/>
  <c r="L445" i="11"/>
  <c r="J445" i="11"/>
  <c r="I445" i="11"/>
  <c r="K445" i="11" s="1"/>
  <c r="P444" i="11"/>
  <c r="N444" i="11"/>
  <c r="M444" i="11"/>
  <c r="L444" i="11"/>
  <c r="J444" i="11"/>
  <c r="I444" i="11"/>
  <c r="K444" i="11" s="1"/>
  <c r="P443" i="11"/>
  <c r="N443" i="11"/>
  <c r="M443" i="11"/>
  <c r="L443" i="11"/>
  <c r="J443" i="11"/>
  <c r="I443" i="11"/>
  <c r="K443" i="11" s="1"/>
  <c r="P442" i="11"/>
  <c r="N442" i="11"/>
  <c r="M442" i="11"/>
  <c r="L442" i="11"/>
  <c r="J442" i="11"/>
  <c r="I442" i="11"/>
  <c r="K442" i="11" s="1"/>
  <c r="P441" i="11"/>
  <c r="N441" i="11"/>
  <c r="M441" i="11"/>
  <c r="L441" i="11"/>
  <c r="J441" i="11"/>
  <c r="I441" i="11"/>
  <c r="K441" i="11" s="1"/>
  <c r="P440" i="11"/>
  <c r="N440" i="11"/>
  <c r="M440" i="11"/>
  <c r="L440" i="11"/>
  <c r="J440" i="11"/>
  <c r="I440" i="11"/>
  <c r="K440" i="11" s="1"/>
  <c r="P439" i="11"/>
  <c r="N439" i="11"/>
  <c r="M439" i="11"/>
  <c r="L439" i="11"/>
  <c r="J439" i="11"/>
  <c r="I439" i="11"/>
  <c r="K439" i="11" s="1"/>
  <c r="P438" i="11"/>
  <c r="N438" i="11"/>
  <c r="M438" i="11"/>
  <c r="L438" i="11"/>
  <c r="J438" i="11"/>
  <c r="I438" i="11"/>
  <c r="K438" i="11" s="1"/>
  <c r="P437" i="11"/>
  <c r="N437" i="11"/>
  <c r="M437" i="11"/>
  <c r="L437" i="11"/>
  <c r="J437" i="11"/>
  <c r="I437" i="11"/>
  <c r="K437" i="11" s="1"/>
  <c r="P436" i="11"/>
  <c r="N436" i="11"/>
  <c r="M436" i="11"/>
  <c r="L436" i="11"/>
  <c r="J436" i="11"/>
  <c r="I436" i="11"/>
  <c r="K436" i="11" s="1"/>
  <c r="P435" i="11"/>
  <c r="N435" i="11"/>
  <c r="M435" i="11"/>
  <c r="L435" i="11"/>
  <c r="J435" i="11"/>
  <c r="I435" i="11"/>
  <c r="K435" i="11" s="1"/>
  <c r="P434" i="11"/>
  <c r="N434" i="11"/>
  <c r="M434" i="11"/>
  <c r="L434" i="11"/>
  <c r="J434" i="11"/>
  <c r="I434" i="11"/>
  <c r="K434" i="11" s="1"/>
  <c r="P433" i="11"/>
  <c r="N433" i="11"/>
  <c r="M433" i="11"/>
  <c r="L433" i="11"/>
  <c r="J433" i="11"/>
  <c r="I433" i="11"/>
  <c r="P432" i="11"/>
  <c r="N432" i="11"/>
  <c r="M432" i="11"/>
  <c r="L432" i="11"/>
  <c r="J432" i="11"/>
  <c r="I432" i="11"/>
  <c r="K432" i="11" s="1"/>
  <c r="P431" i="11"/>
  <c r="N431" i="11"/>
  <c r="M431" i="11"/>
  <c r="L431" i="11"/>
  <c r="J431" i="11"/>
  <c r="I431" i="11"/>
  <c r="K431" i="11" s="1"/>
  <c r="P430" i="11"/>
  <c r="N430" i="11"/>
  <c r="M430" i="11"/>
  <c r="L430" i="11"/>
  <c r="J430" i="11"/>
  <c r="I430" i="11"/>
  <c r="K430" i="11" s="1"/>
  <c r="P429" i="11"/>
  <c r="N429" i="11"/>
  <c r="M429" i="11"/>
  <c r="L429" i="11"/>
  <c r="J429" i="11"/>
  <c r="I429" i="11"/>
  <c r="K429" i="11" s="1"/>
  <c r="P428" i="11"/>
  <c r="N428" i="11"/>
  <c r="M428" i="11"/>
  <c r="L428" i="11"/>
  <c r="J428" i="11"/>
  <c r="I428" i="11"/>
  <c r="K428" i="11" s="1"/>
  <c r="P427" i="11"/>
  <c r="N427" i="11"/>
  <c r="M427" i="11"/>
  <c r="L427" i="11"/>
  <c r="J427" i="11"/>
  <c r="I427" i="11"/>
  <c r="K427" i="11" s="1"/>
  <c r="P426" i="11"/>
  <c r="N426" i="11"/>
  <c r="M426" i="11"/>
  <c r="L426" i="11"/>
  <c r="J426" i="11"/>
  <c r="I426" i="11"/>
  <c r="K426" i="11" s="1"/>
  <c r="P425" i="11"/>
  <c r="N425" i="11"/>
  <c r="M425" i="11"/>
  <c r="L425" i="11"/>
  <c r="J425" i="11"/>
  <c r="I425" i="11"/>
  <c r="K425" i="11" s="1"/>
  <c r="P424" i="11"/>
  <c r="N424" i="11"/>
  <c r="M424" i="11"/>
  <c r="L424" i="11"/>
  <c r="J424" i="11"/>
  <c r="I424" i="11"/>
  <c r="K424" i="11" s="1"/>
  <c r="P423" i="11"/>
  <c r="N423" i="11"/>
  <c r="M423" i="11"/>
  <c r="L423" i="11"/>
  <c r="J423" i="11"/>
  <c r="I423" i="11"/>
  <c r="K423" i="11" s="1"/>
  <c r="P422" i="11"/>
  <c r="N422" i="11"/>
  <c r="M422" i="11"/>
  <c r="L422" i="11"/>
  <c r="J422" i="11"/>
  <c r="I422" i="11"/>
  <c r="K422" i="11" s="1"/>
  <c r="P421" i="11"/>
  <c r="N421" i="11"/>
  <c r="M421" i="11"/>
  <c r="L421" i="11"/>
  <c r="J421" i="11"/>
  <c r="I421" i="11"/>
  <c r="K421" i="11" s="1"/>
  <c r="P420" i="11"/>
  <c r="N420" i="11"/>
  <c r="M420" i="11"/>
  <c r="L420" i="11"/>
  <c r="J420" i="11"/>
  <c r="I420" i="11"/>
  <c r="K420" i="11" s="1"/>
  <c r="P419" i="11"/>
  <c r="N419" i="11"/>
  <c r="M419" i="11"/>
  <c r="L419" i="11"/>
  <c r="J419" i="11"/>
  <c r="I419" i="11"/>
  <c r="K419" i="11" s="1"/>
  <c r="P418" i="11"/>
  <c r="N418" i="11"/>
  <c r="M418" i="11"/>
  <c r="L418" i="11"/>
  <c r="J418" i="11"/>
  <c r="I418" i="11"/>
  <c r="K418" i="11" s="1"/>
  <c r="P417" i="11"/>
  <c r="N417" i="11"/>
  <c r="M417" i="11"/>
  <c r="L417" i="11"/>
  <c r="J417" i="11"/>
  <c r="I417" i="11"/>
  <c r="K417" i="11" s="1"/>
  <c r="P416" i="11"/>
  <c r="N416" i="11"/>
  <c r="M416" i="11"/>
  <c r="L416" i="11"/>
  <c r="J416" i="11"/>
  <c r="I416" i="11"/>
  <c r="K416" i="11" s="1"/>
  <c r="P415" i="11"/>
  <c r="N415" i="11"/>
  <c r="M415" i="11"/>
  <c r="L415" i="11"/>
  <c r="J415" i="11"/>
  <c r="I415" i="11"/>
  <c r="K415" i="11" s="1"/>
  <c r="P414" i="11"/>
  <c r="N414" i="11"/>
  <c r="M414" i="11"/>
  <c r="L414" i="11"/>
  <c r="J414" i="11"/>
  <c r="I414" i="11"/>
  <c r="K414" i="11" s="1"/>
  <c r="P413" i="11"/>
  <c r="N413" i="11"/>
  <c r="M413" i="11"/>
  <c r="L413" i="11"/>
  <c r="J413" i="11"/>
  <c r="I413" i="11"/>
  <c r="K413" i="11" s="1"/>
  <c r="P412" i="11"/>
  <c r="N412" i="11"/>
  <c r="M412" i="11"/>
  <c r="L412" i="11"/>
  <c r="J412" i="11"/>
  <c r="I412" i="11"/>
  <c r="K412" i="11" s="1"/>
  <c r="P411" i="11"/>
  <c r="N411" i="11"/>
  <c r="M411" i="11"/>
  <c r="L411" i="11"/>
  <c r="J411" i="11"/>
  <c r="I411" i="11"/>
  <c r="K411" i="11" s="1"/>
  <c r="P410" i="11"/>
  <c r="N410" i="11"/>
  <c r="M410" i="11"/>
  <c r="L410" i="11"/>
  <c r="J410" i="11"/>
  <c r="I410" i="11"/>
  <c r="K410" i="11" s="1"/>
  <c r="P409" i="11"/>
  <c r="N409" i="11"/>
  <c r="M409" i="11"/>
  <c r="L409" i="11"/>
  <c r="J409" i="11"/>
  <c r="I409" i="11"/>
  <c r="K409" i="11" s="1"/>
  <c r="P408" i="11"/>
  <c r="N408" i="11"/>
  <c r="M408" i="11"/>
  <c r="L408" i="11"/>
  <c r="J408" i="11"/>
  <c r="I408" i="11"/>
  <c r="K408" i="11" s="1"/>
  <c r="P407" i="11"/>
  <c r="N407" i="11"/>
  <c r="M407" i="11"/>
  <c r="L407" i="11"/>
  <c r="J407" i="11"/>
  <c r="I407" i="11"/>
  <c r="K407" i="11" s="1"/>
  <c r="P406" i="11"/>
  <c r="N406" i="11"/>
  <c r="M406" i="11"/>
  <c r="L406" i="11"/>
  <c r="J406" i="11"/>
  <c r="I406" i="11"/>
  <c r="K406" i="11" s="1"/>
  <c r="P405" i="11"/>
  <c r="N405" i="11"/>
  <c r="M405" i="11"/>
  <c r="L405" i="11"/>
  <c r="J405" i="11"/>
  <c r="I405" i="11"/>
  <c r="K405" i="11" s="1"/>
  <c r="P404" i="11"/>
  <c r="N404" i="11"/>
  <c r="M404" i="11"/>
  <c r="L404" i="11"/>
  <c r="J404" i="11"/>
  <c r="I404" i="11"/>
  <c r="K404" i="11" s="1"/>
  <c r="P403" i="11"/>
  <c r="N403" i="11"/>
  <c r="M403" i="11"/>
  <c r="L403" i="11"/>
  <c r="J403" i="11"/>
  <c r="I403" i="11"/>
  <c r="K403" i="11" s="1"/>
  <c r="P402" i="11"/>
  <c r="N402" i="11"/>
  <c r="M402" i="11"/>
  <c r="L402" i="11"/>
  <c r="J402" i="11"/>
  <c r="I402" i="11"/>
  <c r="K402" i="11" s="1"/>
  <c r="P401" i="11"/>
  <c r="N401" i="11"/>
  <c r="M401" i="11"/>
  <c r="L401" i="11"/>
  <c r="J401" i="11"/>
  <c r="I401" i="11"/>
  <c r="K401" i="11" s="1"/>
  <c r="P400" i="11"/>
  <c r="N400" i="11"/>
  <c r="M400" i="11"/>
  <c r="L400" i="11"/>
  <c r="J400" i="11"/>
  <c r="I400" i="11"/>
  <c r="K400" i="11" s="1"/>
  <c r="P399" i="11"/>
  <c r="N399" i="11"/>
  <c r="M399" i="11"/>
  <c r="L399" i="11"/>
  <c r="J399" i="11"/>
  <c r="I399" i="11"/>
  <c r="K399" i="11" s="1"/>
  <c r="P398" i="11"/>
  <c r="N398" i="11"/>
  <c r="M398" i="11"/>
  <c r="L398" i="11"/>
  <c r="J398" i="11"/>
  <c r="I398" i="11"/>
  <c r="K398" i="11" s="1"/>
  <c r="P397" i="11"/>
  <c r="N397" i="11"/>
  <c r="M397" i="11"/>
  <c r="L397" i="11"/>
  <c r="J397" i="11"/>
  <c r="I397" i="11"/>
  <c r="K397" i="11" s="1"/>
  <c r="P396" i="11"/>
  <c r="N396" i="11"/>
  <c r="M396" i="11"/>
  <c r="L396" i="11"/>
  <c r="J396" i="11"/>
  <c r="I396" i="11"/>
  <c r="K396" i="11" s="1"/>
  <c r="P395" i="11"/>
  <c r="N395" i="11"/>
  <c r="M395" i="11"/>
  <c r="L395" i="11"/>
  <c r="J395" i="11"/>
  <c r="I395" i="11"/>
  <c r="K395" i="11" s="1"/>
  <c r="P394" i="11"/>
  <c r="N394" i="11"/>
  <c r="M394" i="11"/>
  <c r="L394" i="11"/>
  <c r="J394" i="11"/>
  <c r="I394" i="11"/>
  <c r="K394" i="11" s="1"/>
  <c r="P393" i="11"/>
  <c r="N393" i="11"/>
  <c r="M393" i="11"/>
  <c r="L393" i="11"/>
  <c r="J393" i="11"/>
  <c r="I393" i="11"/>
  <c r="K393" i="11" s="1"/>
  <c r="P392" i="11"/>
  <c r="N392" i="11"/>
  <c r="M392" i="11"/>
  <c r="L392" i="11"/>
  <c r="J392" i="11"/>
  <c r="I392" i="11"/>
  <c r="K392" i="11" s="1"/>
  <c r="P391" i="11"/>
  <c r="N391" i="11"/>
  <c r="M391" i="11"/>
  <c r="L391" i="11"/>
  <c r="J391" i="11"/>
  <c r="I391" i="11"/>
  <c r="K391" i="11" s="1"/>
  <c r="P390" i="11"/>
  <c r="N390" i="11"/>
  <c r="M390" i="11"/>
  <c r="L390" i="11"/>
  <c r="J390" i="11"/>
  <c r="I390" i="11"/>
  <c r="K390" i="11" s="1"/>
  <c r="P389" i="11"/>
  <c r="N389" i="11"/>
  <c r="M389" i="11"/>
  <c r="L389" i="11"/>
  <c r="J389" i="11"/>
  <c r="I389" i="11"/>
  <c r="K389" i="11" s="1"/>
  <c r="P388" i="11"/>
  <c r="N388" i="11"/>
  <c r="M388" i="11"/>
  <c r="L388" i="11"/>
  <c r="J388" i="11"/>
  <c r="I388" i="11"/>
  <c r="K388" i="11" s="1"/>
  <c r="P387" i="11"/>
  <c r="N387" i="11"/>
  <c r="M387" i="11"/>
  <c r="L387" i="11"/>
  <c r="J387" i="11"/>
  <c r="I387" i="11"/>
  <c r="K387" i="11" s="1"/>
  <c r="P386" i="11"/>
  <c r="N386" i="11"/>
  <c r="M386" i="11"/>
  <c r="L386" i="11"/>
  <c r="J386" i="11"/>
  <c r="I386" i="11"/>
  <c r="K386" i="11" s="1"/>
  <c r="P385" i="11"/>
  <c r="N385" i="11"/>
  <c r="M385" i="11"/>
  <c r="L385" i="11"/>
  <c r="J385" i="11"/>
  <c r="I385" i="11"/>
  <c r="K385" i="11" s="1"/>
  <c r="P384" i="11"/>
  <c r="N384" i="11"/>
  <c r="M384" i="11"/>
  <c r="L384" i="11"/>
  <c r="J384" i="11"/>
  <c r="I384" i="11"/>
  <c r="K384" i="11" s="1"/>
  <c r="P383" i="11"/>
  <c r="N383" i="11"/>
  <c r="M383" i="11"/>
  <c r="L383" i="11"/>
  <c r="J383" i="11"/>
  <c r="I383" i="11"/>
  <c r="K383" i="11" s="1"/>
  <c r="P382" i="11"/>
  <c r="N382" i="11"/>
  <c r="M382" i="11"/>
  <c r="L382" i="11"/>
  <c r="J382" i="11"/>
  <c r="I382" i="11"/>
  <c r="K382" i="11" s="1"/>
  <c r="P381" i="11"/>
  <c r="N381" i="11"/>
  <c r="M381" i="11"/>
  <c r="L381" i="11"/>
  <c r="J381" i="11"/>
  <c r="I381" i="11"/>
  <c r="K381" i="11" s="1"/>
  <c r="P380" i="11"/>
  <c r="N380" i="11"/>
  <c r="M380" i="11"/>
  <c r="L380" i="11"/>
  <c r="J380" i="11"/>
  <c r="I380" i="11"/>
  <c r="K380" i="11" s="1"/>
  <c r="P379" i="11"/>
  <c r="N379" i="11"/>
  <c r="M379" i="11"/>
  <c r="L379" i="11"/>
  <c r="J379" i="11"/>
  <c r="I379" i="11"/>
  <c r="K379" i="11" s="1"/>
  <c r="P378" i="11"/>
  <c r="N378" i="11"/>
  <c r="M378" i="11"/>
  <c r="L378" i="11"/>
  <c r="J378" i="11"/>
  <c r="I378" i="11"/>
  <c r="K378" i="11" s="1"/>
  <c r="P377" i="11"/>
  <c r="N377" i="11"/>
  <c r="M377" i="11"/>
  <c r="L377" i="11"/>
  <c r="J377" i="11"/>
  <c r="I377" i="11"/>
  <c r="K377" i="11" s="1"/>
  <c r="P376" i="11"/>
  <c r="N376" i="11"/>
  <c r="M376" i="11"/>
  <c r="L376" i="11"/>
  <c r="J376" i="11"/>
  <c r="I376" i="11"/>
  <c r="K376" i="11" s="1"/>
  <c r="P375" i="11"/>
  <c r="N375" i="11"/>
  <c r="M375" i="11"/>
  <c r="L375" i="11"/>
  <c r="J375" i="11"/>
  <c r="I375" i="11"/>
  <c r="K375" i="11" s="1"/>
  <c r="P374" i="11"/>
  <c r="N374" i="11"/>
  <c r="M374" i="11"/>
  <c r="L374" i="11"/>
  <c r="J374" i="11"/>
  <c r="I374" i="11"/>
  <c r="K374" i="11" s="1"/>
  <c r="P373" i="11"/>
  <c r="N373" i="11"/>
  <c r="M373" i="11"/>
  <c r="L373" i="11"/>
  <c r="J373" i="11"/>
  <c r="I373" i="11"/>
  <c r="K373" i="11" s="1"/>
  <c r="P372" i="11"/>
  <c r="N372" i="11"/>
  <c r="M372" i="11"/>
  <c r="L372" i="11"/>
  <c r="J372" i="11"/>
  <c r="I372" i="11"/>
  <c r="K372" i="11" s="1"/>
  <c r="P371" i="11"/>
  <c r="N371" i="11"/>
  <c r="M371" i="11"/>
  <c r="L371" i="11"/>
  <c r="J371" i="11"/>
  <c r="I371" i="11"/>
  <c r="K371" i="11" s="1"/>
  <c r="P370" i="11"/>
  <c r="N370" i="11"/>
  <c r="M370" i="11"/>
  <c r="L370" i="11"/>
  <c r="J370" i="11"/>
  <c r="I370" i="11"/>
  <c r="K370" i="11" s="1"/>
  <c r="P369" i="11"/>
  <c r="N369" i="11"/>
  <c r="M369" i="11"/>
  <c r="L369" i="11"/>
  <c r="J369" i="11"/>
  <c r="I369" i="11"/>
  <c r="K369" i="11" s="1"/>
  <c r="P368" i="11"/>
  <c r="N368" i="11"/>
  <c r="M368" i="11"/>
  <c r="L368" i="11"/>
  <c r="J368" i="11"/>
  <c r="I368" i="11"/>
  <c r="K368" i="11" s="1"/>
  <c r="P367" i="11"/>
  <c r="N367" i="11"/>
  <c r="M367" i="11"/>
  <c r="L367" i="11"/>
  <c r="J367" i="11"/>
  <c r="I367" i="11"/>
  <c r="K367" i="11" s="1"/>
  <c r="P366" i="11"/>
  <c r="N366" i="11"/>
  <c r="M366" i="11"/>
  <c r="L366" i="11"/>
  <c r="J366" i="11"/>
  <c r="I366" i="11"/>
  <c r="K366" i="11" s="1"/>
  <c r="P365" i="11"/>
  <c r="N365" i="11"/>
  <c r="M365" i="11"/>
  <c r="L365" i="11"/>
  <c r="J365" i="11"/>
  <c r="I365" i="11"/>
  <c r="K365" i="11" s="1"/>
  <c r="P364" i="11"/>
  <c r="N364" i="11"/>
  <c r="M364" i="11"/>
  <c r="L364" i="11"/>
  <c r="J364" i="11"/>
  <c r="I364" i="11"/>
  <c r="K364" i="11" s="1"/>
  <c r="P363" i="11"/>
  <c r="N363" i="11"/>
  <c r="M363" i="11"/>
  <c r="L363" i="11"/>
  <c r="J363" i="11"/>
  <c r="I363" i="11"/>
  <c r="K363" i="11" s="1"/>
  <c r="P362" i="11"/>
  <c r="N362" i="11"/>
  <c r="M362" i="11"/>
  <c r="L362" i="11"/>
  <c r="J362" i="11"/>
  <c r="I362" i="11"/>
  <c r="K362" i="11" s="1"/>
  <c r="P361" i="11"/>
  <c r="N361" i="11"/>
  <c r="M361" i="11"/>
  <c r="L361" i="11"/>
  <c r="J361" i="11"/>
  <c r="I361" i="11"/>
  <c r="K361" i="11" s="1"/>
  <c r="P360" i="11"/>
  <c r="N360" i="11"/>
  <c r="M360" i="11"/>
  <c r="L360" i="11"/>
  <c r="J360" i="11"/>
  <c r="I360" i="11"/>
  <c r="K360" i="11" s="1"/>
  <c r="P359" i="11"/>
  <c r="N359" i="11"/>
  <c r="M359" i="11"/>
  <c r="L359" i="11"/>
  <c r="J359" i="11"/>
  <c r="I359" i="11"/>
  <c r="K359" i="11" s="1"/>
  <c r="P358" i="11"/>
  <c r="N358" i="11"/>
  <c r="M358" i="11"/>
  <c r="L358" i="11"/>
  <c r="J358" i="11"/>
  <c r="I358" i="11"/>
  <c r="K358" i="11" s="1"/>
  <c r="P357" i="11"/>
  <c r="N357" i="11"/>
  <c r="M357" i="11"/>
  <c r="L357" i="11"/>
  <c r="J357" i="11"/>
  <c r="I357" i="11"/>
  <c r="K357" i="11" s="1"/>
  <c r="P356" i="11"/>
  <c r="N356" i="11"/>
  <c r="M356" i="11"/>
  <c r="L356" i="11"/>
  <c r="J356" i="11"/>
  <c r="I356" i="11"/>
  <c r="K356" i="11" s="1"/>
  <c r="P355" i="11"/>
  <c r="N355" i="11"/>
  <c r="M355" i="11"/>
  <c r="L355" i="11"/>
  <c r="J355" i="11"/>
  <c r="I355" i="11"/>
  <c r="K355" i="11" s="1"/>
  <c r="P354" i="11"/>
  <c r="N354" i="11"/>
  <c r="M354" i="11"/>
  <c r="L354" i="11"/>
  <c r="J354" i="11"/>
  <c r="I354" i="11"/>
  <c r="K354" i="11" s="1"/>
  <c r="P353" i="11"/>
  <c r="N353" i="11"/>
  <c r="M353" i="11"/>
  <c r="L353" i="11"/>
  <c r="J353" i="11"/>
  <c r="I353" i="11"/>
  <c r="K353" i="11" s="1"/>
  <c r="P352" i="11"/>
  <c r="N352" i="11"/>
  <c r="M352" i="11"/>
  <c r="L352" i="11"/>
  <c r="J352" i="11"/>
  <c r="I352" i="11"/>
  <c r="K352" i="11" s="1"/>
  <c r="P351" i="11"/>
  <c r="N351" i="11"/>
  <c r="M351" i="11"/>
  <c r="L351" i="11"/>
  <c r="J351" i="11"/>
  <c r="I351" i="11"/>
  <c r="K351" i="11" s="1"/>
  <c r="P350" i="11"/>
  <c r="N350" i="11"/>
  <c r="M350" i="11"/>
  <c r="L350" i="11"/>
  <c r="J350" i="11"/>
  <c r="I350" i="11"/>
  <c r="K350" i="11" s="1"/>
  <c r="P349" i="11"/>
  <c r="N349" i="11"/>
  <c r="M349" i="11"/>
  <c r="L349" i="11"/>
  <c r="J349" i="11"/>
  <c r="I349" i="11"/>
  <c r="K349" i="11" s="1"/>
  <c r="P348" i="11"/>
  <c r="N348" i="11"/>
  <c r="M348" i="11"/>
  <c r="L348" i="11"/>
  <c r="J348" i="11"/>
  <c r="I348" i="11"/>
  <c r="K348" i="11" s="1"/>
  <c r="P347" i="11"/>
  <c r="N347" i="11"/>
  <c r="M347" i="11"/>
  <c r="L347" i="11"/>
  <c r="J347" i="11"/>
  <c r="I347" i="11"/>
  <c r="K347" i="11" s="1"/>
  <c r="P346" i="11"/>
  <c r="N346" i="11"/>
  <c r="M346" i="11"/>
  <c r="L346" i="11"/>
  <c r="J346" i="11"/>
  <c r="I346" i="11"/>
  <c r="K346" i="11" s="1"/>
  <c r="P345" i="11"/>
  <c r="N345" i="11"/>
  <c r="M345" i="11"/>
  <c r="L345" i="11"/>
  <c r="J345" i="11"/>
  <c r="I345" i="11"/>
  <c r="K345" i="11" s="1"/>
  <c r="P344" i="11"/>
  <c r="N344" i="11"/>
  <c r="M344" i="11"/>
  <c r="L344" i="11"/>
  <c r="J344" i="11"/>
  <c r="I344" i="11"/>
  <c r="K344" i="11" s="1"/>
  <c r="P343" i="11"/>
  <c r="N343" i="11"/>
  <c r="M343" i="11"/>
  <c r="L343" i="11"/>
  <c r="J343" i="11"/>
  <c r="I343" i="11"/>
  <c r="K343" i="11" s="1"/>
  <c r="P342" i="11"/>
  <c r="N342" i="11"/>
  <c r="M342" i="11"/>
  <c r="L342" i="11"/>
  <c r="J342" i="11"/>
  <c r="I342" i="11"/>
  <c r="K342" i="11" s="1"/>
  <c r="P341" i="11"/>
  <c r="N341" i="11"/>
  <c r="M341" i="11"/>
  <c r="L341" i="11"/>
  <c r="J341" i="11"/>
  <c r="I341" i="11"/>
  <c r="K341" i="11" s="1"/>
  <c r="P340" i="11"/>
  <c r="N340" i="11"/>
  <c r="M340" i="11"/>
  <c r="L340" i="11"/>
  <c r="J340" i="11"/>
  <c r="I340" i="11"/>
  <c r="K340" i="11" s="1"/>
  <c r="P339" i="11"/>
  <c r="N339" i="11"/>
  <c r="M339" i="11"/>
  <c r="L339" i="11"/>
  <c r="J339" i="11"/>
  <c r="I339" i="11"/>
  <c r="K339" i="11" s="1"/>
  <c r="P338" i="11"/>
  <c r="N338" i="11"/>
  <c r="M338" i="11"/>
  <c r="L338" i="11"/>
  <c r="J338" i="11"/>
  <c r="I338" i="11"/>
  <c r="K338" i="11" s="1"/>
  <c r="P337" i="11"/>
  <c r="N337" i="11"/>
  <c r="M337" i="11"/>
  <c r="L337" i="11"/>
  <c r="J337" i="11"/>
  <c r="I337" i="11"/>
  <c r="K337" i="11" s="1"/>
  <c r="P336" i="11"/>
  <c r="N336" i="11"/>
  <c r="M336" i="11"/>
  <c r="L336" i="11"/>
  <c r="J336" i="11"/>
  <c r="I336" i="11"/>
  <c r="K336" i="11" s="1"/>
  <c r="P335" i="11"/>
  <c r="N335" i="11"/>
  <c r="M335" i="11"/>
  <c r="L335" i="11"/>
  <c r="J335" i="11"/>
  <c r="I335" i="11"/>
  <c r="K335" i="11" s="1"/>
  <c r="P334" i="11"/>
  <c r="N334" i="11"/>
  <c r="M334" i="11"/>
  <c r="L334" i="11"/>
  <c r="J334" i="11"/>
  <c r="I334" i="11"/>
  <c r="K334" i="11" s="1"/>
  <c r="P333" i="11"/>
  <c r="N333" i="11"/>
  <c r="M333" i="11"/>
  <c r="L333" i="11"/>
  <c r="J333" i="11"/>
  <c r="I333" i="11"/>
  <c r="K333" i="11" s="1"/>
  <c r="P332" i="11"/>
  <c r="N332" i="11"/>
  <c r="M332" i="11"/>
  <c r="L332" i="11"/>
  <c r="J332" i="11"/>
  <c r="I332" i="11"/>
  <c r="K332" i="11" s="1"/>
  <c r="P331" i="11"/>
  <c r="N331" i="11"/>
  <c r="M331" i="11"/>
  <c r="L331" i="11"/>
  <c r="J331" i="11"/>
  <c r="I331" i="11"/>
  <c r="P330" i="11"/>
  <c r="N330" i="11"/>
  <c r="M330" i="11"/>
  <c r="L330" i="11"/>
  <c r="J330" i="11"/>
  <c r="I330" i="11"/>
  <c r="K330" i="11" s="1"/>
  <c r="P329" i="11"/>
  <c r="N329" i="11"/>
  <c r="M329" i="11"/>
  <c r="L329" i="11"/>
  <c r="J329" i="11"/>
  <c r="I329" i="11"/>
  <c r="K329" i="11" s="1"/>
  <c r="P328" i="11"/>
  <c r="N328" i="11"/>
  <c r="M328" i="11"/>
  <c r="L328" i="11"/>
  <c r="J328" i="11"/>
  <c r="I328" i="11"/>
  <c r="K328" i="11" s="1"/>
  <c r="P327" i="11"/>
  <c r="N327" i="11"/>
  <c r="M327" i="11"/>
  <c r="L327" i="11"/>
  <c r="J327" i="11"/>
  <c r="I327" i="11"/>
  <c r="K327" i="11" s="1"/>
  <c r="P326" i="11"/>
  <c r="N326" i="11"/>
  <c r="M326" i="11"/>
  <c r="L326" i="11"/>
  <c r="J326" i="11"/>
  <c r="I326" i="11"/>
  <c r="K326" i="11" s="1"/>
  <c r="P325" i="11"/>
  <c r="N325" i="11"/>
  <c r="M325" i="11"/>
  <c r="L325" i="11"/>
  <c r="J325" i="11"/>
  <c r="I325" i="11"/>
  <c r="K325" i="11" s="1"/>
  <c r="P324" i="11"/>
  <c r="N324" i="11"/>
  <c r="M324" i="11"/>
  <c r="L324" i="11"/>
  <c r="J324" i="11"/>
  <c r="I324" i="11"/>
  <c r="K324" i="11" s="1"/>
  <c r="P323" i="11"/>
  <c r="N323" i="11"/>
  <c r="M323" i="11"/>
  <c r="L323" i="11"/>
  <c r="J323" i="11"/>
  <c r="I323" i="11"/>
  <c r="K323" i="11" s="1"/>
  <c r="P322" i="11"/>
  <c r="N322" i="11"/>
  <c r="M322" i="11"/>
  <c r="L322" i="11"/>
  <c r="J322" i="11"/>
  <c r="I322" i="11"/>
  <c r="K322" i="11" s="1"/>
  <c r="P321" i="11"/>
  <c r="N321" i="11"/>
  <c r="M321" i="11"/>
  <c r="L321" i="11"/>
  <c r="J321" i="11"/>
  <c r="I321" i="11"/>
  <c r="K321" i="11" s="1"/>
  <c r="P320" i="11"/>
  <c r="N320" i="11"/>
  <c r="M320" i="11"/>
  <c r="L320" i="11"/>
  <c r="J320" i="11"/>
  <c r="I320" i="11"/>
  <c r="K320" i="11" s="1"/>
  <c r="P319" i="11"/>
  <c r="N319" i="11"/>
  <c r="M319" i="11"/>
  <c r="L319" i="11"/>
  <c r="J319" i="11"/>
  <c r="I319" i="11"/>
  <c r="K319" i="11" s="1"/>
  <c r="P318" i="11"/>
  <c r="N318" i="11"/>
  <c r="M318" i="11"/>
  <c r="L318" i="11"/>
  <c r="J318" i="11"/>
  <c r="I318" i="11"/>
  <c r="K318" i="11" s="1"/>
  <c r="P317" i="11"/>
  <c r="N317" i="11"/>
  <c r="M317" i="11"/>
  <c r="L317" i="11"/>
  <c r="J317" i="11"/>
  <c r="I317" i="11"/>
  <c r="K317" i="11" s="1"/>
  <c r="P316" i="11"/>
  <c r="N316" i="11"/>
  <c r="M316" i="11"/>
  <c r="L316" i="11"/>
  <c r="J316" i="11"/>
  <c r="I316" i="11"/>
  <c r="K316" i="11" s="1"/>
  <c r="P315" i="11"/>
  <c r="N315" i="11"/>
  <c r="M315" i="11"/>
  <c r="L315" i="11"/>
  <c r="J315" i="11"/>
  <c r="I315" i="11"/>
  <c r="K315" i="11" s="1"/>
  <c r="P314" i="11"/>
  <c r="N314" i="11"/>
  <c r="M314" i="11"/>
  <c r="L314" i="11"/>
  <c r="J314" i="11"/>
  <c r="I314" i="11"/>
  <c r="K314" i="11" s="1"/>
  <c r="P313" i="11"/>
  <c r="N313" i="11"/>
  <c r="M313" i="11"/>
  <c r="L313" i="11"/>
  <c r="J313" i="11"/>
  <c r="I313" i="11"/>
  <c r="K313" i="11" s="1"/>
  <c r="P312" i="11"/>
  <c r="N312" i="11"/>
  <c r="M312" i="11"/>
  <c r="L312" i="11"/>
  <c r="J312" i="11"/>
  <c r="I312" i="11"/>
  <c r="K312" i="11" s="1"/>
  <c r="P311" i="11"/>
  <c r="N311" i="11"/>
  <c r="M311" i="11"/>
  <c r="L311" i="11"/>
  <c r="J311" i="11"/>
  <c r="I311" i="11"/>
  <c r="K311" i="11" s="1"/>
  <c r="P310" i="11"/>
  <c r="N310" i="11"/>
  <c r="M310" i="11"/>
  <c r="L310" i="11"/>
  <c r="J310" i="11"/>
  <c r="I310" i="11"/>
  <c r="K310" i="11" s="1"/>
  <c r="P309" i="11"/>
  <c r="N309" i="11"/>
  <c r="M309" i="11"/>
  <c r="L309" i="11"/>
  <c r="J309" i="11"/>
  <c r="I309" i="11"/>
  <c r="K309" i="11" s="1"/>
  <c r="P308" i="11"/>
  <c r="N308" i="11"/>
  <c r="M308" i="11"/>
  <c r="L308" i="11"/>
  <c r="J308" i="11"/>
  <c r="I308" i="11"/>
  <c r="K308" i="11" s="1"/>
  <c r="P307" i="11"/>
  <c r="N307" i="11"/>
  <c r="M307" i="11"/>
  <c r="L307" i="11"/>
  <c r="J307" i="11"/>
  <c r="I307" i="11"/>
  <c r="K307" i="11" s="1"/>
  <c r="P306" i="11"/>
  <c r="N306" i="11"/>
  <c r="M306" i="11"/>
  <c r="L306" i="11"/>
  <c r="J306" i="11"/>
  <c r="I306" i="11"/>
  <c r="K306" i="11" s="1"/>
  <c r="P305" i="11"/>
  <c r="N305" i="11"/>
  <c r="M305" i="11"/>
  <c r="L305" i="11"/>
  <c r="J305" i="11"/>
  <c r="I305" i="11"/>
  <c r="K305" i="11" s="1"/>
  <c r="P304" i="11"/>
  <c r="N304" i="11"/>
  <c r="M304" i="11"/>
  <c r="L304" i="11"/>
  <c r="J304" i="11"/>
  <c r="I304" i="11"/>
  <c r="K304" i="11" s="1"/>
  <c r="P303" i="11"/>
  <c r="N303" i="11"/>
  <c r="M303" i="11"/>
  <c r="L303" i="11"/>
  <c r="J303" i="11"/>
  <c r="I303" i="11"/>
  <c r="K303" i="11" s="1"/>
  <c r="P302" i="11"/>
  <c r="N302" i="11"/>
  <c r="M302" i="11"/>
  <c r="L302" i="11"/>
  <c r="J302" i="11"/>
  <c r="I302" i="11"/>
  <c r="K302" i="11" s="1"/>
  <c r="P301" i="11"/>
  <c r="N301" i="11"/>
  <c r="M301" i="11"/>
  <c r="L301" i="11"/>
  <c r="J301" i="11"/>
  <c r="I301" i="11"/>
  <c r="K301" i="11" s="1"/>
  <c r="P300" i="11"/>
  <c r="N300" i="11"/>
  <c r="M300" i="11"/>
  <c r="L300" i="11"/>
  <c r="J300" i="11"/>
  <c r="I300" i="11"/>
  <c r="K300" i="11" s="1"/>
  <c r="P299" i="11"/>
  <c r="N299" i="11"/>
  <c r="M299" i="11"/>
  <c r="L299" i="11"/>
  <c r="J299" i="11"/>
  <c r="I299" i="11"/>
  <c r="K299" i="11" s="1"/>
  <c r="P298" i="11"/>
  <c r="N298" i="11"/>
  <c r="M298" i="11"/>
  <c r="L298" i="11"/>
  <c r="J298" i="11"/>
  <c r="I298" i="11"/>
  <c r="K298" i="11" s="1"/>
  <c r="P297" i="11"/>
  <c r="N297" i="11"/>
  <c r="M297" i="11"/>
  <c r="L297" i="11"/>
  <c r="J297" i="11"/>
  <c r="I297" i="11"/>
  <c r="K297" i="11" s="1"/>
  <c r="P296" i="11"/>
  <c r="N296" i="11"/>
  <c r="M296" i="11"/>
  <c r="L296" i="11"/>
  <c r="J296" i="11"/>
  <c r="I296" i="11"/>
  <c r="K296" i="11" s="1"/>
  <c r="P295" i="11"/>
  <c r="N295" i="11"/>
  <c r="M295" i="11"/>
  <c r="L295" i="11"/>
  <c r="J295" i="11"/>
  <c r="I295" i="11"/>
  <c r="K295" i="11" s="1"/>
  <c r="P294" i="11"/>
  <c r="N294" i="11"/>
  <c r="M294" i="11"/>
  <c r="L294" i="11"/>
  <c r="J294" i="11"/>
  <c r="I294" i="11"/>
  <c r="K294" i="11" s="1"/>
  <c r="P293" i="11"/>
  <c r="N293" i="11"/>
  <c r="M293" i="11"/>
  <c r="L293" i="11"/>
  <c r="J293" i="11"/>
  <c r="I293" i="11"/>
  <c r="K293" i="11" s="1"/>
  <c r="P292" i="11"/>
  <c r="N292" i="11"/>
  <c r="M292" i="11"/>
  <c r="L292" i="11"/>
  <c r="J292" i="11"/>
  <c r="I292" i="11"/>
  <c r="K292" i="11" s="1"/>
  <c r="P291" i="11"/>
  <c r="N291" i="11"/>
  <c r="M291" i="11"/>
  <c r="L291" i="11"/>
  <c r="J291" i="11"/>
  <c r="I291" i="11"/>
  <c r="K291" i="11" s="1"/>
  <c r="P290" i="11"/>
  <c r="N290" i="11"/>
  <c r="M290" i="11"/>
  <c r="L290" i="11"/>
  <c r="J290" i="11"/>
  <c r="I290" i="11"/>
  <c r="K290" i="11" s="1"/>
  <c r="P289" i="11"/>
  <c r="N289" i="11"/>
  <c r="M289" i="11"/>
  <c r="L289" i="11"/>
  <c r="J289" i="11"/>
  <c r="I289" i="11"/>
  <c r="K289" i="11" s="1"/>
  <c r="P288" i="11"/>
  <c r="N288" i="11"/>
  <c r="M288" i="11"/>
  <c r="L288" i="11"/>
  <c r="J288" i="11"/>
  <c r="I288" i="11"/>
  <c r="K288" i="11" s="1"/>
  <c r="P287" i="11"/>
  <c r="N287" i="11"/>
  <c r="M287" i="11"/>
  <c r="L287" i="11"/>
  <c r="J287" i="11"/>
  <c r="I287" i="11"/>
  <c r="K287" i="11" s="1"/>
  <c r="P286" i="11"/>
  <c r="N286" i="11"/>
  <c r="M286" i="11"/>
  <c r="L286" i="11"/>
  <c r="J286" i="11"/>
  <c r="I286" i="11"/>
  <c r="K286" i="11" s="1"/>
  <c r="P285" i="11"/>
  <c r="N285" i="11"/>
  <c r="M285" i="11"/>
  <c r="L285" i="11"/>
  <c r="J285" i="11"/>
  <c r="I285" i="11"/>
  <c r="K285" i="11" s="1"/>
  <c r="P284" i="11"/>
  <c r="N284" i="11"/>
  <c r="M284" i="11"/>
  <c r="L284" i="11"/>
  <c r="J284" i="11"/>
  <c r="I284" i="11"/>
  <c r="K284" i="11" s="1"/>
  <c r="P283" i="11"/>
  <c r="N283" i="11"/>
  <c r="M283" i="11"/>
  <c r="L283" i="11"/>
  <c r="J283" i="11"/>
  <c r="I283" i="11"/>
  <c r="K283" i="11" s="1"/>
  <c r="P282" i="11"/>
  <c r="N282" i="11"/>
  <c r="M282" i="11"/>
  <c r="L282" i="11"/>
  <c r="J282" i="11"/>
  <c r="I282" i="11"/>
  <c r="P281" i="11"/>
  <c r="N281" i="11"/>
  <c r="M281" i="11"/>
  <c r="L281" i="11"/>
  <c r="J281" i="11"/>
  <c r="I281" i="11"/>
  <c r="K281" i="11" s="1"/>
  <c r="P280" i="11"/>
  <c r="N280" i="11"/>
  <c r="M280" i="11"/>
  <c r="L280" i="11"/>
  <c r="J280" i="11"/>
  <c r="I280" i="11"/>
  <c r="K280" i="11" s="1"/>
  <c r="P279" i="11"/>
  <c r="N279" i="11"/>
  <c r="M279" i="11"/>
  <c r="L279" i="11"/>
  <c r="J279" i="11"/>
  <c r="I279" i="11"/>
  <c r="K279" i="11" s="1"/>
  <c r="P278" i="11"/>
  <c r="N278" i="11"/>
  <c r="M278" i="11"/>
  <c r="L278" i="11"/>
  <c r="J278" i="11"/>
  <c r="I278" i="11"/>
  <c r="K278" i="11" s="1"/>
  <c r="P277" i="11"/>
  <c r="N277" i="11"/>
  <c r="M277" i="11"/>
  <c r="L277" i="11"/>
  <c r="J277" i="11"/>
  <c r="I277" i="11"/>
  <c r="K277" i="11" s="1"/>
  <c r="P276" i="11"/>
  <c r="N276" i="11"/>
  <c r="M276" i="11"/>
  <c r="L276" i="11"/>
  <c r="J276" i="11"/>
  <c r="I276" i="11"/>
  <c r="K276" i="11" s="1"/>
  <c r="P275" i="11"/>
  <c r="N275" i="11"/>
  <c r="M275" i="11"/>
  <c r="L275" i="11"/>
  <c r="J275" i="11"/>
  <c r="I275" i="11"/>
  <c r="K275" i="11" s="1"/>
  <c r="P274" i="11"/>
  <c r="N274" i="11"/>
  <c r="M274" i="11"/>
  <c r="L274" i="11"/>
  <c r="J274" i="11"/>
  <c r="I274" i="11"/>
  <c r="K274" i="11" s="1"/>
  <c r="P273" i="11"/>
  <c r="N273" i="11"/>
  <c r="M273" i="11"/>
  <c r="L273" i="11"/>
  <c r="J273" i="11"/>
  <c r="I273" i="11"/>
  <c r="K273" i="11" s="1"/>
  <c r="P272" i="11"/>
  <c r="N272" i="11"/>
  <c r="M272" i="11"/>
  <c r="L272" i="11"/>
  <c r="J272" i="11"/>
  <c r="I272" i="11"/>
  <c r="K272" i="11" s="1"/>
  <c r="P271" i="11"/>
  <c r="N271" i="11"/>
  <c r="M271" i="11"/>
  <c r="L271" i="11"/>
  <c r="J271" i="11"/>
  <c r="I271" i="11"/>
  <c r="K271" i="11" s="1"/>
  <c r="P270" i="11"/>
  <c r="N270" i="11"/>
  <c r="M270" i="11"/>
  <c r="L270" i="11"/>
  <c r="J270" i="11"/>
  <c r="I270" i="11"/>
  <c r="K270" i="11" s="1"/>
  <c r="P269" i="11"/>
  <c r="N269" i="11"/>
  <c r="M269" i="11"/>
  <c r="L269" i="11"/>
  <c r="J269" i="11"/>
  <c r="I269" i="11"/>
  <c r="K269" i="11" s="1"/>
  <c r="P268" i="11"/>
  <c r="N268" i="11"/>
  <c r="M268" i="11"/>
  <c r="L268" i="11"/>
  <c r="J268" i="11"/>
  <c r="I268" i="11"/>
  <c r="K268" i="11" s="1"/>
  <c r="P267" i="11"/>
  <c r="N267" i="11"/>
  <c r="M267" i="11"/>
  <c r="L267" i="11"/>
  <c r="J267" i="11"/>
  <c r="I267" i="11"/>
  <c r="K267" i="11" s="1"/>
  <c r="P266" i="11"/>
  <c r="N266" i="11"/>
  <c r="M266" i="11"/>
  <c r="L266" i="11"/>
  <c r="J266" i="11"/>
  <c r="I266" i="11"/>
  <c r="K266" i="11" s="1"/>
  <c r="P265" i="11"/>
  <c r="N265" i="11"/>
  <c r="M265" i="11"/>
  <c r="L265" i="11"/>
  <c r="J265" i="11"/>
  <c r="I265" i="11"/>
  <c r="K265" i="11" s="1"/>
  <c r="P264" i="11"/>
  <c r="N264" i="11"/>
  <c r="M264" i="11"/>
  <c r="L264" i="11"/>
  <c r="J264" i="11"/>
  <c r="I264" i="11"/>
  <c r="K264" i="11" s="1"/>
  <c r="P263" i="11"/>
  <c r="N263" i="11"/>
  <c r="M263" i="11"/>
  <c r="L263" i="11"/>
  <c r="J263" i="11"/>
  <c r="I263" i="11"/>
  <c r="K263" i="11" s="1"/>
  <c r="P262" i="11"/>
  <c r="N262" i="11"/>
  <c r="M262" i="11"/>
  <c r="L262" i="11"/>
  <c r="J262" i="11"/>
  <c r="I262" i="11"/>
  <c r="P261" i="11"/>
  <c r="N261" i="11"/>
  <c r="M261" i="11"/>
  <c r="L261" i="11"/>
  <c r="J261" i="11"/>
  <c r="I261" i="11"/>
  <c r="K261" i="11" s="1"/>
  <c r="P260" i="11"/>
  <c r="N260" i="11"/>
  <c r="M260" i="11"/>
  <c r="L260" i="11"/>
  <c r="J260" i="11"/>
  <c r="I260" i="11"/>
  <c r="K260" i="11" s="1"/>
  <c r="P259" i="11"/>
  <c r="N259" i="11"/>
  <c r="M259" i="11"/>
  <c r="L259" i="11"/>
  <c r="J259" i="11"/>
  <c r="I259" i="11"/>
  <c r="K259" i="11" s="1"/>
  <c r="P258" i="11"/>
  <c r="N258" i="11"/>
  <c r="M258" i="11"/>
  <c r="L258" i="11"/>
  <c r="J258" i="11"/>
  <c r="I258" i="11"/>
  <c r="K258" i="11" s="1"/>
  <c r="P257" i="11"/>
  <c r="N257" i="11"/>
  <c r="M257" i="11"/>
  <c r="L257" i="11"/>
  <c r="J257" i="11"/>
  <c r="I257" i="11"/>
  <c r="K257" i="11" s="1"/>
  <c r="P256" i="11"/>
  <c r="N256" i="11"/>
  <c r="M256" i="11"/>
  <c r="L256" i="11"/>
  <c r="J256" i="11"/>
  <c r="I256" i="11"/>
  <c r="K256" i="11" s="1"/>
  <c r="P255" i="11"/>
  <c r="N255" i="11"/>
  <c r="M255" i="11"/>
  <c r="L255" i="11"/>
  <c r="J255" i="11"/>
  <c r="I255" i="11"/>
  <c r="K255" i="11" s="1"/>
  <c r="P254" i="11"/>
  <c r="N254" i="11"/>
  <c r="M254" i="11"/>
  <c r="L254" i="11"/>
  <c r="J254" i="11"/>
  <c r="I254" i="11"/>
  <c r="K254" i="11" s="1"/>
  <c r="P253" i="11"/>
  <c r="N253" i="11"/>
  <c r="M253" i="11"/>
  <c r="L253" i="11"/>
  <c r="J253" i="11"/>
  <c r="I253" i="11"/>
  <c r="K253" i="11" s="1"/>
  <c r="P252" i="11"/>
  <c r="N252" i="11"/>
  <c r="M252" i="11"/>
  <c r="L252" i="11"/>
  <c r="J252" i="11"/>
  <c r="I252" i="11"/>
  <c r="K252" i="11" s="1"/>
  <c r="P251" i="11"/>
  <c r="N251" i="11"/>
  <c r="M251" i="11"/>
  <c r="L251" i="11"/>
  <c r="J251" i="11"/>
  <c r="I251" i="11"/>
  <c r="K251" i="11" s="1"/>
  <c r="P250" i="11"/>
  <c r="N250" i="11"/>
  <c r="M250" i="11"/>
  <c r="L250" i="11"/>
  <c r="J250" i="11"/>
  <c r="I250" i="11"/>
  <c r="K250" i="11" s="1"/>
  <c r="P249" i="11"/>
  <c r="N249" i="11"/>
  <c r="M249" i="11"/>
  <c r="L249" i="11"/>
  <c r="J249" i="11"/>
  <c r="I249" i="11"/>
  <c r="K249" i="11" s="1"/>
  <c r="P248" i="11"/>
  <c r="N248" i="11"/>
  <c r="M248" i="11"/>
  <c r="L248" i="11"/>
  <c r="J248" i="11"/>
  <c r="I248" i="11"/>
  <c r="K248" i="11" s="1"/>
  <c r="P247" i="11"/>
  <c r="N247" i="11"/>
  <c r="M247" i="11"/>
  <c r="L247" i="11"/>
  <c r="J247" i="11"/>
  <c r="I247" i="11"/>
  <c r="K247" i="11" s="1"/>
  <c r="P246" i="11"/>
  <c r="N246" i="11"/>
  <c r="M246" i="11"/>
  <c r="L246" i="11"/>
  <c r="J246" i="11"/>
  <c r="I246" i="11"/>
  <c r="K246" i="11" s="1"/>
  <c r="P245" i="11"/>
  <c r="N245" i="11"/>
  <c r="M245" i="11"/>
  <c r="L245" i="11"/>
  <c r="J245" i="11"/>
  <c r="I245" i="11"/>
  <c r="K245" i="11" s="1"/>
  <c r="P244" i="11"/>
  <c r="N244" i="11"/>
  <c r="M244" i="11"/>
  <c r="L244" i="11"/>
  <c r="J244" i="11"/>
  <c r="I244" i="11"/>
  <c r="K244" i="11" s="1"/>
  <c r="P243" i="11"/>
  <c r="N243" i="11"/>
  <c r="M243" i="11"/>
  <c r="L243" i="11"/>
  <c r="J243" i="11"/>
  <c r="I243" i="11"/>
  <c r="K243" i="11" s="1"/>
  <c r="P242" i="11"/>
  <c r="N242" i="11"/>
  <c r="M242" i="11"/>
  <c r="L242" i="11"/>
  <c r="J242" i="11"/>
  <c r="I242" i="11"/>
  <c r="K242" i="11" s="1"/>
  <c r="P241" i="11"/>
  <c r="N241" i="11"/>
  <c r="M241" i="11"/>
  <c r="L241" i="11"/>
  <c r="J241" i="11"/>
  <c r="I241" i="11"/>
  <c r="K241" i="11" s="1"/>
  <c r="P240" i="11"/>
  <c r="N240" i="11"/>
  <c r="M240" i="11"/>
  <c r="L240" i="11"/>
  <c r="J240" i="11"/>
  <c r="I240" i="11"/>
  <c r="K240" i="11" s="1"/>
  <c r="P239" i="11"/>
  <c r="N239" i="11"/>
  <c r="M239" i="11"/>
  <c r="L239" i="11"/>
  <c r="J239" i="11"/>
  <c r="I239" i="11"/>
  <c r="K239" i="11" s="1"/>
  <c r="P238" i="11"/>
  <c r="N238" i="11"/>
  <c r="M238" i="11"/>
  <c r="L238" i="11"/>
  <c r="J238" i="11"/>
  <c r="I238" i="11"/>
  <c r="K238" i="11" s="1"/>
  <c r="P237" i="11"/>
  <c r="N237" i="11"/>
  <c r="M237" i="11"/>
  <c r="L237" i="11"/>
  <c r="J237" i="11"/>
  <c r="I237" i="11"/>
  <c r="K237" i="11" s="1"/>
  <c r="P236" i="11"/>
  <c r="N236" i="11"/>
  <c r="M236" i="11"/>
  <c r="L236" i="11"/>
  <c r="J236" i="11"/>
  <c r="I236" i="11"/>
  <c r="K236" i="11" s="1"/>
  <c r="P235" i="11"/>
  <c r="N235" i="11"/>
  <c r="M235" i="11"/>
  <c r="L235" i="11"/>
  <c r="J235" i="11"/>
  <c r="I235" i="11"/>
  <c r="K235" i="11" s="1"/>
  <c r="P234" i="11"/>
  <c r="N234" i="11"/>
  <c r="M234" i="11"/>
  <c r="L234" i="11"/>
  <c r="J234" i="11"/>
  <c r="I234" i="11"/>
  <c r="K234" i="11" s="1"/>
  <c r="P233" i="11"/>
  <c r="N233" i="11"/>
  <c r="M233" i="11"/>
  <c r="L233" i="11"/>
  <c r="J233" i="11"/>
  <c r="I233" i="11"/>
  <c r="K233" i="11" s="1"/>
  <c r="P232" i="11"/>
  <c r="N232" i="11"/>
  <c r="M232" i="11"/>
  <c r="L232" i="11"/>
  <c r="J232" i="11"/>
  <c r="I232" i="11"/>
  <c r="K232" i="11" s="1"/>
  <c r="P231" i="11"/>
  <c r="N231" i="11"/>
  <c r="M231" i="11"/>
  <c r="L231" i="11"/>
  <c r="J231" i="11"/>
  <c r="I231" i="11"/>
  <c r="K231" i="11" s="1"/>
  <c r="P230" i="11"/>
  <c r="N230" i="11"/>
  <c r="M230" i="11"/>
  <c r="L230" i="11"/>
  <c r="J230" i="11"/>
  <c r="I230" i="11"/>
  <c r="K230" i="11" s="1"/>
  <c r="P229" i="11"/>
  <c r="N229" i="11"/>
  <c r="M229" i="11"/>
  <c r="L229" i="11"/>
  <c r="J229" i="11"/>
  <c r="I229" i="11"/>
  <c r="K229" i="11" s="1"/>
  <c r="P228" i="11"/>
  <c r="N228" i="11"/>
  <c r="M228" i="11"/>
  <c r="L228" i="11"/>
  <c r="J228" i="11"/>
  <c r="I228" i="11"/>
  <c r="K228" i="11" s="1"/>
  <c r="P227" i="11"/>
  <c r="N227" i="11"/>
  <c r="M227" i="11"/>
  <c r="L227" i="11"/>
  <c r="J227" i="11"/>
  <c r="I227" i="11"/>
  <c r="K227" i="11" s="1"/>
  <c r="P226" i="11"/>
  <c r="N226" i="11"/>
  <c r="M226" i="11"/>
  <c r="L226" i="11"/>
  <c r="J226" i="11"/>
  <c r="I226" i="11"/>
  <c r="K226" i="11" s="1"/>
  <c r="P225" i="11"/>
  <c r="N225" i="11"/>
  <c r="M225" i="11"/>
  <c r="L225" i="11"/>
  <c r="J225" i="11"/>
  <c r="I225" i="11"/>
  <c r="K225" i="11" s="1"/>
  <c r="P224" i="11"/>
  <c r="N224" i="11"/>
  <c r="M224" i="11"/>
  <c r="L224" i="11"/>
  <c r="J224" i="11"/>
  <c r="I224" i="11"/>
  <c r="K224" i="11" s="1"/>
  <c r="P223" i="11"/>
  <c r="N223" i="11"/>
  <c r="M223" i="11"/>
  <c r="L223" i="11"/>
  <c r="J223" i="11"/>
  <c r="I223" i="11"/>
  <c r="K223" i="11" s="1"/>
  <c r="P222" i="11"/>
  <c r="N222" i="11"/>
  <c r="M222" i="11"/>
  <c r="L222" i="11"/>
  <c r="J222" i="11"/>
  <c r="I222" i="11"/>
  <c r="K222" i="11" s="1"/>
  <c r="P221" i="11"/>
  <c r="N221" i="11"/>
  <c r="M221" i="11"/>
  <c r="L221" i="11"/>
  <c r="J221" i="11"/>
  <c r="I221" i="11"/>
  <c r="K221" i="11" s="1"/>
  <c r="P220" i="11"/>
  <c r="N220" i="11"/>
  <c r="M220" i="11"/>
  <c r="L220" i="11"/>
  <c r="J220" i="11"/>
  <c r="I220" i="11"/>
  <c r="K220" i="11" s="1"/>
  <c r="P219" i="11"/>
  <c r="N219" i="11"/>
  <c r="M219" i="11"/>
  <c r="L219" i="11"/>
  <c r="J219" i="11"/>
  <c r="I219" i="11"/>
  <c r="K219" i="11" s="1"/>
  <c r="P218" i="11"/>
  <c r="N218" i="11"/>
  <c r="M218" i="11"/>
  <c r="L218" i="11"/>
  <c r="J218" i="11"/>
  <c r="I218" i="11"/>
  <c r="K218" i="11" s="1"/>
  <c r="P217" i="11"/>
  <c r="N217" i="11"/>
  <c r="M217" i="11"/>
  <c r="L217" i="11"/>
  <c r="J217" i="11"/>
  <c r="I217" i="11"/>
  <c r="K217" i="11" s="1"/>
  <c r="P216" i="11"/>
  <c r="N216" i="11"/>
  <c r="M216" i="11"/>
  <c r="L216" i="11"/>
  <c r="J216" i="11"/>
  <c r="I216" i="11"/>
  <c r="K216" i="11" s="1"/>
  <c r="P215" i="11"/>
  <c r="N215" i="11"/>
  <c r="M215" i="11"/>
  <c r="L215" i="11"/>
  <c r="J215" i="11"/>
  <c r="I215" i="11"/>
  <c r="K215" i="11" s="1"/>
  <c r="P214" i="11"/>
  <c r="N214" i="11"/>
  <c r="M214" i="11"/>
  <c r="L214" i="11"/>
  <c r="J214" i="11"/>
  <c r="I214" i="11"/>
  <c r="K214" i="11" s="1"/>
  <c r="P213" i="11"/>
  <c r="N213" i="11"/>
  <c r="M213" i="11"/>
  <c r="L213" i="11"/>
  <c r="J213" i="11"/>
  <c r="I213" i="11"/>
  <c r="K213" i="11" s="1"/>
  <c r="P212" i="11"/>
  <c r="N212" i="11"/>
  <c r="M212" i="11"/>
  <c r="L212" i="11"/>
  <c r="J212" i="11"/>
  <c r="I212" i="11"/>
  <c r="K212" i="11" s="1"/>
  <c r="P211" i="11"/>
  <c r="N211" i="11"/>
  <c r="M211" i="11"/>
  <c r="L211" i="11"/>
  <c r="J211" i="11"/>
  <c r="I211" i="11"/>
  <c r="P210" i="11"/>
  <c r="N210" i="11"/>
  <c r="M210" i="11"/>
  <c r="L210" i="11"/>
  <c r="J210" i="11"/>
  <c r="I210" i="11"/>
  <c r="K210" i="11" s="1"/>
  <c r="P209" i="11"/>
  <c r="N209" i="11"/>
  <c r="M209" i="11"/>
  <c r="L209" i="11"/>
  <c r="J209" i="11"/>
  <c r="I209" i="11"/>
  <c r="K209" i="11" s="1"/>
  <c r="P208" i="11"/>
  <c r="N208" i="11"/>
  <c r="M208" i="11"/>
  <c r="L208" i="11"/>
  <c r="J208" i="11"/>
  <c r="I208" i="11"/>
  <c r="K208" i="11" s="1"/>
  <c r="P207" i="11"/>
  <c r="N207" i="11"/>
  <c r="M207" i="11"/>
  <c r="L207" i="11"/>
  <c r="J207" i="11"/>
  <c r="I207" i="11"/>
  <c r="K207" i="11" s="1"/>
  <c r="P206" i="11"/>
  <c r="N206" i="11"/>
  <c r="M206" i="11"/>
  <c r="L206" i="11"/>
  <c r="J206" i="11"/>
  <c r="I206" i="11"/>
  <c r="K206" i="11" s="1"/>
  <c r="P205" i="11"/>
  <c r="N205" i="11"/>
  <c r="M205" i="11"/>
  <c r="L205" i="11"/>
  <c r="J205" i="11"/>
  <c r="I205" i="11"/>
  <c r="K205" i="11" s="1"/>
  <c r="P204" i="11"/>
  <c r="N204" i="11"/>
  <c r="M204" i="11"/>
  <c r="L204" i="11"/>
  <c r="J204" i="11"/>
  <c r="I204" i="11"/>
  <c r="K204" i="11" s="1"/>
  <c r="P203" i="11"/>
  <c r="N203" i="11"/>
  <c r="M203" i="11"/>
  <c r="L203" i="11"/>
  <c r="J203" i="11"/>
  <c r="I203" i="11"/>
  <c r="K203" i="11" s="1"/>
  <c r="P202" i="11"/>
  <c r="N202" i="11"/>
  <c r="M202" i="11"/>
  <c r="L202" i="11"/>
  <c r="J202" i="11"/>
  <c r="I202" i="11"/>
  <c r="K202" i="11" s="1"/>
  <c r="P201" i="11"/>
  <c r="N201" i="11"/>
  <c r="M201" i="11"/>
  <c r="L201" i="11"/>
  <c r="J201" i="11"/>
  <c r="I201" i="11"/>
  <c r="K201" i="11" s="1"/>
  <c r="P200" i="11"/>
  <c r="N200" i="11"/>
  <c r="M200" i="11"/>
  <c r="L200" i="11"/>
  <c r="J200" i="11"/>
  <c r="I200" i="11"/>
  <c r="K200" i="11" s="1"/>
  <c r="P199" i="11"/>
  <c r="N199" i="11"/>
  <c r="M199" i="11"/>
  <c r="L199" i="11"/>
  <c r="J199" i="11"/>
  <c r="I199" i="11"/>
  <c r="K199" i="11" s="1"/>
  <c r="P198" i="11"/>
  <c r="N198" i="11"/>
  <c r="M198" i="11"/>
  <c r="L198" i="11"/>
  <c r="J198" i="11"/>
  <c r="I198" i="11"/>
  <c r="K198" i="11" s="1"/>
  <c r="P197" i="11"/>
  <c r="N197" i="11"/>
  <c r="M197" i="11"/>
  <c r="L197" i="11"/>
  <c r="J197" i="11"/>
  <c r="I197" i="11"/>
  <c r="K197" i="11" s="1"/>
  <c r="P196" i="11"/>
  <c r="N196" i="11"/>
  <c r="M196" i="11"/>
  <c r="L196" i="11"/>
  <c r="J196" i="11"/>
  <c r="I196" i="11"/>
  <c r="K196" i="11" s="1"/>
  <c r="P195" i="11"/>
  <c r="N195" i="11"/>
  <c r="M195" i="11"/>
  <c r="L195" i="11"/>
  <c r="J195" i="11"/>
  <c r="I195" i="11"/>
  <c r="K195" i="11" s="1"/>
  <c r="P194" i="11"/>
  <c r="N194" i="11"/>
  <c r="M194" i="11"/>
  <c r="L194" i="11"/>
  <c r="J194" i="11"/>
  <c r="I194" i="11"/>
  <c r="K194" i="11" s="1"/>
  <c r="P193" i="11"/>
  <c r="N193" i="11"/>
  <c r="M193" i="11"/>
  <c r="L193" i="11"/>
  <c r="J193" i="11"/>
  <c r="I193" i="11"/>
  <c r="K193" i="11" s="1"/>
  <c r="P192" i="11"/>
  <c r="N192" i="11"/>
  <c r="M192" i="11"/>
  <c r="L192" i="11"/>
  <c r="J192" i="11"/>
  <c r="I192" i="11"/>
  <c r="K192" i="11" s="1"/>
  <c r="P191" i="11"/>
  <c r="N191" i="11"/>
  <c r="M191" i="11"/>
  <c r="L191" i="11"/>
  <c r="J191" i="11"/>
  <c r="I191" i="11"/>
  <c r="K191" i="11" s="1"/>
  <c r="P190" i="11"/>
  <c r="N190" i="11"/>
  <c r="M190" i="11"/>
  <c r="L190" i="11"/>
  <c r="J190" i="11"/>
  <c r="I190" i="11"/>
  <c r="K190" i="11" s="1"/>
  <c r="P189" i="11"/>
  <c r="N189" i="11"/>
  <c r="M189" i="11"/>
  <c r="L189" i="11"/>
  <c r="J189" i="11"/>
  <c r="I189" i="11"/>
  <c r="K189" i="11" s="1"/>
  <c r="P188" i="11"/>
  <c r="N188" i="11"/>
  <c r="M188" i="11"/>
  <c r="L188" i="11"/>
  <c r="J188" i="11"/>
  <c r="I188" i="11"/>
  <c r="P187" i="11"/>
  <c r="N187" i="11"/>
  <c r="M187" i="11"/>
  <c r="L187" i="11"/>
  <c r="J187" i="11"/>
  <c r="I187" i="11"/>
  <c r="K187" i="11" s="1"/>
  <c r="P186" i="11"/>
  <c r="N186" i="11"/>
  <c r="M186" i="11"/>
  <c r="L186" i="11"/>
  <c r="J186" i="11"/>
  <c r="I186" i="11"/>
  <c r="K186" i="11" s="1"/>
  <c r="P185" i="11"/>
  <c r="N185" i="11"/>
  <c r="M185" i="11"/>
  <c r="L185" i="11"/>
  <c r="J185" i="11"/>
  <c r="I185" i="11"/>
  <c r="K185" i="11" s="1"/>
  <c r="P184" i="11"/>
  <c r="N184" i="11"/>
  <c r="M184" i="11"/>
  <c r="L184" i="11"/>
  <c r="J184" i="11"/>
  <c r="I184" i="11"/>
  <c r="K184" i="11" s="1"/>
  <c r="P183" i="11"/>
  <c r="N183" i="11"/>
  <c r="M183" i="11"/>
  <c r="L183" i="11"/>
  <c r="J183" i="11"/>
  <c r="I183" i="11"/>
  <c r="K183" i="11" s="1"/>
  <c r="P182" i="11"/>
  <c r="N182" i="11"/>
  <c r="M182" i="11"/>
  <c r="L182" i="11"/>
  <c r="J182" i="11"/>
  <c r="I182" i="11"/>
  <c r="K182" i="11" s="1"/>
  <c r="P181" i="11"/>
  <c r="N181" i="11"/>
  <c r="M181" i="11"/>
  <c r="L181" i="11"/>
  <c r="J181" i="11"/>
  <c r="I181" i="11"/>
  <c r="K181" i="11" s="1"/>
  <c r="P180" i="11"/>
  <c r="N180" i="11"/>
  <c r="M180" i="11"/>
  <c r="L180" i="11"/>
  <c r="J180" i="11"/>
  <c r="I180" i="11"/>
  <c r="K180" i="11" s="1"/>
  <c r="P179" i="11"/>
  <c r="N179" i="11"/>
  <c r="M179" i="11"/>
  <c r="L179" i="11"/>
  <c r="J179" i="11"/>
  <c r="I179" i="11"/>
  <c r="K179" i="11" s="1"/>
  <c r="P178" i="11"/>
  <c r="N178" i="11"/>
  <c r="M178" i="11"/>
  <c r="L178" i="11"/>
  <c r="J178" i="11"/>
  <c r="I178" i="11"/>
  <c r="K178" i="11" s="1"/>
  <c r="P177" i="11"/>
  <c r="N177" i="11"/>
  <c r="M177" i="11"/>
  <c r="L177" i="11"/>
  <c r="J177" i="11"/>
  <c r="I177" i="11"/>
  <c r="K177" i="11" s="1"/>
  <c r="P176" i="11"/>
  <c r="N176" i="11"/>
  <c r="M176" i="11"/>
  <c r="L176" i="11"/>
  <c r="J176" i="11"/>
  <c r="I176" i="11"/>
  <c r="K176" i="11" s="1"/>
  <c r="P175" i="11"/>
  <c r="N175" i="11"/>
  <c r="M175" i="11"/>
  <c r="L175" i="11"/>
  <c r="J175" i="11"/>
  <c r="I175" i="11"/>
  <c r="K175" i="11" s="1"/>
  <c r="P174" i="11"/>
  <c r="N174" i="11"/>
  <c r="M174" i="11"/>
  <c r="L174" i="11"/>
  <c r="J174" i="11"/>
  <c r="I174" i="11"/>
  <c r="K174" i="11" s="1"/>
  <c r="P173" i="11"/>
  <c r="N173" i="11"/>
  <c r="M173" i="11"/>
  <c r="L173" i="11"/>
  <c r="J173" i="11"/>
  <c r="I173" i="11"/>
  <c r="K173" i="11" s="1"/>
  <c r="P172" i="11"/>
  <c r="N172" i="11"/>
  <c r="M172" i="11"/>
  <c r="L172" i="11"/>
  <c r="J172" i="11"/>
  <c r="I172" i="11"/>
  <c r="K172" i="11" s="1"/>
  <c r="P171" i="11"/>
  <c r="N171" i="11"/>
  <c r="M171" i="11"/>
  <c r="L171" i="11"/>
  <c r="J171" i="11"/>
  <c r="I171" i="11"/>
  <c r="K171" i="11" s="1"/>
  <c r="P170" i="11"/>
  <c r="N170" i="11"/>
  <c r="M170" i="11"/>
  <c r="L170" i="11"/>
  <c r="J170" i="11"/>
  <c r="I170" i="11"/>
  <c r="K170" i="11" s="1"/>
  <c r="P169" i="11"/>
  <c r="N169" i="11"/>
  <c r="M169" i="11"/>
  <c r="L169" i="11"/>
  <c r="J169" i="11"/>
  <c r="I169" i="11"/>
  <c r="K169" i="11" s="1"/>
  <c r="P168" i="11"/>
  <c r="N168" i="11"/>
  <c r="M168" i="11"/>
  <c r="L168" i="11"/>
  <c r="J168" i="11"/>
  <c r="I168" i="11"/>
  <c r="K168" i="11" s="1"/>
  <c r="P167" i="11"/>
  <c r="N167" i="11"/>
  <c r="M167" i="11"/>
  <c r="L167" i="11"/>
  <c r="J167" i="11"/>
  <c r="I167" i="11"/>
  <c r="K167" i="11" s="1"/>
  <c r="P166" i="11"/>
  <c r="N166" i="11"/>
  <c r="M166" i="11"/>
  <c r="L166" i="11"/>
  <c r="J166" i="11"/>
  <c r="I166" i="11"/>
  <c r="K166" i="11" s="1"/>
  <c r="P165" i="11"/>
  <c r="N165" i="11"/>
  <c r="M165" i="11"/>
  <c r="L165" i="11"/>
  <c r="J165" i="11"/>
  <c r="I165" i="11"/>
  <c r="K165" i="11" s="1"/>
  <c r="P164" i="11"/>
  <c r="N164" i="11"/>
  <c r="M164" i="11"/>
  <c r="L164" i="11"/>
  <c r="J164" i="11"/>
  <c r="I164" i="11"/>
  <c r="K164" i="11" s="1"/>
  <c r="P163" i="11"/>
  <c r="N163" i="11"/>
  <c r="M163" i="11"/>
  <c r="L163" i="11"/>
  <c r="J163" i="11"/>
  <c r="I163" i="11"/>
  <c r="K163" i="11" s="1"/>
  <c r="P162" i="11"/>
  <c r="N162" i="11"/>
  <c r="M162" i="11"/>
  <c r="L162" i="11"/>
  <c r="J162" i="11"/>
  <c r="I162" i="11"/>
  <c r="K162" i="11" s="1"/>
  <c r="P161" i="11"/>
  <c r="N161" i="11"/>
  <c r="M161" i="11"/>
  <c r="L161" i="11"/>
  <c r="J161" i="11"/>
  <c r="I161" i="11"/>
  <c r="K161" i="11" s="1"/>
  <c r="P160" i="11"/>
  <c r="N160" i="11"/>
  <c r="M160" i="11"/>
  <c r="L160" i="11"/>
  <c r="J160" i="11"/>
  <c r="I160" i="11"/>
  <c r="K160" i="11" s="1"/>
  <c r="P159" i="11"/>
  <c r="N159" i="11"/>
  <c r="M159" i="11"/>
  <c r="L159" i="11"/>
  <c r="J159" i="11"/>
  <c r="I159" i="11"/>
  <c r="K159" i="11" s="1"/>
  <c r="P158" i="11"/>
  <c r="N158" i="11"/>
  <c r="M158" i="11"/>
  <c r="L158" i="11"/>
  <c r="J158" i="11"/>
  <c r="I158" i="11"/>
  <c r="K158" i="11" s="1"/>
  <c r="P157" i="11"/>
  <c r="N157" i="11"/>
  <c r="M157" i="11"/>
  <c r="L157" i="11"/>
  <c r="J157" i="11"/>
  <c r="I157" i="11"/>
  <c r="K157" i="11" s="1"/>
  <c r="P156" i="11"/>
  <c r="N156" i="11"/>
  <c r="M156" i="11"/>
  <c r="L156" i="11"/>
  <c r="J156" i="11"/>
  <c r="I156" i="11"/>
  <c r="K156" i="11" s="1"/>
  <c r="P155" i="11"/>
  <c r="N155" i="11"/>
  <c r="M155" i="11"/>
  <c r="L155" i="11"/>
  <c r="J155" i="11"/>
  <c r="I155" i="11"/>
  <c r="K155" i="11" s="1"/>
  <c r="P154" i="11"/>
  <c r="N154" i="11"/>
  <c r="M154" i="11"/>
  <c r="L154" i="11"/>
  <c r="J154" i="11"/>
  <c r="I154" i="11"/>
  <c r="K154" i="11" s="1"/>
  <c r="P153" i="11"/>
  <c r="N153" i="11"/>
  <c r="M153" i="11"/>
  <c r="L153" i="11"/>
  <c r="J153" i="11"/>
  <c r="I153" i="11"/>
  <c r="K153" i="11" s="1"/>
  <c r="P152" i="11"/>
  <c r="N152" i="11"/>
  <c r="M152" i="11"/>
  <c r="L152" i="11"/>
  <c r="J152" i="11"/>
  <c r="I152" i="11"/>
  <c r="K152" i="11" s="1"/>
  <c r="P151" i="11"/>
  <c r="N151" i="11"/>
  <c r="M151" i="11"/>
  <c r="L151" i="11"/>
  <c r="J151" i="11"/>
  <c r="I151" i="11"/>
  <c r="K151" i="11" s="1"/>
  <c r="P150" i="11"/>
  <c r="N150" i="11"/>
  <c r="M150" i="11"/>
  <c r="L150" i="11"/>
  <c r="J150" i="11"/>
  <c r="I150" i="11"/>
  <c r="K150" i="11" s="1"/>
  <c r="P149" i="11"/>
  <c r="N149" i="11"/>
  <c r="M149" i="11"/>
  <c r="L149" i="11"/>
  <c r="J149" i="11"/>
  <c r="I149" i="11"/>
  <c r="K149" i="11" s="1"/>
  <c r="P148" i="11"/>
  <c r="N148" i="11"/>
  <c r="M148" i="11"/>
  <c r="L148" i="11"/>
  <c r="J148" i="11"/>
  <c r="I148" i="11"/>
  <c r="K148" i="11" s="1"/>
  <c r="P147" i="11"/>
  <c r="N147" i="11"/>
  <c r="M147" i="11"/>
  <c r="L147" i="11"/>
  <c r="J147" i="11"/>
  <c r="I147" i="11"/>
  <c r="K147" i="11" s="1"/>
  <c r="P146" i="11"/>
  <c r="N146" i="11"/>
  <c r="M146" i="11"/>
  <c r="L146" i="11"/>
  <c r="J146" i="11"/>
  <c r="I146" i="11"/>
  <c r="K146" i="11" s="1"/>
  <c r="P145" i="11"/>
  <c r="N145" i="11"/>
  <c r="M145" i="11"/>
  <c r="L145" i="11"/>
  <c r="J145" i="11"/>
  <c r="I145" i="11"/>
  <c r="K145" i="11" s="1"/>
  <c r="P144" i="11"/>
  <c r="N144" i="11"/>
  <c r="M144" i="11"/>
  <c r="L144" i="11"/>
  <c r="J144" i="11"/>
  <c r="I144" i="11"/>
  <c r="K144" i="11" s="1"/>
  <c r="P143" i="11"/>
  <c r="N143" i="11"/>
  <c r="M143" i="11"/>
  <c r="L143" i="11"/>
  <c r="J143" i="11"/>
  <c r="I143" i="11"/>
  <c r="K143" i="11" s="1"/>
  <c r="P142" i="11"/>
  <c r="N142" i="11"/>
  <c r="M142" i="11"/>
  <c r="L142" i="11"/>
  <c r="J142" i="11"/>
  <c r="I142" i="11"/>
  <c r="K142" i="11" s="1"/>
  <c r="P141" i="11"/>
  <c r="N141" i="11"/>
  <c r="M141" i="11"/>
  <c r="L141" i="11"/>
  <c r="J141" i="11"/>
  <c r="I141" i="11"/>
  <c r="K141" i="11" s="1"/>
  <c r="P140" i="11"/>
  <c r="N140" i="11"/>
  <c r="M140" i="11"/>
  <c r="L140" i="11"/>
  <c r="J140" i="11"/>
  <c r="I140" i="11"/>
  <c r="K140" i="11" s="1"/>
  <c r="P139" i="11"/>
  <c r="N139" i="11"/>
  <c r="M139" i="11"/>
  <c r="L139" i="11"/>
  <c r="J139" i="11"/>
  <c r="I139" i="11"/>
  <c r="K139" i="11" s="1"/>
  <c r="P138" i="11"/>
  <c r="N138" i="11"/>
  <c r="M138" i="11"/>
  <c r="L138" i="11"/>
  <c r="J138" i="11"/>
  <c r="I138" i="11"/>
  <c r="K138" i="11" s="1"/>
  <c r="P137" i="11"/>
  <c r="N137" i="11"/>
  <c r="M137" i="11"/>
  <c r="L137" i="11"/>
  <c r="J137" i="11"/>
  <c r="I137" i="11"/>
  <c r="K137" i="11" s="1"/>
  <c r="P136" i="11"/>
  <c r="N136" i="11"/>
  <c r="M136" i="11"/>
  <c r="L136" i="11"/>
  <c r="J136" i="11"/>
  <c r="I136" i="11"/>
  <c r="K136" i="11" s="1"/>
  <c r="P135" i="11"/>
  <c r="N135" i="11"/>
  <c r="M135" i="11"/>
  <c r="L135" i="11"/>
  <c r="J135" i="11"/>
  <c r="I135" i="11"/>
  <c r="P134" i="11"/>
  <c r="N134" i="11"/>
  <c r="M134" i="11"/>
  <c r="L134" i="11"/>
  <c r="J134" i="11"/>
  <c r="I134" i="11"/>
  <c r="K134" i="11" s="1"/>
  <c r="P133" i="11"/>
  <c r="N133" i="11"/>
  <c r="M133" i="11"/>
  <c r="L133" i="11"/>
  <c r="J133" i="11"/>
  <c r="I133" i="11"/>
  <c r="K133" i="11" s="1"/>
  <c r="P132" i="11"/>
  <c r="N132" i="11"/>
  <c r="M132" i="11"/>
  <c r="L132" i="11"/>
  <c r="J132" i="11"/>
  <c r="I132" i="11"/>
  <c r="P131" i="11"/>
  <c r="N131" i="11"/>
  <c r="M131" i="11"/>
  <c r="L131" i="11"/>
  <c r="J131" i="11"/>
  <c r="I131" i="11"/>
  <c r="K131" i="11" s="1"/>
  <c r="P130" i="11"/>
  <c r="N130" i="11"/>
  <c r="M130" i="11"/>
  <c r="L130" i="11"/>
  <c r="J130" i="11"/>
  <c r="I130" i="11"/>
  <c r="K130" i="11" s="1"/>
  <c r="P129" i="11"/>
  <c r="N129" i="11"/>
  <c r="M129" i="11"/>
  <c r="L129" i="11"/>
  <c r="J129" i="11"/>
  <c r="I129" i="11"/>
  <c r="K129" i="11" s="1"/>
  <c r="P128" i="11"/>
  <c r="N128" i="11"/>
  <c r="M128" i="11"/>
  <c r="L128" i="11"/>
  <c r="J128" i="11"/>
  <c r="I128" i="11"/>
  <c r="P127" i="11"/>
  <c r="N127" i="11"/>
  <c r="M127" i="11"/>
  <c r="L127" i="11"/>
  <c r="J127" i="11"/>
  <c r="I127" i="11"/>
  <c r="K127" i="11" s="1"/>
  <c r="P126" i="11"/>
  <c r="N126" i="11"/>
  <c r="M126" i="11"/>
  <c r="L126" i="11"/>
  <c r="J126" i="11"/>
  <c r="I126" i="11"/>
  <c r="K126" i="11" s="1"/>
  <c r="P125" i="11"/>
  <c r="N125" i="11"/>
  <c r="M125" i="11"/>
  <c r="L125" i="11"/>
  <c r="J125" i="11"/>
  <c r="I125" i="11"/>
  <c r="K125" i="11" s="1"/>
  <c r="P124" i="11"/>
  <c r="N124" i="11"/>
  <c r="M124" i="11"/>
  <c r="L124" i="11"/>
  <c r="J124" i="11"/>
  <c r="I124" i="11"/>
  <c r="K124" i="11" s="1"/>
  <c r="P123" i="11"/>
  <c r="N123" i="11"/>
  <c r="M123" i="11"/>
  <c r="L123" i="11"/>
  <c r="J123" i="11"/>
  <c r="I123" i="11"/>
  <c r="K123" i="11" s="1"/>
  <c r="P122" i="11"/>
  <c r="N122" i="11"/>
  <c r="M122" i="11"/>
  <c r="L122" i="11"/>
  <c r="J122" i="11"/>
  <c r="I122" i="11"/>
  <c r="K122" i="11" s="1"/>
  <c r="P121" i="11"/>
  <c r="N121" i="11"/>
  <c r="M121" i="11"/>
  <c r="L121" i="11"/>
  <c r="J121" i="11"/>
  <c r="I121" i="11"/>
  <c r="K121" i="11" s="1"/>
  <c r="P120" i="11"/>
  <c r="N120" i="11"/>
  <c r="M120" i="11"/>
  <c r="L120" i="11"/>
  <c r="J120" i="11"/>
  <c r="I120" i="11"/>
  <c r="P119" i="11"/>
  <c r="N119" i="11"/>
  <c r="M119" i="11"/>
  <c r="L119" i="11"/>
  <c r="J119" i="11"/>
  <c r="I119" i="11"/>
  <c r="K119" i="11" s="1"/>
  <c r="P118" i="11"/>
  <c r="N118" i="11"/>
  <c r="M118" i="11"/>
  <c r="L118" i="11"/>
  <c r="J118" i="11"/>
  <c r="I118" i="11"/>
  <c r="K118" i="11" s="1"/>
  <c r="P117" i="11"/>
  <c r="N117" i="11"/>
  <c r="M117" i="11"/>
  <c r="L117" i="11"/>
  <c r="J117" i="11"/>
  <c r="I117" i="11"/>
  <c r="K117" i="11" s="1"/>
  <c r="P116" i="11"/>
  <c r="N116" i="11"/>
  <c r="M116" i="11"/>
  <c r="L116" i="11"/>
  <c r="J116" i="11"/>
  <c r="I116" i="11"/>
  <c r="K116" i="11" s="1"/>
  <c r="P115" i="11"/>
  <c r="N115" i="11"/>
  <c r="M115" i="11"/>
  <c r="L115" i="11"/>
  <c r="J115" i="11"/>
  <c r="I115" i="11"/>
  <c r="K115" i="11" s="1"/>
  <c r="P114" i="11"/>
  <c r="N114" i="11"/>
  <c r="M114" i="11"/>
  <c r="L114" i="11"/>
  <c r="J114" i="11"/>
  <c r="I114" i="11"/>
  <c r="K114" i="11" s="1"/>
  <c r="P113" i="11"/>
  <c r="N113" i="11"/>
  <c r="M113" i="11"/>
  <c r="L113" i="11"/>
  <c r="J113" i="11"/>
  <c r="I113" i="11"/>
  <c r="K113" i="11" s="1"/>
  <c r="P112" i="11"/>
  <c r="N112" i="11"/>
  <c r="M112" i="11"/>
  <c r="L112" i="11"/>
  <c r="J112" i="11"/>
  <c r="I112" i="11"/>
  <c r="K112" i="11" s="1"/>
  <c r="P111" i="11"/>
  <c r="N111" i="11"/>
  <c r="M111" i="11"/>
  <c r="L111" i="11"/>
  <c r="J111" i="11"/>
  <c r="I111" i="11"/>
  <c r="K111" i="11" s="1"/>
  <c r="P110" i="11"/>
  <c r="N110" i="11"/>
  <c r="M110" i="11"/>
  <c r="L110" i="11"/>
  <c r="J110" i="11"/>
  <c r="I110" i="11"/>
  <c r="K110" i="11" s="1"/>
  <c r="P109" i="11"/>
  <c r="N109" i="11"/>
  <c r="M109" i="11"/>
  <c r="L109" i="11"/>
  <c r="J109" i="11"/>
  <c r="I109" i="11"/>
  <c r="K109" i="11" s="1"/>
  <c r="P108" i="11"/>
  <c r="N108" i="11"/>
  <c r="M108" i="11"/>
  <c r="L108" i="11"/>
  <c r="J108" i="11"/>
  <c r="I108" i="11"/>
  <c r="K108" i="11" s="1"/>
  <c r="P107" i="11"/>
  <c r="N107" i="11"/>
  <c r="M107" i="11"/>
  <c r="L107" i="11"/>
  <c r="J107" i="11"/>
  <c r="I107" i="11"/>
  <c r="K107" i="11" s="1"/>
  <c r="P106" i="11"/>
  <c r="N106" i="11"/>
  <c r="M106" i="11"/>
  <c r="L106" i="11"/>
  <c r="J106" i="11"/>
  <c r="I106" i="11"/>
  <c r="K106" i="11" s="1"/>
  <c r="P105" i="11"/>
  <c r="N105" i="11"/>
  <c r="M105" i="11"/>
  <c r="L105" i="11"/>
  <c r="J105" i="11"/>
  <c r="I105" i="11"/>
  <c r="K105" i="11" s="1"/>
  <c r="P104" i="11"/>
  <c r="N104" i="11"/>
  <c r="M104" i="11"/>
  <c r="L104" i="11"/>
  <c r="J104" i="11"/>
  <c r="I104" i="11"/>
  <c r="K104" i="11" s="1"/>
  <c r="P103" i="11"/>
  <c r="N103" i="11"/>
  <c r="M103" i="11"/>
  <c r="L103" i="11"/>
  <c r="J103" i="11"/>
  <c r="I103" i="11"/>
  <c r="K103" i="11" s="1"/>
  <c r="P102" i="11"/>
  <c r="N102" i="11"/>
  <c r="M102" i="11"/>
  <c r="L102" i="11"/>
  <c r="J102" i="11"/>
  <c r="I102" i="11"/>
  <c r="K102" i="11" s="1"/>
  <c r="P101" i="11"/>
  <c r="N101" i="11"/>
  <c r="M101" i="11"/>
  <c r="L101" i="11"/>
  <c r="J101" i="11"/>
  <c r="I101" i="11"/>
  <c r="K101" i="11" s="1"/>
  <c r="P100" i="11"/>
  <c r="N100" i="11"/>
  <c r="M100" i="11"/>
  <c r="L100" i="11"/>
  <c r="J100" i="11"/>
  <c r="I100" i="11"/>
  <c r="K100" i="11" s="1"/>
  <c r="P99" i="11"/>
  <c r="N99" i="11"/>
  <c r="M99" i="11"/>
  <c r="L99" i="11"/>
  <c r="J99" i="11"/>
  <c r="I99" i="11"/>
  <c r="K99" i="11" s="1"/>
  <c r="P98" i="11"/>
  <c r="N98" i="11"/>
  <c r="M98" i="11"/>
  <c r="L98" i="11"/>
  <c r="J98" i="11"/>
  <c r="I98" i="11"/>
  <c r="K98" i="11" s="1"/>
  <c r="P97" i="11"/>
  <c r="N97" i="11"/>
  <c r="M97" i="11"/>
  <c r="L97" i="11"/>
  <c r="J97" i="11"/>
  <c r="I97" i="11"/>
  <c r="K97" i="11" s="1"/>
  <c r="P96" i="11"/>
  <c r="N96" i="11"/>
  <c r="M96" i="11"/>
  <c r="L96" i="11"/>
  <c r="J96" i="11"/>
  <c r="I96" i="11"/>
  <c r="K96" i="11" s="1"/>
  <c r="P95" i="11"/>
  <c r="N95" i="11"/>
  <c r="M95" i="11"/>
  <c r="L95" i="11"/>
  <c r="J95" i="11"/>
  <c r="I95" i="11"/>
  <c r="K95" i="11" s="1"/>
  <c r="P94" i="11"/>
  <c r="N94" i="11"/>
  <c r="M94" i="11"/>
  <c r="L94" i="11"/>
  <c r="J94" i="11"/>
  <c r="I94" i="11"/>
  <c r="K94" i="11" s="1"/>
  <c r="P93" i="11"/>
  <c r="N93" i="11"/>
  <c r="M93" i="11"/>
  <c r="L93" i="11"/>
  <c r="J93" i="11"/>
  <c r="I93" i="11"/>
  <c r="K93" i="11" s="1"/>
  <c r="P92" i="11"/>
  <c r="N92" i="11"/>
  <c r="M92" i="11"/>
  <c r="L92" i="11"/>
  <c r="J92" i="11"/>
  <c r="I92" i="11"/>
  <c r="K92" i="11" s="1"/>
  <c r="P91" i="11"/>
  <c r="N91" i="11"/>
  <c r="M91" i="11"/>
  <c r="L91" i="11"/>
  <c r="J91" i="11"/>
  <c r="I91" i="11"/>
  <c r="K91" i="11" s="1"/>
  <c r="P90" i="11"/>
  <c r="N90" i="11"/>
  <c r="M90" i="11"/>
  <c r="L90" i="11"/>
  <c r="J90" i="11"/>
  <c r="I90" i="11"/>
  <c r="K90" i="11" s="1"/>
  <c r="P89" i="11"/>
  <c r="N89" i="11"/>
  <c r="M89" i="11"/>
  <c r="L89" i="11"/>
  <c r="J89" i="11"/>
  <c r="I89" i="11"/>
  <c r="K89" i="11" s="1"/>
  <c r="P88" i="11"/>
  <c r="N88" i="11"/>
  <c r="M88" i="11"/>
  <c r="L88" i="11"/>
  <c r="J88" i="11"/>
  <c r="I88" i="11"/>
  <c r="K88" i="11" s="1"/>
  <c r="P87" i="11"/>
  <c r="N87" i="11"/>
  <c r="M87" i="11"/>
  <c r="L87" i="11"/>
  <c r="J87" i="11"/>
  <c r="I87" i="11"/>
  <c r="K87" i="11" s="1"/>
  <c r="P86" i="11"/>
  <c r="N86" i="11"/>
  <c r="M86" i="11"/>
  <c r="L86" i="11"/>
  <c r="J86" i="11"/>
  <c r="I86" i="11"/>
  <c r="K86" i="11" s="1"/>
  <c r="P85" i="11"/>
  <c r="N85" i="11"/>
  <c r="M85" i="11"/>
  <c r="L85" i="11"/>
  <c r="J85" i="11"/>
  <c r="I85" i="11"/>
  <c r="K85" i="11" s="1"/>
  <c r="P84" i="11"/>
  <c r="N84" i="11"/>
  <c r="M84" i="11"/>
  <c r="L84" i="11"/>
  <c r="J84" i="11"/>
  <c r="I84" i="11"/>
  <c r="K84" i="11" s="1"/>
  <c r="P83" i="11"/>
  <c r="N83" i="11"/>
  <c r="M83" i="11"/>
  <c r="L83" i="11"/>
  <c r="J83" i="11"/>
  <c r="I83" i="11"/>
  <c r="K83" i="11" s="1"/>
  <c r="P82" i="11"/>
  <c r="N82" i="11"/>
  <c r="M82" i="11"/>
  <c r="L82" i="11"/>
  <c r="J82" i="11"/>
  <c r="I82" i="11"/>
  <c r="K82" i="11" s="1"/>
  <c r="P81" i="11"/>
  <c r="N81" i="11"/>
  <c r="M81" i="11"/>
  <c r="L81" i="11"/>
  <c r="J81" i="11"/>
  <c r="I81" i="11"/>
  <c r="K81" i="11" s="1"/>
  <c r="P80" i="11"/>
  <c r="N80" i="11"/>
  <c r="M80" i="11"/>
  <c r="L80" i="11"/>
  <c r="J80" i="11"/>
  <c r="I80" i="11"/>
  <c r="K80" i="11" s="1"/>
  <c r="P79" i="11"/>
  <c r="N79" i="11"/>
  <c r="M79" i="11"/>
  <c r="L79" i="11"/>
  <c r="J79" i="11"/>
  <c r="I79" i="11"/>
  <c r="K79" i="11" s="1"/>
  <c r="P78" i="11"/>
  <c r="N78" i="11"/>
  <c r="M78" i="11"/>
  <c r="L78" i="11"/>
  <c r="J78" i="11"/>
  <c r="I78" i="11"/>
  <c r="K78" i="11" s="1"/>
  <c r="P77" i="11"/>
  <c r="N77" i="11"/>
  <c r="M77" i="11"/>
  <c r="L77" i="11"/>
  <c r="J77" i="11"/>
  <c r="I77" i="11"/>
  <c r="K77" i="11" s="1"/>
  <c r="P76" i="11"/>
  <c r="N76" i="11"/>
  <c r="M76" i="11"/>
  <c r="L76" i="11"/>
  <c r="J76" i="11"/>
  <c r="I76" i="11"/>
  <c r="K76" i="11" s="1"/>
  <c r="P75" i="11"/>
  <c r="N75" i="11"/>
  <c r="M75" i="11"/>
  <c r="L75" i="11"/>
  <c r="J75" i="11"/>
  <c r="I75" i="11"/>
  <c r="K75" i="11" s="1"/>
  <c r="P74" i="11"/>
  <c r="N74" i="11"/>
  <c r="M74" i="11"/>
  <c r="L74" i="11"/>
  <c r="J74" i="11"/>
  <c r="I74" i="11"/>
  <c r="K74" i="11" s="1"/>
  <c r="P73" i="11"/>
  <c r="N73" i="11"/>
  <c r="M73" i="11"/>
  <c r="L73" i="11"/>
  <c r="J73" i="11"/>
  <c r="I73" i="11"/>
  <c r="K73" i="11" s="1"/>
  <c r="P72" i="11"/>
  <c r="N72" i="11"/>
  <c r="M72" i="11"/>
  <c r="L72" i="11"/>
  <c r="J72" i="11"/>
  <c r="I72" i="11"/>
  <c r="K72" i="11" s="1"/>
  <c r="P71" i="11"/>
  <c r="N71" i="11"/>
  <c r="M71" i="11"/>
  <c r="L71" i="11"/>
  <c r="J71" i="11"/>
  <c r="I71" i="11"/>
  <c r="K71" i="11" s="1"/>
  <c r="P70" i="11"/>
  <c r="N70" i="11"/>
  <c r="M70" i="11"/>
  <c r="L70" i="11"/>
  <c r="J70" i="11"/>
  <c r="I70" i="11"/>
  <c r="K70" i="11" s="1"/>
  <c r="P69" i="11"/>
  <c r="N69" i="11"/>
  <c r="M69" i="11"/>
  <c r="L69" i="11"/>
  <c r="J69" i="11"/>
  <c r="I69" i="11"/>
  <c r="K69" i="11" s="1"/>
  <c r="P68" i="11"/>
  <c r="N68" i="11"/>
  <c r="M68" i="11"/>
  <c r="L68" i="11"/>
  <c r="J68" i="11"/>
  <c r="I68" i="11"/>
  <c r="K68" i="11" s="1"/>
  <c r="P67" i="11"/>
  <c r="N67" i="11"/>
  <c r="M67" i="11"/>
  <c r="L67" i="11"/>
  <c r="J67" i="11"/>
  <c r="I67" i="11"/>
  <c r="K67" i="11" s="1"/>
  <c r="P66" i="11"/>
  <c r="N66" i="11"/>
  <c r="M66" i="11"/>
  <c r="L66" i="11"/>
  <c r="J66" i="11"/>
  <c r="I66" i="11"/>
  <c r="K66" i="11" s="1"/>
  <c r="P65" i="11"/>
  <c r="N65" i="11"/>
  <c r="M65" i="11"/>
  <c r="L65" i="11"/>
  <c r="J65" i="11"/>
  <c r="I65" i="11"/>
  <c r="K65" i="11" s="1"/>
  <c r="P64" i="11"/>
  <c r="N64" i="11"/>
  <c r="M64" i="11"/>
  <c r="L64" i="11"/>
  <c r="J64" i="11"/>
  <c r="I64" i="11"/>
  <c r="K64" i="11" s="1"/>
  <c r="P63" i="11"/>
  <c r="N63" i="11"/>
  <c r="M63" i="11"/>
  <c r="L63" i="11"/>
  <c r="J63" i="11"/>
  <c r="I63" i="11"/>
  <c r="K63" i="11" s="1"/>
  <c r="P62" i="11"/>
  <c r="N62" i="11"/>
  <c r="M62" i="11"/>
  <c r="L62" i="11"/>
  <c r="J62" i="11"/>
  <c r="I62" i="11"/>
  <c r="K62" i="11" s="1"/>
  <c r="P61" i="11"/>
  <c r="N61" i="11"/>
  <c r="M61" i="11"/>
  <c r="L61" i="11"/>
  <c r="J61" i="11"/>
  <c r="I61" i="11"/>
  <c r="K61" i="11" s="1"/>
  <c r="P60" i="11"/>
  <c r="N60" i="11"/>
  <c r="M60" i="11"/>
  <c r="L60" i="11"/>
  <c r="J60" i="11"/>
  <c r="I60" i="11"/>
  <c r="K60" i="11" s="1"/>
  <c r="P59" i="11"/>
  <c r="N59" i="11"/>
  <c r="M59" i="11"/>
  <c r="L59" i="11"/>
  <c r="J59" i="11"/>
  <c r="I59" i="11"/>
  <c r="K59" i="11" s="1"/>
  <c r="P58" i="11"/>
  <c r="N58" i="11"/>
  <c r="M58" i="11"/>
  <c r="L58" i="11"/>
  <c r="J58" i="11"/>
  <c r="I58" i="11"/>
  <c r="K58" i="11" s="1"/>
  <c r="P57" i="11"/>
  <c r="N57" i="11"/>
  <c r="M57" i="11"/>
  <c r="L57" i="11"/>
  <c r="J57" i="11"/>
  <c r="I57" i="11"/>
  <c r="K57" i="11" s="1"/>
  <c r="P56" i="11"/>
  <c r="N56" i="11"/>
  <c r="M56" i="11"/>
  <c r="L56" i="11"/>
  <c r="J56" i="11"/>
  <c r="I56" i="11"/>
  <c r="K56" i="11" s="1"/>
  <c r="P55" i="11"/>
  <c r="N55" i="11"/>
  <c r="M55" i="11"/>
  <c r="L55" i="11"/>
  <c r="J55" i="11"/>
  <c r="I55" i="11"/>
  <c r="K55" i="11" s="1"/>
  <c r="P54" i="11"/>
  <c r="N54" i="11"/>
  <c r="M54" i="11"/>
  <c r="L54" i="11"/>
  <c r="J54" i="11"/>
  <c r="I54" i="11"/>
  <c r="K54" i="11" s="1"/>
  <c r="P53" i="11"/>
  <c r="N53" i="11"/>
  <c r="M53" i="11"/>
  <c r="L53" i="11"/>
  <c r="J53" i="11"/>
  <c r="I53" i="11"/>
  <c r="K53" i="11" s="1"/>
  <c r="P52" i="11"/>
  <c r="N52" i="11"/>
  <c r="M52" i="11"/>
  <c r="L52" i="11"/>
  <c r="J52" i="11"/>
  <c r="I52" i="11"/>
  <c r="K52" i="11" s="1"/>
  <c r="P51" i="11"/>
  <c r="N51" i="11"/>
  <c r="M51" i="11"/>
  <c r="L51" i="11"/>
  <c r="J51" i="11"/>
  <c r="I51" i="11"/>
  <c r="K51" i="11" s="1"/>
  <c r="P50" i="11"/>
  <c r="N50" i="11"/>
  <c r="M50" i="11"/>
  <c r="L50" i="11"/>
  <c r="J50" i="11"/>
  <c r="I50" i="11"/>
  <c r="K50" i="11" s="1"/>
  <c r="P49" i="11"/>
  <c r="N49" i="11"/>
  <c r="M49" i="11"/>
  <c r="L49" i="11"/>
  <c r="J49" i="11"/>
  <c r="I49" i="11"/>
  <c r="K49" i="11" s="1"/>
  <c r="P48" i="11"/>
  <c r="N48" i="11"/>
  <c r="M48" i="11"/>
  <c r="L48" i="11"/>
  <c r="J48" i="11"/>
  <c r="I48" i="11"/>
  <c r="K48" i="11" s="1"/>
  <c r="P47" i="11"/>
  <c r="N47" i="11"/>
  <c r="M47" i="11"/>
  <c r="L47" i="11"/>
  <c r="J47" i="11"/>
  <c r="I47" i="11"/>
  <c r="K47" i="11" s="1"/>
  <c r="P46" i="11"/>
  <c r="N46" i="11"/>
  <c r="M46" i="11"/>
  <c r="L46" i="11"/>
  <c r="J46" i="11"/>
  <c r="I46" i="11"/>
  <c r="K46" i="11" s="1"/>
  <c r="P45" i="11"/>
  <c r="N45" i="11"/>
  <c r="M45" i="11"/>
  <c r="L45" i="11"/>
  <c r="J45" i="11"/>
  <c r="I45" i="11"/>
  <c r="K45" i="11" s="1"/>
  <c r="P44" i="11"/>
  <c r="N44" i="11"/>
  <c r="M44" i="11"/>
  <c r="L44" i="11"/>
  <c r="J44" i="11"/>
  <c r="I44" i="11"/>
  <c r="K44" i="11" s="1"/>
  <c r="P43" i="11"/>
  <c r="N43" i="11"/>
  <c r="M43" i="11"/>
  <c r="L43" i="11"/>
  <c r="J43" i="11"/>
  <c r="I43" i="11"/>
  <c r="K43" i="11" s="1"/>
  <c r="P42" i="11"/>
  <c r="N42" i="11"/>
  <c r="M42" i="11"/>
  <c r="L42" i="11"/>
  <c r="J42" i="11"/>
  <c r="I42" i="11"/>
  <c r="K42" i="11" s="1"/>
  <c r="P41" i="11"/>
  <c r="N41" i="11"/>
  <c r="M41" i="11"/>
  <c r="L41" i="11"/>
  <c r="J41" i="11"/>
  <c r="I41" i="11"/>
  <c r="K41" i="11" s="1"/>
  <c r="P40" i="11"/>
  <c r="N40" i="11"/>
  <c r="M40" i="11"/>
  <c r="L40" i="11"/>
  <c r="J40" i="11"/>
  <c r="I40" i="11"/>
  <c r="K40" i="11" s="1"/>
  <c r="P39" i="11"/>
  <c r="N39" i="11"/>
  <c r="M39" i="11"/>
  <c r="L39" i="11"/>
  <c r="J39" i="11"/>
  <c r="I39" i="11"/>
  <c r="K39" i="11" s="1"/>
  <c r="P38" i="11"/>
  <c r="N38" i="11"/>
  <c r="M38" i="11"/>
  <c r="L38" i="11"/>
  <c r="J38" i="11"/>
  <c r="I38" i="11"/>
  <c r="K38" i="11" s="1"/>
  <c r="P37" i="11"/>
  <c r="N37" i="11"/>
  <c r="M37" i="11"/>
  <c r="L37" i="11"/>
  <c r="J37" i="11"/>
  <c r="I37" i="11"/>
  <c r="K37" i="11" s="1"/>
  <c r="P36" i="11"/>
  <c r="N36" i="11"/>
  <c r="M36" i="11"/>
  <c r="L36" i="11"/>
  <c r="J36" i="11"/>
  <c r="I36" i="11"/>
  <c r="K36" i="11" s="1"/>
  <c r="P35" i="11"/>
  <c r="N35" i="11"/>
  <c r="M35" i="11"/>
  <c r="L35" i="11"/>
  <c r="J35" i="11"/>
  <c r="I35" i="11"/>
  <c r="K35" i="11" s="1"/>
  <c r="P34" i="11"/>
  <c r="N34" i="11"/>
  <c r="M34" i="11"/>
  <c r="L34" i="11"/>
  <c r="J34" i="11"/>
  <c r="I34" i="11"/>
  <c r="K34" i="11" s="1"/>
  <c r="P33" i="11"/>
  <c r="N33" i="11"/>
  <c r="M33" i="11"/>
  <c r="L33" i="11"/>
  <c r="J33" i="11"/>
  <c r="I33" i="11"/>
  <c r="K33" i="11" s="1"/>
  <c r="P32" i="11"/>
  <c r="N32" i="11"/>
  <c r="M32" i="11"/>
  <c r="L32" i="11"/>
  <c r="J32" i="11"/>
  <c r="I32" i="11"/>
  <c r="K32" i="11" s="1"/>
  <c r="P31" i="11"/>
  <c r="N31" i="11"/>
  <c r="M31" i="11"/>
  <c r="L31" i="11"/>
  <c r="J31" i="11"/>
  <c r="I31" i="11"/>
  <c r="K31" i="11" s="1"/>
  <c r="P30" i="11"/>
  <c r="N30" i="11"/>
  <c r="M30" i="11"/>
  <c r="L30" i="11"/>
  <c r="J30" i="11"/>
  <c r="I30" i="11"/>
  <c r="K30" i="11" s="1"/>
  <c r="P29" i="11"/>
  <c r="N29" i="11"/>
  <c r="M29" i="11"/>
  <c r="L29" i="11"/>
  <c r="J29" i="11"/>
  <c r="I29" i="11"/>
  <c r="K29" i="11" s="1"/>
  <c r="P28" i="11"/>
  <c r="N28" i="11"/>
  <c r="M28" i="11"/>
  <c r="L28" i="11"/>
  <c r="J28" i="11"/>
  <c r="I28" i="11"/>
  <c r="K28" i="11" s="1"/>
  <c r="P27" i="11"/>
  <c r="N27" i="11"/>
  <c r="M27" i="11"/>
  <c r="L27" i="11"/>
  <c r="J27" i="11"/>
  <c r="I27" i="11"/>
  <c r="K27" i="11" s="1"/>
  <c r="P26" i="11"/>
  <c r="N26" i="11"/>
  <c r="M26" i="11"/>
  <c r="L26" i="11"/>
  <c r="J26" i="11"/>
  <c r="I26" i="11"/>
  <c r="K26" i="11" s="1"/>
  <c r="P25" i="11"/>
  <c r="N25" i="11"/>
  <c r="M25" i="11"/>
  <c r="L25" i="11"/>
  <c r="J25" i="11"/>
  <c r="I25" i="11"/>
  <c r="K25" i="11" s="1"/>
  <c r="P24" i="11"/>
  <c r="N24" i="11"/>
  <c r="M24" i="11"/>
  <c r="L24" i="11"/>
  <c r="J24" i="11"/>
  <c r="I24" i="11"/>
  <c r="K24" i="11" s="1"/>
  <c r="P23" i="11"/>
  <c r="N23" i="11"/>
  <c r="M23" i="11"/>
  <c r="L23" i="11"/>
  <c r="J23" i="11"/>
  <c r="I23" i="11"/>
  <c r="K23" i="11" s="1"/>
  <c r="P22" i="11"/>
  <c r="N22" i="11"/>
  <c r="M22" i="11"/>
  <c r="L22" i="11"/>
  <c r="J22" i="11"/>
  <c r="I22" i="11"/>
  <c r="K22" i="11" s="1"/>
  <c r="P21" i="11"/>
  <c r="N21" i="11"/>
  <c r="M21" i="11"/>
  <c r="L21" i="11"/>
  <c r="J21" i="11"/>
  <c r="I21" i="11"/>
  <c r="K21" i="11" s="1"/>
  <c r="P20" i="11"/>
  <c r="N20" i="11"/>
  <c r="M20" i="11"/>
  <c r="L20" i="11"/>
  <c r="J20" i="11"/>
  <c r="I20" i="11"/>
  <c r="K20" i="11" s="1"/>
  <c r="P19" i="11"/>
  <c r="N19" i="11"/>
  <c r="M19" i="11"/>
  <c r="L19" i="11"/>
  <c r="J19" i="11"/>
  <c r="I19" i="11"/>
  <c r="K19" i="11" s="1"/>
  <c r="P18" i="11"/>
  <c r="N18" i="11"/>
  <c r="M18" i="11"/>
  <c r="L18" i="11"/>
  <c r="J18" i="11"/>
  <c r="I18" i="11"/>
  <c r="K18" i="11" s="1"/>
  <c r="P17" i="11"/>
  <c r="N17" i="11"/>
  <c r="M17" i="11"/>
  <c r="L17" i="11"/>
  <c r="J17" i="11"/>
  <c r="I17" i="11"/>
  <c r="K17" i="11" s="1"/>
  <c r="P16" i="11"/>
  <c r="N16" i="11"/>
  <c r="M16" i="11"/>
  <c r="L16" i="11"/>
  <c r="J16" i="11"/>
  <c r="I16" i="11"/>
  <c r="K16" i="11" s="1"/>
  <c r="P15" i="11"/>
  <c r="N15" i="11"/>
  <c r="M15" i="11"/>
  <c r="L15" i="11"/>
  <c r="J15" i="11"/>
  <c r="I15" i="11"/>
  <c r="K15" i="11" s="1"/>
  <c r="P14" i="11"/>
  <c r="N14" i="11"/>
  <c r="M14" i="11"/>
  <c r="L14" i="11"/>
  <c r="J14" i="11"/>
  <c r="I14" i="11"/>
  <c r="K14" i="11" s="1"/>
  <c r="P13" i="11"/>
  <c r="N13" i="11"/>
  <c r="M13" i="11"/>
  <c r="L13" i="11"/>
  <c r="J13" i="11"/>
  <c r="I13" i="11"/>
  <c r="K13" i="11" s="1"/>
  <c r="P12" i="11"/>
  <c r="N12" i="11"/>
  <c r="M12" i="11"/>
  <c r="L12" i="11"/>
  <c r="J12" i="11"/>
  <c r="I12" i="11"/>
  <c r="K12" i="11" s="1"/>
  <c r="P11" i="11"/>
  <c r="N11" i="11"/>
  <c r="M11" i="11"/>
  <c r="L11" i="11"/>
  <c r="J11" i="11"/>
  <c r="I11" i="11"/>
  <c r="K11" i="11" s="1"/>
  <c r="P10" i="11"/>
  <c r="N10" i="11"/>
  <c r="M10" i="11"/>
  <c r="L10" i="11"/>
  <c r="J10" i="11"/>
  <c r="I10" i="11"/>
  <c r="K10" i="11" s="1"/>
  <c r="P9" i="11"/>
  <c r="N9" i="11"/>
  <c r="M9" i="11"/>
  <c r="L9" i="11"/>
  <c r="J9" i="11"/>
  <c r="I9" i="11"/>
  <c r="K9" i="11" s="1"/>
  <c r="P8" i="11"/>
  <c r="N8" i="11"/>
  <c r="M8" i="11"/>
  <c r="L8" i="11"/>
  <c r="J8" i="11"/>
  <c r="I8" i="11"/>
  <c r="K8" i="11" s="1"/>
  <c r="P7" i="11"/>
  <c r="N7" i="11"/>
  <c r="M7" i="11"/>
  <c r="L7" i="11"/>
  <c r="J7" i="11"/>
  <c r="I7" i="11"/>
  <c r="K7" i="11" s="1"/>
  <c r="P6" i="11"/>
  <c r="N6" i="11"/>
  <c r="M6" i="11"/>
  <c r="L6" i="11"/>
  <c r="J6" i="11"/>
  <c r="I6" i="11"/>
  <c r="K6" i="11" s="1"/>
  <c r="P5" i="11"/>
  <c r="N5" i="11"/>
  <c r="M5" i="11"/>
  <c r="L5" i="11"/>
  <c r="J5" i="11"/>
  <c r="I5" i="11"/>
  <c r="K5" i="11" s="1"/>
  <c r="P4" i="11"/>
  <c r="N4" i="11"/>
  <c r="M4" i="11"/>
  <c r="L4" i="11"/>
  <c r="J4" i="11"/>
  <c r="I4" i="11"/>
  <c r="K4" i="11" s="1"/>
  <c r="G552" i="10"/>
  <c r="H552" i="10" s="1"/>
  <c r="G551" i="10"/>
  <c r="H551" i="10" s="1"/>
  <c r="G550" i="10"/>
  <c r="H550" i="10" s="1"/>
  <c r="G549" i="10"/>
  <c r="H549" i="10" s="1"/>
  <c r="G548" i="10"/>
  <c r="H548" i="10" s="1"/>
  <c r="G547" i="10"/>
  <c r="H547" i="10" s="1"/>
  <c r="G546" i="10"/>
  <c r="H546" i="10" s="1"/>
  <c r="G545" i="10"/>
  <c r="H545" i="10" s="1"/>
  <c r="G544" i="10"/>
  <c r="H544" i="10" s="1"/>
  <c r="G543" i="10"/>
  <c r="H543" i="10" s="1"/>
  <c r="G542" i="10"/>
  <c r="H542" i="10" s="1"/>
  <c r="G541" i="10"/>
  <c r="H541" i="10" s="1"/>
  <c r="G540" i="10"/>
  <c r="H540" i="10" s="1"/>
  <c r="G539" i="10"/>
  <c r="H539" i="10" s="1"/>
  <c r="G538" i="10"/>
  <c r="H538" i="10" s="1"/>
  <c r="G537" i="10"/>
  <c r="H537" i="10" s="1"/>
  <c r="G536" i="10"/>
  <c r="H536" i="10" s="1"/>
  <c r="G535" i="10"/>
  <c r="H535" i="10" s="1"/>
  <c r="G534" i="10"/>
  <c r="H534" i="10" s="1"/>
  <c r="G533" i="10"/>
  <c r="H533" i="10" s="1"/>
  <c r="G532" i="10"/>
  <c r="H532" i="10" s="1"/>
  <c r="G531" i="10"/>
  <c r="H531" i="10" s="1"/>
  <c r="G530" i="10"/>
  <c r="H530" i="10" s="1"/>
  <c r="G529" i="10"/>
  <c r="H529" i="10" s="1"/>
  <c r="G528" i="10"/>
  <c r="H528" i="10" s="1"/>
  <c r="G527" i="10"/>
  <c r="H527" i="10" s="1"/>
  <c r="G526" i="10"/>
  <c r="H526" i="10" s="1"/>
  <c r="G525" i="10"/>
  <c r="H525" i="10" s="1"/>
  <c r="G524" i="10"/>
  <c r="H524" i="10" s="1"/>
  <c r="G523" i="10"/>
  <c r="H523" i="10" s="1"/>
  <c r="G522" i="10"/>
  <c r="H522" i="10" s="1"/>
  <c r="G521" i="10"/>
  <c r="H521" i="10" s="1"/>
  <c r="G520" i="10"/>
  <c r="H520" i="10" s="1"/>
  <c r="G519" i="10"/>
  <c r="H519" i="10" s="1"/>
  <c r="G518" i="10"/>
  <c r="H518" i="10" s="1"/>
  <c r="G517" i="10"/>
  <c r="H517" i="10" s="1"/>
  <c r="G516" i="10"/>
  <c r="H516" i="10" s="1"/>
  <c r="G515" i="10"/>
  <c r="H515" i="10" s="1"/>
  <c r="G514" i="10"/>
  <c r="H514" i="10" s="1"/>
  <c r="G513" i="10"/>
  <c r="H513" i="10" s="1"/>
  <c r="G512" i="10"/>
  <c r="H512" i="10" s="1"/>
  <c r="G511" i="10"/>
  <c r="H511" i="10" s="1"/>
  <c r="G510" i="10"/>
  <c r="H510" i="10" s="1"/>
  <c r="G509" i="10"/>
  <c r="H509" i="10" s="1"/>
  <c r="G508" i="10"/>
  <c r="H508" i="10" s="1"/>
  <c r="G507" i="10"/>
  <c r="H507" i="10" s="1"/>
  <c r="G506" i="10"/>
  <c r="H506" i="10" s="1"/>
  <c r="G505" i="10"/>
  <c r="H505" i="10" s="1"/>
  <c r="G504" i="10"/>
  <c r="H504" i="10" s="1"/>
  <c r="G503" i="10"/>
  <c r="H503" i="10" s="1"/>
  <c r="G502" i="10"/>
  <c r="H502" i="10" s="1"/>
  <c r="G501" i="10"/>
  <c r="H501" i="10" s="1"/>
  <c r="G500" i="10"/>
  <c r="H500" i="10" s="1"/>
  <c r="G499" i="10"/>
  <c r="H499" i="10" s="1"/>
  <c r="G498" i="10"/>
  <c r="H498" i="10" s="1"/>
  <c r="G497" i="10"/>
  <c r="H497" i="10" s="1"/>
  <c r="G496" i="10"/>
  <c r="H496" i="10" s="1"/>
  <c r="G495" i="10"/>
  <c r="H495" i="10" s="1"/>
  <c r="G494" i="10"/>
  <c r="H494" i="10" s="1"/>
  <c r="G493" i="10"/>
  <c r="H493" i="10" s="1"/>
  <c r="G492" i="10"/>
  <c r="H492" i="10" s="1"/>
  <c r="G491" i="10"/>
  <c r="H491" i="10" s="1"/>
  <c r="G490" i="10"/>
  <c r="H490" i="10" s="1"/>
  <c r="G489" i="10"/>
  <c r="H489" i="10" s="1"/>
  <c r="G488" i="10"/>
  <c r="H488" i="10" s="1"/>
  <c r="G487" i="10"/>
  <c r="H487" i="10" s="1"/>
  <c r="G486" i="10"/>
  <c r="H486" i="10" s="1"/>
  <c r="G485" i="10"/>
  <c r="H485" i="10" s="1"/>
  <c r="G484" i="10"/>
  <c r="H484" i="10" s="1"/>
  <c r="G483" i="10"/>
  <c r="H483" i="10" s="1"/>
  <c r="G482" i="10"/>
  <c r="H482" i="10" s="1"/>
  <c r="G481" i="10"/>
  <c r="H481" i="10" s="1"/>
  <c r="G480" i="10"/>
  <c r="H480" i="10" s="1"/>
  <c r="G479" i="10"/>
  <c r="H479" i="10" s="1"/>
  <c r="G478" i="10"/>
  <c r="H478" i="10" s="1"/>
  <c r="G477" i="10"/>
  <c r="H477" i="10" s="1"/>
  <c r="G476" i="10"/>
  <c r="H476" i="10" s="1"/>
  <c r="G475" i="10"/>
  <c r="H475" i="10" s="1"/>
  <c r="G474" i="10"/>
  <c r="H474" i="10" s="1"/>
  <c r="G473" i="10"/>
  <c r="H473" i="10" s="1"/>
  <c r="G472" i="10"/>
  <c r="H472" i="10" s="1"/>
  <c r="G471" i="10"/>
  <c r="H471" i="10" s="1"/>
  <c r="G470" i="10"/>
  <c r="H470" i="10" s="1"/>
  <c r="G469" i="10"/>
  <c r="H469" i="10" s="1"/>
  <c r="G468" i="10"/>
  <c r="H468" i="10" s="1"/>
  <c r="G467" i="10"/>
  <c r="H467" i="10" s="1"/>
  <c r="G466" i="10"/>
  <c r="H466" i="10" s="1"/>
  <c r="G465" i="10"/>
  <c r="H465" i="10" s="1"/>
  <c r="G464" i="10"/>
  <c r="H464" i="10" s="1"/>
  <c r="G463" i="10"/>
  <c r="H463" i="10" s="1"/>
  <c r="G462" i="10"/>
  <c r="H462" i="10" s="1"/>
  <c r="G461" i="10"/>
  <c r="H461" i="10" s="1"/>
  <c r="G460" i="10"/>
  <c r="H460" i="10" s="1"/>
  <c r="G459" i="10"/>
  <c r="H459" i="10" s="1"/>
  <c r="G458" i="10"/>
  <c r="H458" i="10" s="1"/>
  <c r="G457" i="10"/>
  <c r="H457" i="10" s="1"/>
  <c r="G456" i="10"/>
  <c r="H456" i="10" s="1"/>
  <c r="G455" i="10"/>
  <c r="H455" i="10" s="1"/>
  <c r="G454" i="10"/>
  <c r="H454" i="10" s="1"/>
  <c r="G453" i="10"/>
  <c r="H453" i="10" s="1"/>
  <c r="G452" i="10"/>
  <c r="H452" i="10" s="1"/>
  <c r="G451" i="10"/>
  <c r="H451" i="10" s="1"/>
  <c r="G450" i="10"/>
  <c r="H450" i="10" s="1"/>
  <c r="G449" i="10"/>
  <c r="H449" i="10" s="1"/>
  <c r="G448" i="10"/>
  <c r="H448" i="10" s="1"/>
  <c r="G447" i="10"/>
  <c r="H447" i="10" s="1"/>
  <c r="G446" i="10"/>
  <c r="H446" i="10" s="1"/>
  <c r="G445" i="10"/>
  <c r="H445" i="10" s="1"/>
  <c r="G444" i="10"/>
  <c r="H444" i="10" s="1"/>
  <c r="G443" i="10"/>
  <c r="H443" i="10" s="1"/>
  <c r="G442" i="10"/>
  <c r="H442" i="10" s="1"/>
  <c r="G441" i="10"/>
  <c r="H441" i="10" s="1"/>
  <c r="G440" i="10"/>
  <c r="H440" i="10" s="1"/>
  <c r="G439" i="10"/>
  <c r="H439" i="10" s="1"/>
  <c r="G438" i="10"/>
  <c r="H438" i="10" s="1"/>
  <c r="G437" i="10"/>
  <c r="H437" i="10" s="1"/>
  <c r="G436" i="10"/>
  <c r="H436" i="10" s="1"/>
  <c r="G435" i="10"/>
  <c r="H435" i="10" s="1"/>
  <c r="G434" i="10"/>
  <c r="H434" i="10" s="1"/>
  <c r="G433" i="10"/>
  <c r="H433" i="10" s="1"/>
  <c r="G432" i="10"/>
  <c r="H432" i="10" s="1"/>
  <c r="G431" i="10"/>
  <c r="H431" i="10" s="1"/>
  <c r="G430" i="10"/>
  <c r="H430" i="10" s="1"/>
  <c r="G429" i="10"/>
  <c r="H429" i="10" s="1"/>
  <c r="G428" i="10"/>
  <c r="H428" i="10" s="1"/>
  <c r="G427" i="10"/>
  <c r="H427" i="10" s="1"/>
  <c r="G426" i="10"/>
  <c r="H426" i="10" s="1"/>
  <c r="G425" i="10"/>
  <c r="H425" i="10" s="1"/>
  <c r="G424" i="10"/>
  <c r="H424" i="10" s="1"/>
  <c r="G423" i="10"/>
  <c r="H423" i="10" s="1"/>
  <c r="G422" i="10"/>
  <c r="H422" i="10" s="1"/>
  <c r="G421" i="10"/>
  <c r="H421" i="10" s="1"/>
  <c r="G420" i="10"/>
  <c r="H420" i="10" s="1"/>
  <c r="G419" i="10"/>
  <c r="H419" i="10" s="1"/>
  <c r="G418" i="10"/>
  <c r="H418" i="10" s="1"/>
  <c r="G417" i="10"/>
  <c r="H417" i="10" s="1"/>
  <c r="G416" i="10"/>
  <c r="H416" i="10" s="1"/>
  <c r="G415" i="10"/>
  <c r="H415" i="10" s="1"/>
  <c r="G414" i="10"/>
  <c r="H414" i="10" s="1"/>
  <c r="G413" i="10"/>
  <c r="H413" i="10" s="1"/>
  <c r="G412" i="10"/>
  <c r="H412" i="10" s="1"/>
  <c r="G411" i="10"/>
  <c r="H411" i="10" s="1"/>
  <c r="G410" i="10"/>
  <c r="H410" i="10" s="1"/>
  <c r="G409" i="10"/>
  <c r="H409" i="10" s="1"/>
  <c r="G408" i="10"/>
  <c r="H408" i="10" s="1"/>
  <c r="G407" i="10"/>
  <c r="H407" i="10" s="1"/>
  <c r="G406" i="10"/>
  <c r="H406" i="10" s="1"/>
  <c r="G405" i="10"/>
  <c r="H405" i="10" s="1"/>
  <c r="G404" i="10"/>
  <c r="H404" i="10" s="1"/>
  <c r="G403" i="10"/>
  <c r="H403" i="10" s="1"/>
  <c r="G402" i="10"/>
  <c r="H402" i="10" s="1"/>
  <c r="G401" i="10"/>
  <c r="H401" i="10" s="1"/>
  <c r="G400" i="10"/>
  <c r="H400" i="10" s="1"/>
  <c r="G399" i="10"/>
  <c r="H399" i="10" s="1"/>
  <c r="G398" i="10"/>
  <c r="H398" i="10" s="1"/>
  <c r="G397" i="10"/>
  <c r="H397" i="10" s="1"/>
  <c r="G396" i="10"/>
  <c r="H396" i="10" s="1"/>
  <c r="G395" i="10"/>
  <c r="H395" i="10" s="1"/>
  <c r="G394" i="10"/>
  <c r="H394" i="10" s="1"/>
  <c r="G393" i="10"/>
  <c r="H393" i="10" s="1"/>
  <c r="G392" i="10"/>
  <c r="H392" i="10" s="1"/>
  <c r="G391" i="10"/>
  <c r="H391" i="10" s="1"/>
  <c r="G390" i="10"/>
  <c r="H390" i="10" s="1"/>
  <c r="G389" i="10"/>
  <c r="H389" i="10" s="1"/>
  <c r="G388" i="10"/>
  <c r="H388" i="10" s="1"/>
  <c r="G387" i="10"/>
  <c r="H387" i="10" s="1"/>
  <c r="G386" i="10"/>
  <c r="H386" i="10" s="1"/>
  <c r="G385" i="10"/>
  <c r="H385" i="10" s="1"/>
  <c r="G384" i="10"/>
  <c r="H384" i="10" s="1"/>
  <c r="G383" i="10"/>
  <c r="H383" i="10" s="1"/>
  <c r="G382" i="10"/>
  <c r="H382" i="10" s="1"/>
  <c r="G381" i="10"/>
  <c r="H381" i="10" s="1"/>
  <c r="G380" i="10"/>
  <c r="H380" i="10" s="1"/>
  <c r="G379" i="10"/>
  <c r="H379" i="10" s="1"/>
  <c r="G378" i="10"/>
  <c r="H378" i="10" s="1"/>
  <c r="G377" i="10"/>
  <c r="H377" i="10" s="1"/>
  <c r="G376" i="10"/>
  <c r="H376" i="10" s="1"/>
  <c r="G375" i="10"/>
  <c r="H375" i="10" s="1"/>
  <c r="G374" i="10"/>
  <c r="H374" i="10" s="1"/>
  <c r="G373" i="10"/>
  <c r="H373" i="10" s="1"/>
  <c r="G372" i="10"/>
  <c r="H372" i="10" s="1"/>
  <c r="G371" i="10"/>
  <c r="H371" i="10" s="1"/>
  <c r="G370" i="10"/>
  <c r="H370" i="10" s="1"/>
  <c r="G369" i="10"/>
  <c r="H369" i="10" s="1"/>
  <c r="G368" i="10"/>
  <c r="H368" i="10" s="1"/>
  <c r="G367" i="10"/>
  <c r="H367" i="10" s="1"/>
  <c r="G366" i="10"/>
  <c r="H366" i="10" s="1"/>
  <c r="G365" i="10"/>
  <c r="H365" i="10" s="1"/>
  <c r="G364" i="10"/>
  <c r="H364" i="10" s="1"/>
  <c r="G363" i="10"/>
  <c r="H363" i="10" s="1"/>
  <c r="G362" i="10"/>
  <c r="H362" i="10" s="1"/>
  <c r="G361" i="10"/>
  <c r="H361" i="10" s="1"/>
  <c r="G360" i="10"/>
  <c r="H360" i="10" s="1"/>
  <c r="G359" i="10"/>
  <c r="H359" i="10" s="1"/>
  <c r="G358" i="10"/>
  <c r="H358" i="10" s="1"/>
  <c r="G357" i="10"/>
  <c r="H357" i="10" s="1"/>
  <c r="G356" i="10"/>
  <c r="H356" i="10" s="1"/>
  <c r="G355" i="10"/>
  <c r="H355" i="10" s="1"/>
  <c r="G354" i="10"/>
  <c r="H354" i="10" s="1"/>
  <c r="G353" i="10"/>
  <c r="H353" i="10" s="1"/>
  <c r="G352" i="10"/>
  <c r="H352" i="10" s="1"/>
  <c r="G351" i="10"/>
  <c r="H351" i="10" s="1"/>
  <c r="G350" i="10"/>
  <c r="H350" i="10" s="1"/>
  <c r="G349" i="10"/>
  <c r="H349" i="10" s="1"/>
  <c r="G348" i="10"/>
  <c r="H348" i="10" s="1"/>
  <c r="G347" i="10"/>
  <c r="H347" i="10" s="1"/>
  <c r="G346" i="10"/>
  <c r="H346" i="10" s="1"/>
  <c r="G345" i="10"/>
  <c r="H345" i="10" s="1"/>
  <c r="G344" i="10"/>
  <c r="H344" i="10" s="1"/>
  <c r="G343" i="10"/>
  <c r="H343" i="10" s="1"/>
  <c r="G342" i="10"/>
  <c r="H342" i="10" s="1"/>
  <c r="G341" i="10"/>
  <c r="H341" i="10" s="1"/>
  <c r="G340" i="10"/>
  <c r="H340" i="10" s="1"/>
  <c r="G339" i="10"/>
  <c r="H339" i="10" s="1"/>
  <c r="G338" i="10"/>
  <c r="H338" i="10" s="1"/>
  <c r="G337" i="10"/>
  <c r="H337" i="10" s="1"/>
  <c r="G336" i="10"/>
  <c r="H336" i="10" s="1"/>
  <c r="G335" i="10"/>
  <c r="H335" i="10" s="1"/>
  <c r="G334" i="10"/>
  <c r="H334" i="10" s="1"/>
  <c r="G333" i="10"/>
  <c r="H333" i="10" s="1"/>
  <c r="G332" i="10"/>
  <c r="H332" i="10" s="1"/>
  <c r="G331" i="10"/>
  <c r="H331" i="10" s="1"/>
  <c r="G330" i="10"/>
  <c r="H330" i="10" s="1"/>
  <c r="G329" i="10"/>
  <c r="H329" i="10" s="1"/>
  <c r="G328" i="10"/>
  <c r="H328" i="10" s="1"/>
  <c r="G327" i="10"/>
  <c r="H327" i="10" s="1"/>
  <c r="G326" i="10"/>
  <c r="H326" i="10" s="1"/>
  <c r="G325" i="10"/>
  <c r="H325" i="10" s="1"/>
  <c r="G324" i="10"/>
  <c r="H324" i="10" s="1"/>
  <c r="G323" i="10"/>
  <c r="H323" i="10" s="1"/>
  <c r="G322" i="10"/>
  <c r="H322" i="10" s="1"/>
  <c r="G321" i="10"/>
  <c r="H321" i="10" s="1"/>
  <c r="G320" i="10"/>
  <c r="H320" i="10" s="1"/>
  <c r="G319" i="10"/>
  <c r="H319" i="10" s="1"/>
  <c r="G318" i="10"/>
  <c r="H318" i="10" s="1"/>
  <c r="G317" i="10"/>
  <c r="H317" i="10" s="1"/>
  <c r="G316" i="10"/>
  <c r="H316" i="10" s="1"/>
  <c r="G315" i="10"/>
  <c r="H315" i="10" s="1"/>
  <c r="G314" i="10"/>
  <c r="H314" i="10" s="1"/>
  <c r="G313" i="10"/>
  <c r="H313" i="10" s="1"/>
  <c r="G312" i="10"/>
  <c r="H312" i="10" s="1"/>
  <c r="G311" i="10"/>
  <c r="H311" i="10" s="1"/>
  <c r="G310" i="10"/>
  <c r="H310" i="10" s="1"/>
  <c r="G309" i="10"/>
  <c r="H309" i="10" s="1"/>
  <c r="G308" i="10"/>
  <c r="H308" i="10" s="1"/>
  <c r="G307" i="10"/>
  <c r="H307" i="10" s="1"/>
  <c r="G306" i="10"/>
  <c r="H306" i="10" s="1"/>
  <c r="G305" i="10"/>
  <c r="H305" i="10" s="1"/>
  <c r="G304" i="10"/>
  <c r="H304" i="10" s="1"/>
  <c r="G303" i="10"/>
  <c r="H303" i="10" s="1"/>
  <c r="G302" i="10"/>
  <c r="H302" i="10" s="1"/>
  <c r="G301" i="10"/>
  <c r="H301" i="10" s="1"/>
  <c r="G300" i="10"/>
  <c r="H300" i="10" s="1"/>
  <c r="G299" i="10"/>
  <c r="H299" i="10" s="1"/>
  <c r="G298" i="10"/>
  <c r="H298" i="10" s="1"/>
  <c r="G297" i="10"/>
  <c r="H297" i="10" s="1"/>
  <c r="G296" i="10"/>
  <c r="H296" i="10" s="1"/>
  <c r="G295" i="10"/>
  <c r="H295" i="10" s="1"/>
  <c r="G294" i="10"/>
  <c r="H294" i="10" s="1"/>
  <c r="G293" i="10"/>
  <c r="H293" i="10" s="1"/>
  <c r="G292" i="10"/>
  <c r="H292" i="10" s="1"/>
  <c r="G291" i="10"/>
  <c r="H291" i="10" s="1"/>
  <c r="G290" i="10"/>
  <c r="H290" i="10" s="1"/>
  <c r="G289" i="10"/>
  <c r="H289" i="10" s="1"/>
  <c r="G288" i="10"/>
  <c r="H288" i="10" s="1"/>
  <c r="G287" i="10"/>
  <c r="H287" i="10" s="1"/>
  <c r="G286" i="10"/>
  <c r="H286" i="10" s="1"/>
  <c r="G285" i="10"/>
  <c r="H285" i="10" s="1"/>
  <c r="G284" i="10"/>
  <c r="H284" i="10" s="1"/>
  <c r="G283" i="10"/>
  <c r="H283" i="10" s="1"/>
  <c r="G282" i="10"/>
  <c r="H282" i="10" s="1"/>
  <c r="G281" i="10"/>
  <c r="H281" i="10" s="1"/>
  <c r="G280" i="10"/>
  <c r="H280" i="10" s="1"/>
  <c r="G279" i="10"/>
  <c r="H279" i="10" s="1"/>
  <c r="G278" i="10"/>
  <c r="H278" i="10" s="1"/>
  <c r="G277" i="10"/>
  <c r="H277" i="10" s="1"/>
  <c r="G276" i="10"/>
  <c r="H276" i="10" s="1"/>
  <c r="G275" i="10"/>
  <c r="H275" i="10" s="1"/>
  <c r="G274" i="10"/>
  <c r="H274" i="10" s="1"/>
  <c r="G273" i="10"/>
  <c r="H273" i="10" s="1"/>
  <c r="G272" i="10"/>
  <c r="H272" i="10" s="1"/>
  <c r="G271" i="10"/>
  <c r="H271" i="10" s="1"/>
  <c r="G270" i="10"/>
  <c r="H270" i="10" s="1"/>
  <c r="G269" i="10"/>
  <c r="H269" i="10" s="1"/>
  <c r="G268" i="10"/>
  <c r="H268" i="10" s="1"/>
  <c r="G267" i="10"/>
  <c r="H267" i="10" s="1"/>
  <c r="G266" i="10"/>
  <c r="H266" i="10" s="1"/>
  <c r="G265" i="10"/>
  <c r="H265" i="10" s="1"/>
  <c r="G264" i="10"/>
  <c r="H264" i="10" s="1"/>
  <c r="G263" i="10"/>
  <c r="H263" i="10" s="1"/>
  <c r="G262" i="10"/>
  <c r="H262" i="10" s="1"/>
  <c r="G261" i="10"/>
  <c r="H261" i="10" s="1"/>
  <c r="G260" i="10"/>
  <c r="H260" i="10" s="1"/>
  <c r="G259" i="10"/>
  <c r="H259" i="10" s="1"/>
  <c r="G258" i="10"/>
  <c r="H258" i="10" s="1"/>
  <c r="G257" i="10"/>
  <c r="H257" i="10" s="1"/>
  <c r="G256" i="10"/>
  <c r="H256" i="10" s="1"/>
  <c r="G255" i="10"/>
  <c r="H255" i="10" s="1"/>
  <c r="G254" i="10"/>
  <c r="H254" i="10" s="1"/>
  <c r="G253" i="10"/>
  <c r="H253" i="10" s="1"/>
  <c r="G252" i="10"/>
  <c r="H252" i="10" s="1"/>
  <c r="G251" i="10"/>
  <c r="H251" i="10" s="1"/>
  <c r="G250" i="10"/>
  <c r="H250" i="10" s="1"/>
  <c r="G249" i="10"/>
  <c r="H249" i="10" s="1"/>
  <c r="G248" i="10"/>
  <c r="H248" i="10" s="1"/>
  <c r="G247" i="10"/>
  <c r="H247" i="10" s="1"/>
  <c r="G246" i="10"/>
  <c r="H246" i="10" s="1"/>
  <c r="G245" i="10"/>
  <c r="H245" i="10" s="1"/>
  <c r="G244" i="10"/>
  <c r="H244" i="10" s="1"/>
  <c r="G243" i="10"/>
  <c r="H243" i="10" s="1"/>
  <c r="G242" i="10"/>
  <c r="H242" i="10" s="1"/>
  <c r="G241" i="10"/>
  <c r="H241" i="10" s="1"/>
  <c r="G240" i="10"/>
  <c r="H240" i="10" s="1"/>
  <c r="G239" i="10"/>
  <c r="H239" i="10" s="1"/>
  <c r="G238" i="10"/>
  <c r="H238" i="10" s="1"/>
  <c r="G237" i="10"/>
  <c r="H237" i="10" s="1"/>
  <c r="G236" i="10"/>
  <c r="H236" i="10" s="1"/>
  <c r="G235" i="10"/>
  <c r="H235" i="10" s="1"/>
  <c r="G234" i="10"/>
  <c r="H234" i="10" s="1"/>
  <c r="G233" i="10"/>
  <c r="H233" i="10" s="1"/>
  <c r="G232" i="10"/>
  <c r="H232" i="10" s="1"/>
  <c r="G231" i="10"/>
  <c r="H231" i="10" s="1"/>
  <c r="G230" i="10"/>
  <c r="H230" i="10" s="1"/>
  <c r="G229" i="10"/>
  <c r="H229" i="10" s="1"/>
  <c r="G228" i="10"/>
  <c r="H228" i="10" s="1"/>
  <c r="G227" i="10"/>
  <c r="H227" i="10" s="1"/>
  <c r="G226" i="10"/>
  <c r="H226" i="10" s="1"/>
  <c r="G225" i="10"/>
  <c r="H225" i="10" s="1"/>
  <c r="G224" i="10"/>
  <c r="H224" i="10" s="1"/>
  <c r="G223" i="10"/>
  <c r="H223" i="10" s="1"/>
  <c r="G222" i="10"/>
  <c r="H222" i="10" s="1"/>
  <c r="G221" i="10"/>
  <c r="H221" i="10" s="1"/>
  <c r="G220" i="10"/>
  <c r="H220" i="10" s="1"/>
  <c r="G219" i="10"/>
  <c r="H219" i="10" s="1"/>
  <c r="G218" i="10"/>
  <c r="H218" i="10" s="1"/>
  <c r="G217" i="10"/>
  <c r="H217" i="10" s="1"/>
  <c r="G216" i="10"/>
  <c r="H216" i="10" s="1"/>
  <c r="G215" i="10"/>
  <c r="H215" i="10" s="1"/>
  <c r="G214" i="10"/>
  <c r="H214" i="10" s="1"/>
  <c r="G213" i="10"/>
  <c r="H213" i="10" s="1"/>
  <c r="G212" i="10"/>
  <c r="H212" i="10" s="1"/>
  <c r="G211" i="10"/>
  <c r="H211" i="10" s="1"/>
  <c r="G210" i="10"/>
  <c r="H210" i="10" s="1"/>
  <c r="G209" i="10"/>
  <c r="H209" i="10" s="1"/>
  <c r="G208" i="10"/>
  <c r="H208" i="10" s="1"/>
  <c r="G207" i="10"/>
  <c r="H207" i="10" s="1"/>
  <c r="G206" i="10"/>
  <c r="H206" i="10" s="1"/>
  <c r="G205" i="10"/>
  <c r="H205" i="10" s="1"/>
  <c r="G204" i="10"/>
  <c r="H204" i="10" s="1"/>
  <c r="G203" i="10"/>
  <c r="H203" i="10" s="1"/>
  <c r="G202" i="10"/>
  <c r="H202" i="10" s="1"/>
  <c r="G201" i="10"/>
  <c r="H201" i="10" s="1"/>
  <c r="G200" i="10"/>
  <c r="H200" i="10" s="1"/>
  <c r="G199" i="10"/>
  <c r="H199" i="10" s="1"/>
  <c r="G198" i="10"/>
  <c r="H198" i="10" s="1"/>
  <c r="G197" i="10"/>
  <c r="H197" i="10" s="1"/>
  <c r="G196" i="10"/>
  <c r="H196" i="10" s="1"/>
  <c r="G195" i="10"/>
  <c r="H195" i="10" s="1"/>
  <c r="G194" i="10"/>
  <c r="H194" i="10" s="1"/>
  <c r="G193" i="10"/>
  <c r="H193" i="10" s="1"/>
  <c r="G192" i="10"/>
  <c r="H192" i="10" s="1"/>
  <c r="G191" i="10"/>
  <c r="H191" i="10" s="1"/>
  <c r="G190" i="10"/>
  <c r="H190" i="10" s="1"/>
  <c r="G189" i="10"/>
  <c r="H189" i="10" s="1"/>
  <c r="G188" i="10"/>
  <c r="H188" i="10" s="1"/>
  <c r="G187" i="10"/>
  <c r="H187" i="10" s="1"/>
  <c r="G186" i="10"/>
  <c r="H186" i="10" s="1"/>
  <c r="G185" i="10"/>
  <c r="H185" i="10" s="1"/>
  <c r="G184" i="10"/>
  <c r="H184" i="10" s="1"/>
  <c r="G183" i="10"/>
  <c r="H183" i="10" s="1"/>
  <c r="G182" i="10"/>
  <c r="H182" i="10" s="1"/>
  <c r="G181" i="10"/>
  <c r="H181" i="10" s="1"/>
  <c r="G180" i="10"/>
  <c r="H180" i="10" s="1"/>
  <c r="G179" i="10"/>
  <c r="H179" i="10" s="1"/>
  <c r="G178" i="10"/>
  <c r="H178" i="10" s="1"/>
  <c r="G177" i="10"/>
  <c r="H177" i="10" s="1"/>
  <c r="G176" i="10"/>
  <c r="H176" i="10" s="1"/>
  <c r="G175" i="10"/>
  <c r="H175" i="10" s="1"/>
  <c r="G174" i="10"/>
  <c r="H174" i="10" s="1"/>
  <c r="G173" i="10"/>
  <c r="H173" i="10" s="1"/>
  <c r="G172" i="10"/>
  <c r="H172" i="10" s="1"/>
  <c r="G171" i="10"/>
  <c r="H171" i="10" s="1"/>
  <c r="G170" i="10"/>
  <c r="H170" i="10" s="1"/>
  <c r="G169" i="10"/>
  <c r="H169" i="10" s="1"/>
  <c r="G168" i="10"/>
  <c r="H168" i="10" s="1"/>
  <c r="G167" i="10"/>
  <c r="H167" i="10" s="1"/>
  <c r="G166" i="10"/>
  <c r="H166" i="10" s="1"/>
  <c r="G165" i="10"/>
  <c r="H165" i="10" s="1"/>
  <c r="G164" i="10"/>
  <c r="H164" i="10" s="1"/>
  <c r="G163" i="10"/>
  <c r="H163" i="10" s="1"/>
  <c r="G162" i="10"/>
  <c r="H162" i="10" s="1"/>
  <c r="G161" i="10"/>
  <c r="H161" i="10" s="1"/>
  <c r="G160" i="10"/>
  <c r="H160" i="10" s="1"/>
  <c r="G159" i="10"/>
  <c r="H159" i="10" s="1"/>
  <c r="G158" i="10"/>
  <c r="H158" i="10" s="1"/>
  <c r="G157" i="10"/>
  <c r="H157" i="10" s="1"/>
  <c r="G156" i="10"/>
  <c r="H156" i="10" s="1"/>
  <c r="G155" i="10"/>
  <c r="H155" i="10" s="1"/>
  <c r="G154" i="10"/>
  <c r="H154" i="10" s="1"/>
  <c r="G153" i="10"/>
  <c r="H153" i="10" s="1"/>
  <c r="G152" i="10"/>
  <c r="H152" i="10" s="1"/>
  <c r="G151" i="10"/>
  <c r="H151" i="10" s="1"/>
  <c r="G150" i="10"/>
  <c r="H150" i="10" s="1"/>
  <c r="G149" i="10"/>
  <c r="H149" i="10" s="1"/>
  <c r="G148" i="10"/>
  <c r="H148" i="10" s="1"/>
  <c r="G147" i="10"/>
  <c r="H147" i="10" s="1"/>
  <c r="G146" i="10"/>
  <c r="H146" i="10" s="1"/>
  <c r="G145" i="10"/>
  <c r="H145" i="10" s="1"/>
  <c r="G144" i="10"/>
  <c r="H144" i="10" s="1"/>
  <c r="G143" i="10"/>
  <c r="H143" i="10" s="1"/>
  <c r="G142" i="10"/>
  <c r="H142" i="10" s="1"/>
  <c r="G141" i="10"/>
  <c r="H141" i="10" s="1"/>
  <c r="G140" i="10"/>
  <c r="H140" i="10" s="1"/>
  <c r="G139" i="10"/>
  <c r="H139" i="10" s="1"/>
  <c r="G138" i="10"/>
  <c r="H138" i="10" s="1"/>
  <c r="G137" i="10"/>
  <c r="H137" i="10" s="1"/>
  <c r="G136" i="10"/>
  <c r="H136" i="10" s="1"/>
  <c r="G135" i="10"/>
  <c r="H135" i="10" s="1"/>
  <c r="G134" i="10"/>
  <c r="H134" i="10" s="1"/>
  <c r="G133" i="10"/>
  <c r="H133" i="10" s="1"/>
  <c r="G132" i="10"/>
  <c r="H132" i="10" s="1"/>
  <c r="G131" i="10"/>
  <c r="H131" i="10" s="1"/>
  <c r="G130" i="10"/>
  <c r="H130" i="10" s="1"/>
  <c r="G129" i="10"/>
  <c r="H129" i="10" s="1"/>
  <c r="G128" i="10"/>
  <c r="H128" i="10" s="1"/>
  <c r="G127" i="10"/>
  <c r="H127" i="10" s="1"/>
  <c r="G126" i="10"/>
  <c r="H126" i="10" s="1"/>
  <c r="G125" i="10"/>
  <c r="H125" i="10" s="1"/>
  <c r="G124" i="10"/>
  <c r="H124" i="10" s="1"/>
  <c r="G123" i="10"/>
  <c r="H123" i="10" s="1"/>
  <c r="G122" i="10"/>
  <c r="H122" i="10" s="1"/>
  <c r="G121" i="10"/>
  <c r="H121" i="10" s="1"/>
  <c r="G120" i="10"/>
  <c r="H120" i="10" s="1"/>
  <c r="G119" i="10"/>
  <c r="H119" i="10" s="1"/>
  <c r="G118" i="10"/>
  <c r="H118" i="10" s="1"/>
  <c r="G117" i="10"/>
  <c r="H117" i="10" s="1"/>
  <c r="G116" i="10"/>
  <c r="H116" i="10" s="1"/>
  <c r="G115" i="10"/>
  <c r="H115" i="10" s="1"/>
  <c r="G114" i="10"/>
  <c r="H114" i="10" s="1"/>
  <c r="G113" i="10"/>
  <c r="H113" i="10" s="1"/>
  <c r="G112" i="10"/>
  <c r="H112" i="10" s="1"/>
  <c r="G111" i="10"/>
  <c r="H111" i="10" s="1"/>
  <c r="G110" i="10"/>
  <c r="H110" i="10" s="1"/>
  <c r="G109" i="10"/>
  <c r="H109" i="10" s="1"/>
  <c r="G108" i="10"/>
  <c r="H108" i="10" s="1"/>
  <c r="G107" i="10"/>
  <c r="H107" i="10" s="1"/>
  <c r="G106" i="10"/>
  <c r="H106" i="10" s="1"/>
  <c r="G105" i="10"/>
  <c r="H105" i="10" s="1"/>
  <c r="G104" i="10"/>
  <c r="H104" i="10" s="1"/>
  <c r="G103" i="10"/>
  <c r="H103" i="10" s="1"/>
  <c r="G102" i="10"/>
  <c r="H102" i="10" s="1"/>
  <c r="G101" i="10"/>
  <c r="H101" i="10" s="1"/>
  <c r="G100" i="10"/>
  <c r="H100" i="10" s="1"/>
  <c r="G99" i="10"/>
  <c r="H99" i="10" s="1"/>
  <c r="G98" i="10"/>
  <c r="H98" i="10" s="1"/>
  <c r="G97" i="10"/>
  <c r="H97" i="10" s="1"/>
  <c r="G96" i="10"/>
  <c r="H96" i="10" s="1"/>
  <c r="G95" i="10"/>
  <c r="H95" i="10" s="1"/>
  <c r="G94" i="10"/>
  <c r="H94" i="10" s="1"/>
  <c r="G93" i="10"/>
  <c r="H93" i="10" s="1"/>
  <c r="G92" i="10"/>
  <c r="H92" i="10" s="1"/>
  <c r="G91" i="10"/>
  <c r="H91" i="10" s="1"/>
  <c r="G90" i="10"/>
  <c r="H90" i="10" s="1"/>
  <c r="G89" i="10"/>
  <c r="H89" i="10" s="1"/>
  <c r="G88" i="10"/>
  <c r="H88" i="10" s="1"/>
  <c r="G87" i="10"/>
  <c r="H87" i="10" s="1"/>
  <c r="G86" i="10"/>
  <c r="H86" i="10" s="1"/>
  <c r="G85" i="10"/>
  <c r="H85" i="10" s="1"/>
  <c r="G84" i="10"/>
  <c r="H84" i="10" s="1"/>
  <c r="G83" i="10"/>
  <c r="H83" i="10" s="1"/>
  <c r="G82" i="10"/>
  <c r="H82" i="10" s="1"/>
  <c r="G81" i="10"/>
  <c r="H81" i="10" s="1"/>
  <c r="G80" i="10"/>
  <c r="H80" i="10" s="1"/>
  <c r="G79" i="10"/>
  <c r="H79" i="10" s="1"/>
  <c r="G78" i="10"/>
  <c r="H78" i="10" s="1"/>
  <c r="G77" i="10"/>
  <c r="H77" i="10" s="1"/>
  <c r="G76" i="10"/>
  <c r="H76" i="10" s="1"/>
  <c r="G75" i="10"/>
  <c r="H75" i="10" s="1"/>
  <c r="G74" i="10"/>
  <c r="H74" i="10" s="1"/>
  <c r="G73" i="10"/>
  <c r="H73" i="10" s="1"/>
  <c r="G72" i="10"/>
  <c r="H72" i="10" s="1"/>
  <c r="G71" i="10"/>
  <c r="H71" i="10" s="1"/>
  <c r="G70" i="10"/>
  <c r="H70" i="10" s="1"/>
  <c r="G69" i="10"/>
  <c r="H69" i="10" s="1"/>
  <c r="G68" i="10"/>
  <c r="H68" i="10" s="1"/>
  <c r="G67" i="10"/>
  <c r="H67" i="10" s="1"/>
  <c r="G66" i="10"/>
  <c r="H66" i="10" s="1"/>
  <c r="G65" i="10"/>
  <c r="H65" i="10" s="1"/>
  <c r="G64" i="10"/>
  <c r="H64" i="10" s="1"/>
  <c r="G63" i="10"/>
  <c r="H63" i="10" s="1"/>
  <c r="G62" i="10"/>
  <c r="H62" i="10" s="1"/>
  <c r="G61" i="10"/>
  <c r="H61" i="10" s="1"/>
  <c r="G60" i="10"/>
  <c r="H60" i="10" s="1"/>
  <c r="G59" i="10"/>
  <c r="H59" i="10" s="1"/>
  <c r="G58" i="10"/>
  <c r="H58" i="10" s="1"/>
  <c r="G57" i="10"/>
  <c r="H57" i="10" s="1"/>
  <c r="G56" i="10"/>
  <c r="H56" i="10" s="1"/>
  <c r="G55" i="10"/>
  <c r="H55" i="10" s="1"/>
  <c r="G54" i="10"/>
  <c r="H54" i="10" s="1"/>
  <c r="G53" i="10"/>
  <c r="H53" i="10" s="1"/>
  <c r="G52" i="10"/>
  <c r="H52" i="10" s="1"/>
  <c r="G51" i="10"/>
  <c r="H51" i="10" s="1"/>
  <c r="G50" i="10"/>
  <c r="H50" i="10" s="1"/>
  <c r="G49" i="10"/>
  <c r="H49" i="10" s="1"/>
  <c r="G48" i="10"/>
  <c r="H48" i="10" s="1"/>
  <c r="G47" i="10"/>
  <c r="H47" i="10" s="1"/>
  <c r="G46" i="10"/>
  <c r="H46" i="10" s="1"/>
  <c r="G45" i="10"/>
  <c r="H45" i="10" s="1"/>
  <c r="G44" i="10"/>
  <c r="H44" i="10" s="1"/>
  <c r="G43" i="10"/>
  <c r="H43" i="10" s="1"/>
  <c r="G42" i="10"/>
  <c r="H42" i="10" s="1"/>
  <c r="G41" i="10"/>
  <c r="H41" i="10" s="1"/>
  <c r="G40" i="10"/>
  <c r="H40" i="10" s="1"/>
  <c r="G39" i="10"/>
  <c r="H39" i="10" s="1"/>
  <c r="G38" i="10"/>
  <c r="H38" i="10" s="1"/>
  <c r="G37" i="10"/>
  <c r="H37" i="10" s="1"/>
  <c r="G36" i="10"/>
  <c r="H36" i="10" s="1"/>
  <c r="G35" i="10"/>
  <c r="H35" i="10" s="1"/>
  <c r="G34" i="10"/>
  <c r="H34" i="10" s="1"/>
  <c r="G33" i="10"/>
  <c r="H33" i="10" s="1"/>
  <c r="G32" i="10"/>
  <c r="H32" i="10" s="1"/>
  <c r="G31" i="10"/>
  <c r="H31" i="10" s="1"/>
  <c r="G30" i="10"/>
  <c r="H30" i="10" s="1"/>
  <c r="G29" i="10"/>
  <c r="H29" i="10" s="1"/>
  <c r="G28" i="10"/>
  <c r="H28" i="10" s="1"/>
  <c r="G27" i="10"/>
  <c r="H27" i="10" s="1"/>
  <c r="G26" i="10"/>
  <c r="H26" i="10" s="1"/>
  <c r="G25" i="10"/>
  <c r="H25" i="10" s="1"/>
  <c r="G24" i="10"/>
  <c r="H24" i="10" s="1"/>
  <c r="G23" i="10"/>
  <c r="H23" i="10" s="1"/>
  <c r="G22" i="10"/>
  <c r="H22" i="10" s="1"/>
  <c r="G21" i="10"/>
  <c r="H21" i="10" s="1"/>
  <c r="G20" i="10"/>
  <c r="H20" i="10" s="1"/>
  <c r="G19" i="10"/>
  <c r="H19" i="10" s="1"/>
  <c r="G18" i="10"/>
  <c r="H18" i="10" s="1"/>
  <c r="G17" i="10"/>
  <c r="H17" i="10" s="1"/>
  <c r="G16" i="10"/>
  <c r="H16" i="10" s="1"/>
  <c r="G15" i="10"/>
  <c r="H15" i="10" s="1"/>
  <c r="G14" i="10"/>
  <c r="H14" i="10" s="1"/>
  <c r="G13" i="10"/>
  <c r="H13" i="10" s="1"/>
  <c r="G12" i="10"/>
  <c r="H12" i="10" s="1"/>
  <c r="G11" i="10"/>
  <c r="H11" i="10" s="1"/>
  <c r="G10" i="10"/>
  <c r="H10" i="10" s="1"/>
  <c r="G9" i="10"/>
  <c r="H9" i="10" s="1"/>
  <c r="G8" i="10"/>
  <c r="H8" i="10" s="1"/>
  <c r="G7" i="10"/>
  <c r="H7" i="10" s="1"/>
  <c r="G6" i="10"/>
  <c r="H6" i="10" s="1"/>
  <c r="G5" i="10"/>
  <c r="H5" i="10" s="1"/>
  <c r="G4" i="10"/>
  <c r="H4" i="10" s="1"/>
  <c r="D27" i="1" s="1"/>
  <c r="W566" i="9"/>
  <c r="U566" i="9"/>
  <c r="V566" i="9" s="1"/>
  <c r="T566" i="9"/>
  <c r="S566" i="9"/>
  <c r="P566" i="9"/>
  <c r="R566" i="9" s="1"/>
  <c r="O566" i="9"/>
  <c r="Q566" i="9" s="1"/>
  <c r="W565" i="9"/>
  <c r="U565" i="9"/>
  <c r="V565" i="9" s="1"/>
  <c r="T565" i="9"/>
  <c r="S565" i="9"/>
  <c r="P565" i="9"/>
  <c r="R565" i="9" s="1"/>
  <c r="O565" i="9"/>
  <c r="Q565" i="9" s="1"/>
  <c r="W564" i="9"/>
  <c r="U564" i="9"/>
  <c r="V564" i="9" s="1"/>
  <c r="T564" i="9"/>
  <c r="S564" i="9"/>
  <c r="P564" i="9"/>
  <c r="R564" i="9" s="1"/>
  <c r="O564" i="9"/>
  <c r="Q564" i="9" s="1"/>
  <c r="W563" i="9"/>
  <c r="U563" i="9"/>
  <c r="V563" i="9" s="1"/>
  <c r="T563" i="9"/>
  <c r="S563" i="9"/>
  <c r="P563" i="9"/>
  <c r="R563" i="9" s="1"/>
  <c r="O563" i="9"/>
  <c r="Q563" i="9" s="1"/>
  <c r="W562" i="9"/>
  <c r="U562" i="9"/>
  <c r="V562" i="9" s="1"/>
  <c r="T562" i="9"/>
  <c r="S562" i="9"/>
  <c r="P562" i="9"/>
  <c r="R562" i="9" s="1"/>
  <c r="O562" i="9"/>
  <c r="Q562" i="9" s="1"/>
  <c r="W561" i="9"/>
  <c r="U561" i="9"/>
  <c r="V561" i="9" s="1"/>
  <c r="T561" i="9"/>
  <c r="S561" i="9"/>
  <c r="P561" i="9"/>
  <c r="R561" i="9" s="1"/>
  <c r="O561" i="9"/>
  <c r="Q561" i="9" s="1"/>
  <c r="W560" i="9"/>
  <c r="U560" i="9"/>
  <c r="V560" i="9" s="1"/>
  <c r="T560" i="9"/>
  <c r="S560" i="9"/>
  <c r="P560" i="9"/>
  <c r="R560" i="9" s="1"/>
  <c r="O560" i="9"/>
  <c r="Q560" i="9" s="1"/>
  <c r="W559" i="9"/>
  <c r="U559" i="9"/>
  <c r="V559" i="9" s="1"/>
  <c r="T559" i="9"/>
  <c r="S559" i="9"/>
  <c r="P559" i="9"/>
  <c r="R559" i="9" s="1"/>
  <c r="O559" i="9"/>
  <c r="Q559" i="9" s="1"/>
  <c r="W558" i="9"/>
  <c r="U558" i="9"/>
  <c r="V558" i="9" s="1"/>
  <c r="T558" i="9"/>
  <c r="S558" i="9"/>
  <c r="P558" i="9"/>
  <c r="R558" i="9" s="1"/>
  <c r="O558" i="9"/>
  <c r="Q558" i="9" s="1"/>
  <c r="W557" i="9"/>
  <c r="U557" i="9"/>
  <c r="V557" i="9" s="1"/>
  <c r="T557" i="9"/>
  <c r="S557" i="9"/>
  <c r="P557" i="9"/>
  <c r="R557" i="9" s="1"/>
  <c r="O557" i="9"/>
  <c r="Q557" i="9" s="1"/>
  <c r="W556" i="9"/>
  <c r="U556" i="9"/>
  <c r="V556" i="9" s="1"/>
  <c r="T556" i="9"/>
  <c r="S556" i="9"/>
  <c r="P556" i="9"/>
  <c r="R556" i="9" s="1"/>
  <c r="O556" i="9"/>
  <c r="Q556" i="9" s="1"/>
  <c r="W555" i="9"/>
  <c r="U555" i="9"/>
  <c r="V555" i="9" s="1"/>
  <c r="T555" i="9"/>
  <c r="S555" i="9"/>
  <c r="P555" i="9"/>
  <c r="R555" i="9" s="1"/>
  <c r="O555" i="9"/>
  <c r="Q555" i="9" s="1"/>
  <c r="W554" i="9"/>
  <c r="U554" i="9"/>
  <c r="V554" i="9" s="1"/>
  <c r="T554" i="9"/>
  <c r="S554" i="9"/>
  <c r="P554" i="9"/>
  <c r="R554" i="9" s="1"/>
  <c r="O554" i="9"/>
  <c r="Q554" i="9" s="1"/>
  <c r="W553" i="9"/>
  <c r="U553" i="9"/>
  <c r="V553" i="9" s="1"/>
  <c r="T553" i="9"/>
  <c r="S553" i="9"/>
  <c r="P553" i="9"/>
  <c r="R553" i="9" s="1"/>
  <c r="O553" i="9"/>
  <c r="Q553" i="9" s="1"/>
  <c r="W552" i="9"/>
  <c r="U552" i="9"/>
  <c r="V552" i="9" s="1"/>
  <c r="T552" i="9"/>
  <c r="S552" i="9"/>
  <c r="P552" i="9"/>
  <c r="R552" i="9" s="1"/>
  <c r="O552" i="9"/>
  <c r="Q552" i="9" s="1"/>
  <c r="W551" i="9"/>
  <c r="U551" i="9"/>
  <c r="V551" i="9" s="1"/>
  <c r="T551" i="9"/>
  <c r="S551" i="9"/>
  <c r="P551" i="9"/>
  <c r="R551" i="9" s="1"/>
  <c r="O551" i="9"/>
  <c r="Q551" i="9" s="1"/>
  <c r="W550" i="9"/>
  <c r="U550" i="9"/>
  <c r="V550" i="9" s="1"/>
  <c r="T550" i="9"/>
  <c r="S550" i="9"/>
  <c r="P550" i="9"/>
  <c r="R550" i="9" s="1"/>
  <c r="O550" i="9"/>
  <c r="Q550" i="9" s="1"/>
  <c r="W549" i="9"/>
  <c r="U549" i="9"/>
  <c r="V549" i="9" s="1"/>
  <c r="T549" i="9"/>
  <c r="S549" i="9"/>
  <c r="P549" i="9"/>
  <c r="R549" i="9" s="1"/>
  <c r="O549" i="9"/>
  <c r="Q549" i="9" s="1"/>
  <c r="W548" i="9"/>
  <c r="U548" i="9"/>
  <c r="V548" i="9" s="1"/>
  <c r="T548" i="9"/>
  <c r="S548" i="9"/>
  <c r="P548" i="9"/>
  <c r="R548" i="9" s="1"/>
  <c r="O548" i="9"/>
  <c r="Q548" i="9" s="1"/>
  <c r="W547" i="9"/>
  <c r="U547" i="9"/>
  <c r="V547" i="9" s="1"/>
  <c r="T547" i="9"/>
  <c r="S547" i="9"/>
  <c r="P547" i="9"/>
  <c r="R547" i="9" s="1"/>
  <c r="O547" i="9"/>
  <c r="Q547" i="9" s="1"/>
  <c r="W546" i="9"/>
  <c r="U546" i="9"/>
  <c r="V546" i="9" s="1"/>
  <c r="T546" i="9"/>
  <c r="S546" i="9"/>
  <c r="P546" i="9"/>
  <c r="R546" i="9" s="1"/>
  <c r="O546" i="9"/>
  <c r="Q546" i="9" s="1"/>
  <c r="W545" i="9"/>
  <c r="U545" i="9"/>
  <c r="V545" i="9" s="1"/>
  <c r="T545" i="9"/>
  <c r="S545" i="9"/>
  <c r="P545" i="9"/>
  <c r="R545" i="9" s="1"/>
  <c r="O545" i="9"/>
  <c r="Q545" i="9" s="1"/>
  <c r="W544" i="9"/>
  <c r="U544" i="9"/>
  <c r="V544" i="9" s="1"/>
  <c r="T544" i="9"/>
  <c r="S544" i="9"/>
  <c r="P544" i="9"/>
  <c r="R544" i="9" s="1"/>
  <c r="O544" i="9"/>
  <c r="Q544" i="9" s="1"/>
  <c r="W543" i="9"/>
  <c r="U543" i="9"/>
  <c r="V543" i="9" s="1"/>
  <c r="T543" i="9"/>
  <c r="S543" i="9"/>
  <c r="P543" i="9"/>
  <c r="R543" i="9" s="1"/>
  <c r="O543" i="9"/>
  <c r="Q543" i="9" s="1"/>
  <c r="W542" i="9"/>
  <c r="U542" i="9"/>
  <c r="V542" i="9" s="1"/>
  <c r="T542" i="9"/>
  <c r="S542" i="9"/>
  <c r="P542" i="9"/>
  <c r="R542" i="9" s="1"/>
  <c r="O542" i="9"/>
  <c r="Q542" i="9" s="1"/>
  <c r="W541" i="9"/>
  <c r="U541" i="9"/>
  <c r="V541" i="9" s="1"/>
  <c r="T541" i="9"/>
  <c r="S541" i="9"/>
  <c r="P541" i="9"/>
  <c r="R541" i="9" s="1"/>
  <c r="O541" i="9"/>
  <c r="Q541" i="9" s="1"/>
  <c r="W540" i="9"/>
  <c r="U540" i="9"/>
  <c r="V540" i="9" s="1"/>
  <c r="T540" i="9"/>
  <c r="S540" i="9"/>
  <c r="P540" i="9"/>
  <c r="R540" i="9" s="1"/>
  <c r="O540" i="9"/>
  <c r="Q540" i="9" s="1"/>
  <c r="W539" i="9"/>
  <c r="U539" i="9"/>
  <c r="V539" i="9" s="1"/>
  <c r="T539" i="9"/>
  <c r="S539" i="9"/>
  <c r="P539" i="9"/>
  <c r="R539" i="9" s="1"/>
  <c r="O539" i="9"/>
  <c r="Q539" i="9" s="1"/>
  <c r="W538" i="9"/>
  <c r="U538" i="9"/>
  <c r="V538" i="9" s="1"/>
  <c r="T538" i="9"/>
  <c r="S538" i="9"/>
  <c r="P538" i="9"/>
  <c r="R538" i="9" s="1"/>
  <c r="O538" i="9"/>
  <c r="Q538" i="9" s="1"/>
  <c r="W537" i="9"/>
  <c r="U537" i="9"/>
  <c r="V537" i="9" s="1"/>
  <c r="T537" i="9"/>
  <c r="S537" i="9"/>
  <c r="P537" i="9"/>
  <c r="R537" i="9" s="1"/>
  <c r="O537" i="9"/>
  <c r="Q537" i="9" s="1"/>
  <c r="W536" i="9"/>
  <c r="U536" i="9"/>
  <c r="V536" i="9" s="1"/>
  <c r="T536" i="9"/>
  <c r="S536" i="9"/>
  <c r="P536" i="9"/>
  <c r="R536" i="9" s="1"/>
  <c r="O536" i="9"/>
  <c r="Q536" i="9" s="1"/>
  <c r="W535" i="9"/>
  <c r="U535" i="9"/>
  <c r="V535" i="9" s="1"/>
  <c r="T535" i="9"/>
  <c r="S535" i="9"/>
  <c r="P535" i="9"/>
  <c r="R535" i="9" s="1"/>
  <c r="O535" i="9"/>
  <c r="Q535" i="9" s="1"/>
  <c r="W534" i="9"/>
  <c r="U534" i="9"/>
  <c r="V534" i="9" s="1"/>
  <c r="T534" i="9"/>
  <c r="S534" i="9"/>
  <c r="P534" i="9"/>
  <c r="R534" i="9" s="1"/>
  <c r="O534" i="9"/>
  <c r="Q534" i="9" s="1"/>
  <c r="W533" i="9"/>
  <c r="U533" i="9"/>
  <c r="V533" i="9" s="1"/>
  <c r="T533" i="9"/>
  <c r="S533" i="9"/>
  <c r="P533" i="9"/>
  <c r="R533" i="9" s="1"/>
  <c r="O533" i="9"/>
  <c r="Q533" i="9" s="1"/>
  <c r="W532" i="9"/>
  <c r="U532" i="9"/>
  <c r="V532" i="9" s="1"/>
  <c r="T532" i="9"/>
  <c r="S532" i="9"/>
  <c r="P532" i="9"/>
  <c r="R532" i="9" s="1"/>
  <c r="O532" i="9"/>
  <c r="Q532" i="9" s="1"/>
  <c r="W531" i="9"/>
  <c r="U531" i="9"/>
  <c r="V531" i="9" s="1"/>
  <c r="T531" i="9"/>
  <c r="S531" i="9"/>
  <c r="P531" i="9"/>
  <c r="R531" i="9" s="1"/>
  <c r="O531" i="9"/>
  <c r="Q531" i="9" s="1"/>
  <c r="W530" i="9"/>
  <c r="U530" i="9"/>
  <c r="V530" i="9" s="1"/>
  <c r="T530" i="9"/>
  <c r="S530" i="9"/>
  <c r="P530" i="9"/>
  <c r="R530" i="9" s="1"/>
  <c r="O530" i="9"/>
  <c r="Q530" i="9" s="1"/>
  <c r="W529" i="9"/>
  <c r="U529" i="9"/>
  <c r="V529" i="9" s="1"/>
  <c r="T529" i="9"/>
  <c r="S529" i="9"/>
  <c r="P529" i="9"/>
  <c r="R529" i="9" s="1"/>
  <c r="O529" i="9"/>
  <c r="Q529" i="9" s="1"/>
  <c r="W528" i="9"/>
  <c r="U528" i="9"/>
  <c r="V528" i="9" s="1"/>
  <c r="T528" i="9"/>
  <c r="S528" i="9"/>
  <c r="P528" i="9"/>
  <c r="R528" i="9" s="1"/>
  <c r="O528" i="9"/>
  <c r="Q528" i="9" s="1"/>
  <c r="W527" i="9"/>
  <c r="U527" i="9"/>
  <c r="V527" i="9" s="1"/>
  <c r="T527" i="9"/>
  <c r="S527" i="9"/>
  <c r="P527" i="9"/>
  <c r="R527" i="9" s="1"/>
  <c r="O527" i="9"/>
  <c r="Q527" i="9" s="1"/>
  <c r="W526" i="9"/>
  <c r="U526" i="9"/>
  <c r="V526" i="9" s="1"/>
  <c r="T526" i="9"/>
  <c r="S526" i="9"/>
  <c r="P526" i="9"/>
  <c r="R526" i="9" s="1"/>
  <c r="O526" i="9"/>
  <c r="Q526" i="9" s="1"/>
  <c r="W525" i="9"/>
  <c r="U525" i="9"/>
  <c r="V525" i="9" s="1"/>
  <c r="T525" i="9"/>
  <c r="S525" i="9"/>
  <c r="P525" i="9"/>
  <c r="R525" i="9" s="1"/>
  <c r="O525" i="9"/>
  <c r="Q525" i="9" s="1"/>
  <c r="W524" i="9"/>
  <c r="U524" i="9"/>
  <c r="V524" i="9" s="1"/>
  <c r="T524" i="9"/>
  <c r="S524" i="9"/>
  <c r="P524" i="9"/>
  <c r="R524" i="9" s="1"/>
  <c r="O524" i="9"/>
  <c r="Q524" i="9" s="1"/>
  <c r="W523" i="9"/>
  <c r="U523" i="9"/>
  <c r="V523" i="9" s="1"/>
  <c r="T523" i="9"/>
  <c r="S523" i="9"/>
  <c r="P523" i="9"/>
  <c r="R523" i="9" s="1"/>
  <c r="O523" i="9"/>
  <c r="Q523" i="9" s="1"/>
  <c r="W522" i="9"/>
  <c r="U522" i="9"/>
  <c r="V522" i="9" s="1"/>
  <c r="T522" i="9"/>
  <c r="S522" i="9"/>
  <c r="P522" i="9"/>
  <c r="R522" i="9" s="1"/>
  <c r="O522" i="9"/>
  <c r="Q522" i="9" s="1"/>
  <c r="W521" i="9"/>
  <c r="U521" i="9"/>
  <c r="V521" i="9" s="1"/>
  <c r="T521" i="9"/>
  <c r="S521" i="9"/>
  <c r="P521" i="9"/>
  <c r="R521" i="9" s="1"/>
  <c r="O521" i="9"/>
  <c r="Q521" i="9" s="1"/>
  <c r="W520" i="9"/>
  <c r="U520" i="9"/>
  <c r="V520" i="9" s="1"/>
  <c r="T520" i="9"/>
  <c r="S520" i="9"/>
  <c r="P520" i="9"/>
  <c r="R520" i="9" s="1"/>
  <c r="O520" i="9"/>
  <c r="Q520" i="9" s="1"/>
  <c r="W519" i="9"/>
  <c r="U519" i="9"/>
  <c r="V519" i="9" s="1"/>
  <c r="T519" i="9"/>
  <c r="S519" i="9"/>
  <c r="P519" i="9"/>
  <c r="R519" i="9" s="1"/>
  <c r="O519" i="9"/>
  <c r="Q519" i="9" s="1"/>
  <c r="W518" i="9"/>
  <c r="U518" i="9"/>
  <c r="V518" i="9" s="1"/>
  <c r="T518" i="9"/>
  <c r="S518" i="9"/>
  <c r="P518" i="9"/>
  <c r="R518" i="9" s="1"/>
  <c r="O518" i="9"/>
  <c r="Q518" i="9" s="1"/>
  <c r="W517" i="9"/>
  <c r="U517" i="9"/>
  <c r="V517" i="9" s="1"/>
  <c r="T517" i="9"/>
  <c r="S517" i="9"/>
  <c r="P517" i="9"/>
  <c r="R517" i="9" s="1"/>
  <c r="O517" i="9"/>
  <c r="Q517" i="9" s="1"/>
  <c r="W516" i="9"/>
  <c r="U516" i="9"/>
  <c r="V516" i="9" s="1"/>
  <c r="T516" i="9"/>
  <c r="S516" i="9"/>
  <c r="P516" i="9"/>
  <c r="R516" i="9" s="1"/>
  <c r="O516" i="9"/>
  <c r="Q516" i="9" s="1"/>
  <c r="W515" i="9"/>
  <c r="U515" i="9"/>
  <c r="V515" i="9" s="1"/>
  <c r="T515" i="9"/>
  <c r="S515" i="9"/>
  <c r="P515" i="9"/>
  <c r="R515" i="9" s="1"/>
  <c r="O515" i="9"/>
  <c r="Q515" i="9" s="1"/>
  <c r="W514" i="9"/>
  <c r="U514" i="9"/>
  <c r="V514" i="9" s="1"/>
  <c r="T514" i="9"/>
  <c r="S514" i="9"/>
  <c r="P514" i="9"/>
  <c r="R514" i="9" s="1"/>
  <c r="O514" i="9"/>
  <c r="Q514" i="9" s="1"/>
  <c r="W513" i="9"/>
  <c r="U513" i="9"/>
  <c r="V513" i="9" s="1"/>
  <c r="T513" i="9"/>
  <c r="S513" i="9"/>
  <c r="P513" i="9"/>
  <c r="R513" i="9" s="1"/>
  <c r="O513" i="9"/>
  <c r="Q513" i="9" s="1"/>
  <c r="W512" i="9"/>
  <c r="U512" i="9"/>
  <c r="V512" i="9" s="1"/>
  <c r="T512" i="9"/>
  <c r="S512" i="9"/>
  <c r="P512" i="9"/>
  <c r="R512" i="9" s="1"/>
  <c r="O512" i="9"/>
  <c r="Q512" i="9" s="1"/>
  <c r="W511" i="9"/>
  <c r="U511" i="9"/>
  <c r="V511" i="9" s="1"/>
  <c r="T511" i="9"/>
  <c r="S511" i="9"/>
  <c r="P511" i="9"/>
  <c r="R511" i="9" s="1"/>
  <c r="O511" i="9"/>
  <c r="Q511" i="9" s="1"/>
  <c r="W510" i="9"/>
  <c r="U510" i="9"/>
  <c r="V510" i="9" s="1"/>
  <c r="T510" i="9"/>
  <c r="S510" i="9"/>
  <c r="P510" i="9"/>
  <c r="R510" i="9" s="1"/>
  <c r="O510" i="9"/>
  <c r="Q510" i="9" s="1"/>
  <c r="W509" i="9"/>
  <c r="U509" i="9"/>
  <c r="V509" i="9" s="1"/>
  <c r="T509" i="9"/>
  <c r="S509" i="9"/>
  <c r="P509" i="9"/>
  <c r="R509" i="9" s="1"/>
  <c r="O509" i="9"/>
  <c r="Q509" i="9" s="1"/>
  <c r="W508" i="9"/>
  <c r="U508" i="9"/>
  <c r="V508" i="9" s="1"/>
  <c r="T508" i="9"/>
  <c r="S508" i="9"/>
  <c r="P508" i="9"/>
  <c r="R508" i="9" s="1"/>
  <c r="O508" i="9"/>
  <c r="Q508" i="9" s="1"/>
  <c r="W507" i="9"/>
  <c r="U507" i="9"/>
  <c r="V507" i="9" s="1"/>
  <c r="T507" i="9"/>
  <c r="S507" i="9"/>
  <c r="P507" i="9"/>
  <c r="R507" i="9" s="1"/>
  <c r="O507" i="9"/>
  <c r="Q507" i="9" s="1"/>
  <c r="W506" i="9"/>
  <c r="U506" i="9"/>
  <c r="V506" i="9" s="1"/>
  <c r="T506" i="9"/>
  <c r="S506" i="9"/>
  <c r="P506" i="9"/>
  <c r="R506" i="9" s="1"/>
  <c r="O506" i="9"/>
  <c r="Q506" i="9" s="1"/>
  <c r="W505" i="9"/>
  <c r="U505" i="9"/>
  <c r="V505" i="9" s="1"/>
  <c r="T505" i="9"/>
  <c r="S505" i="9"/>
  <c r="P505" i="9"/>
  <c r="R505" i="9" s="1"/>
  <c r="O505" i="9"/>
  <c r="Q505" i="9" s="1"/>
  <c r="W504" i="9"/>
  <c r="U504" i="9"/>
  <c r="V504" i="9" s="1"/>
  <c r="T504" i="9"/>
  <c r="S504" i="9"/>
  <c r="P504" i="9"/>
  <c r="R504" i="9" s="1"/>
  <c r="O504" i="9"/>
  <c r="Q504" i="9" s="1"/>
  <c r="W503" i="9"/>
  <c r="U503" i="9"/>
  <c r="V503" i="9" s="1"/>
  <c r="T503" i="9"/>
  <c r="S503" i="9"/>
  <c r="P503" i="9"/>
  <c r="R503" i="9" s="1"/>
  <c r="O503" i="9"/>
  <c r="Q503" i="9" s="1"/>
  <c r="W502" i="9"/>
  <c r="U502" i="9"/>
  <c r="V502" i="9" s="1"/>
  <c r="T502" i="9"/>
  <c r="S502" i="9"/>
  <c r="P502" i="9"/>
  <c r="R502" i="9" s="1"/>
  <c r="O502" i="9"/>
  <c r="Q502" i="9" s="1"/>
  <c r="W501" i="9"/>
  <c r="U501" i="9"/>
  <c r="V501" i="9" s="1"/>
  <c r="T501" i="9"/>
  <c r="S501" i="9"/>
  <c r="P501" i="9"/>
  <c r="R501" i="9" s="1"/>
  <c r="O501" i="9"/>
  <c r="Q501" i="9" s="1"/>
  <c r="W500" i="9"/>
  <c r="U500" i="9"/>
  <c r="V500" i="9" s="1"/>
  <c r="T500" i="9"/>
  <c r="S500" i="9"/>
  <c r="P500" i="9"/>
  <c r="R500" i="9" s="1"/>
  <c r="O500" i="9"/>
  <c r="Q500" i="9" s="1"/>
  <c r="W499" i="9"/>
  <c r="U499" i="9"/>
  <c r="V499" i="9" s="1"/>
  <c r="T499" i="9"/>
  <c r="S499" i="9"/>
  <c r="P499" i="9"/>
  <c r="R499" i="9" s="1"/>
  <c r="O499" i="9"/>
  <c r="Q499" i="9" s="1"/>
  <c r="W498" i="9"/>
  <c r="U498" i="9"/>
  <c r="V498" i="9" s="1"/>
  <c r="T498" i="9"/>
  <c r="S498" i="9"/>
  <c r="P498" i="9"/>
  <c r="R498" i="9" s="1"/>
  <c r="O498" i="9"/>
  <c r="Q498" i="9" s="1"/>
  <c r="W497" i="9"/>
  <c r="U497" i="9"/>
  <c r="V497" i="9" s="1"/>
  <c r="T497" i="9"/>
  <c r="S497" i="9"/>
  <c r="P497" i="9"/>
  <c r="R497" i="9" s="1"/>
  <c r="O497" i="9"/>
  <c r="Q497" i="9" s="1"/>
  <c r="W496" i="9"/>
  <c r="U496" i="9"/>
  <c r="V496" i="9" s="1"/>
  <c r="T496" i="9"/>
  <c r="S496" i="9"/>
  <c r="P496" i="9"/>
  <c r="R496" i="9" s="1"/>
  <c r="O496" i="9"/>
  <c r="Q496" i="9" s="1"/>
  <c r="W495" i="9"/>
  <c r="U495" i="9"/>
  <c r="V495" i="9" s="1"/>
  <c r="T495" i="9"/>
  <c r="S495" i="9"/>
  <c r="P495" i="9"/>
  <c r="R495" i="9" s="1"/>
  <c r="O495" i="9"/>
  <c r="Q495" i="9" s="1"/>
  <c r="W494" i="9"/>
  <c r="U494" i="9"/>
  <c r="V494" i="9" s="1"/>
  <c r="T494" i="9"/>
  <c r="S494" i="9"/>
  <c r="P494" i="9"/>
  <c r="R494" i="9" s="1"/>
  <c r="O494" i="9"/>
  <c r="Q494" i="9" s="1"/>
  <c r="W493" i="9"/>
  <c r="U493" i="9"/>
  <c r="V493" i="9" s="1"/>
  <c r="T493" i="9"/>
  <c r="S493" i="9"/>
  <c r="P493" i="9"/>
  <c r="R493" i="9" s="1"/>
  <c r="O493" i="9"/>
  <c r="Q493" i="9" s="1"/>
  <c r="W492" i="9"/>
  <c r="U492" i="9"/>
  <c r="V492" i="9" s="1"/>
  <c r="T492" i="9"/>
  <c r="S492" i="9"/>
  <c r="P492" i="9"/>
  <c r="R492" i="9" s="1"/>
  <c r="O492" i="9"/>
  <c r="Q492" i="9" s="1"/>
  <c r="W491" i="9"/>
  <c r="U491" i="9"/>
  <c r="V491" i="9" s="1"/>
  <c r="T491" i="9"/>
  <c r="S491" i="9"/>
  <c r="P491" i="9"/>
  <c r="R491" i="9" s="1"/>
  <c r="O491" i="9"/>
  <c r="Q491" i="9" s="1"/>
  <c r="W490" i="9"/>
  <c r="U490" i="9"/>
  <c r="V490" i="9" s="1"/>
  <c r="T490" i="9"/>
  <c r="S490" i="9"/>
  <c r="P490" i="9"/>
  <c r="R490" i="9" s="1"/>
  <c r="O490" i="9"/>
  <c r="Q490" i="9" s="1"/>
  <c r="W489" i="9"/>
  <c r="U489" i="9"/>
  <c r="V489" i="9" s="1"/>
  <c r="T489" i="9"/>
  <c r="S489" i="9"/>
  <c r="P489" i="9"/>
  <c r="R489" i="9" s="1"/>
  <c r="O489" i="9"/>
  <c r="Q489" i="9" s="1"/>
  <c r="W488" i="9"/>
  <c r="U488" i="9"/>
  <c r="V488" i="9" s="1"/>
  <c r="T488" i="9"/>
  <c r="S488" i="9"/>
  <c r="P488" i="9"/>
  <c r="R488" i="9" s="1"/>
  <c r="O488" i="9"/>
  <c r="Q488" i="9" s="1"/>
  <c r="W487" i="9"/>
  <c r="U487" i="9"/>
  <c r="V487" i="9" s="1"/>
  <c r="T487" i="9"/>
  <c r="S487" i="9"/>
  <c r="P487" i="9"/>
  <c r="R487" i="9" s="1"/>
  <c r="O487" i="9"/>
  <c r="Q487" i="9" s="1"/>
  <c r="W486" i="9"/>
  <c r="U486" i="9"/>
  <c r="V486" i="9" s="1"/>
  <c r="T486" i="9"/>
  <c r="S486" i="9"/>
  <c r="P486" i="9"/>
  <c r="R486" i="9" s="1"/>
  <c r="O486" i="9"/>
  <c r="Q486" i="9" s="1"/>
  <c r="W485" i="9"/>
  <c r="U485" i="9"/>
  <c r="V485" i="9" s="1"/>
  <c r="T485" i="9"/>
  <c r="S485" i="9"/>
  <c r="P485" i="9"/>
  <c r="R485" i="9" s="1"/>
  <c r="O485" i="9"/>
  <c r="Q485" i="9" s="1"/>
  <c r="W484" i="9"/>
  <c r="U484" i="9"/>
  <c r="V484" i="9" s="1"/>
  <c r="T484" i="9"/>
  <c r="S484" i="9"/>
  <c r="P484" i="9"/>
  <c r="R484" i="9" s="1"/>
  <c r="O484" i="9"/>
  <c r="Q484" i="9" s="1"/>
  <c r="W483" i="9"/>
  <c r="U483" i="9"/>
  <c r="V483" i="9" s="1"/>
  <c r="T483" i="9"/>
  <c r="S483" i="9"/>
  <c r="P483" i="9"/>
  <c r="R483" i="9" s="1"/>
  <c r="O483" i="9"/>
  <c r="Q483" i="9" s="1"/>
  <c r="W482" i="9"/>
  <c r="U482" i="9"/>
  <c r="V482" i="9" s="1"/>
  <c r="T482" i="9"/>
  <c r="S482" i="9"/>
  <c r="P482" i="9"/>
  <c r="R482" i="9" s="1"/>
  <c r="O482" i="9"/>
  <c r="Q482" i="9" s="1"/>
  <c r="W481" i="9"/>
  <c r="U481" i="9"/>
  <c r="V481" i="9" s="1"/>
  <c r="T481" i="9"/>
  <c r="S481" i="9"/>
  <c r="P481" i="9"/>
  <c r="R481" i="9" s="1"/>
  <c r="O481" i="9"/>
  <c r="Q481" i="9" s="1"/>
  <c r="W480" i="9"/>
  <c r="U480" i="9"/>
  <c r="V480" i="9" s="1"/>
  <c r="T480" i="9"/>
  <c r="S480" i="9"/>
  <c r="P480" i="9"/>
  <c r="R480" i="9" s="1"/>
  <c r="O480" i="9"/>
  <c r="Q480" i="9" s="1"/>
  <c r="W479" i="9"/>
  <c r="U479" i="9"/>
  <c r="V479" i="9" s="1"/>
  <c r="T479" i="9"/>
  <c r="S479" i="9"/>
  <c r="P479" i="9"/>
  <c r="R479" i="9" s="1"/>
  <c r="O479" i="9"/>
  <c r="Q479" i="9" s="1"/>
  <c r="W478" i="9"/>
  <c r="U478" i="9"/>
  <c r="V478" i="9" s="1"/>
  <c r="T478" i="9"/>
  <c r="S478" i="9"/>
  <c r="P478" i="9"/>
  <c r="R478" i="9" s="1"/>
  <c r="O478" i="9"/>
  <c r="Q478" i="9" s="1"/>
  <c r="W477" i="9"/>
  <c r="U477" i="9"/>
  <c r="V477" i="9" s="1"/>
  <c r="T477" i="9"/>
  <c r="S477" i="9"/>
  <c r="P477" i="9"/>
  <c r="R477" i="9" s="1"/>
  <c r="O477" i="9"/>
  <c r="Q477" i="9" s="1"/>
  <c r="W476" i="9"/>
  <c r="U476" i="9"/>
  <c r="V476" i="9" s="1"/>
  <c r="T476" i="9"/>
  <c r="S476" i="9"/>
  <c r="P476" i="9"/>
  <c r="R476" i="9" s="1"/>
  <c r="O476" i="9"/>
  <c r="Q476" i="9" s="1"/>
  <c r="W475" i="9"/>
  <c r="U475" i="9"/>
  <c r="V475" i="9" s="1"/>
  <c r="T475" i="9"/>
  <c r="S475" i="9"/>
  <c r="P475" i="9"/>
  <c r="R475" i="9" s="1"/>
  <c r="O475" i="9"/>
  <c r="Q475" i="9" s="1"/>
  <c r="W474" i="9"/>
  <c r="U474" i="9"/>
  <c r="V474" i="9" s="1"/>
  <c r="T474" i="9"/>
  <c r="S474" i="9"/>
  <c r="P474" i="9"/>
  <c r="R474" i="9" s="1"/>
  <c r="O474" i="9"/>
  <c r="Q474" i="9" s="1"/>
  <c r="W473" i="9"/>
  <c r="U473" i="9"/>
  <c r="V473" i="9" s="1"/>
  <c r="T473" i="9"/>
  <c r="S473" i="9"/>
  <c r="P473" i="9"/>
  <c r="R473" i="9" s="1"/>
  <c r="O473" i="9"/>
  <c r="Q473" i="9" s="1"/>
  <c r="W472" i="9"/>
  <c r="U472" i="9"/>
  <c r="V472" i="9" s="1"/>
  <c r="T472" i="9"/>
  <c r="S472" i="9"/>
  <c r="P472" i="9"/>
  <c r="R472" i="9" s="1"/>
  <c r="O472" i="9"/>
  <c r="Q472" i="9" s="1"/>
  <c r="W471" i="9"/>
  <c r="U471" i="9"/>
  <c r="V471" i="9" s="1"/>
  <c r="T471" i="9"/>
  <c r="S471" i="9"/>
  <c r="P471" i="9"/>
  <c r="R471" i="9" s="1"/>
  <c r="O471" i="9"/>
  <c r="Q471" i="9" s="1"/>
  <c r="W470" i="9"/>
  <c r="U470" i="9"/>
  <c r="V470" i="9" s="1"/>
  <c r="T470" i="9"/>
  <c r="S470" i="9"/>
  <c r="P470" i="9"/>
  <c r="R470" i="9" s="1"/>
  <c r="O470" i="9"/>
  <c r="Q470" i="9" s="1"/>
  <c r="W469" i="9"/>
  <c r="U469" i="9"/>
  <c r="V469" i="9" s="1"/>
  <c r="T469" i="9"/>
  <c r="S469" i="9"/>
  <c r="P469" i="9"/>
  <c r="R469" i="9" s="1"/>
  <c r="O469" i="9"/>
  <c r="Q469" i="9" s="1"/>
  <c r="W468" i="9"/>
  <c r="U468" i="9"/>
  <c r="V468" i="9" s="1"/>
  <c r="T468" i="9"/>
  <c r="S468" i="9"/>
  <c r="P468" i="9"/>
  <c r="R468" i="9" s="1"/>
  <c r="O468" i="9"/>
  <c r="Q468" i="9" s="1"/>
  <c r="W467" i="9"/>
  <c r="U467" i="9"/>
  <c r="V467" i="9" s="1"/>
  <c r="T467" i="9"/>
  <c r="S467" i="9"/>
  <c r="P467" i="9"/>
  <c r="R467" i="9" s="1"/>
  <c r="O467" i="9"/>
  <c r="Q467" i="9" s="1"/>
  <c r="W466" i="9"/>
  <c r="U466" i="9"/>
  <c r="V466" i="9" s="1"/>
  <c r="T466" i="9"/>
  <c r="S466" i="9"/>
  <c r="P466" i="9"/>
  <c r="R466" i="9" s="1"/>
  <c r="O466" i="9"/>
  <c r="Q466" i="9" s="1"/>
  <c r="W465" i="9"/>
  <c r="U465" i="9"/>
  <c r="V465" i="9" s="1"/>
  <c r="T465" i="9"/>
  <c r="S465" i="9"/>
  <c r="P465" i="9"/>
  <c r="R465" i="9" s="1"/>
  <c r="O465" i="9"/>
  <c r="Q465" i="9" s="1"/>
  <c r="W464" i="9"/>
  <c r="U464" i="9"/>
  <c r="V464" i="9" s="1"/>
  <c r="T464" i="9"/>
  <c r="S464" i="9"/>
  <c r="P464" i="9"/>
  <c r="R464" i="9" s="1"/>
  <c r="O464" i="9"/>
  <c r="Q464" i="9" s="1"/>
  <c r="W463" i="9"/>
  <c r="U463" i="9"/>
  <c r="V463" i="9" s="1"/>
  <c r="T463" i="9"/>
  <c r="S463" i="9"/>
  <c r="P463" i="9"/>
  <c r="R463" i="9" s="1"/>
  <c r="O463" i="9"/>
  <c r="Q463" i="9" s="1"/>
  <c r="W462" i="9"/>
  <c r="U462" i="9"/>
  <c r="V462" i="9" s="1"/>
  <c r="T462" i="9"/>
  <c r="S462" i="9"/>
  <c r="P462" i="9"/>
  <c r="R462" i="9" s="1"/>
  <c r="O462" i="9"/>
  <c r="Q462" i="9" s="1"/>
  <c r="W461" i="9"/>
  <c r="U461" i="9"/>
  <c r="V461" i="9" s="1"/>
  <c r="T461" i="9"/>
  <c r="S461" i="9"/>
  <c r="P461" i="9"/>
  <c r="R461" i="9" s="1"/>
  <c r="O461" i="9"/>
  <c r="Q461" i="9" s="1"/>
  <c r="W460" i="9"/>
  <c r="U460" i="9"/>
  <c r="V460" i="9" s="1"/>
  <c r="T460" i="9"/>
  <c r="S460" i="9"/>
  <c r="P460" i="9"/>
  <c r="R460" i="9" s="1"/>
  <c r="O460" i="9"/>
  <c r="Q460" i="9" s="1"/>
  <c r="W459" i="9"/>
  <c r="U459" i="9"/>
  <c r="V459" i="9" s="1"/>
  <c r="T459" i="9"/>
  <c r="S459" i="9"/>
  <c r="P459" i="9"/>
  <c r="R459" i="9" s="1"/>
  <c r="O459" i="9"/>
  <c r="Q459" i="9" s="1"/>
  <c r="W458" i="9"/>
  <c r="U458" i="9"/>
  <c r="V458" i="9" s="1"/>
  <c r="T458" i="9"/>
  <c r="S458" i="9"/>
  <c r="P458" i="9"/>
  <c r="R458" i="9" s="1"/>
  <c r="O458" i="9"/>
  <c r="Q458" i="9" s="1"/>
  <c r="W457" i="9"/>
  <c r="U457" i="9"/>
  <c r="V457" i="9" s="1"/>
  <c r="T457" i="9"/>
  <c r="S457" i="9"/>
  <c r="P457" i="9"/>
  <c r="R457" i="9" s="1"/>
  <c r="O457" i="9"/>
  <c r="Q457" i="9" s="1"/>
  <c r="W456" i="9"/>
  <c r="U456" i="9"/>
  <c r="V456" i="9" s="1"/>
  <c r="T456" i="9"/>
  <c r="S456" i="9"/>
  <c r="P456" i="9"/>
  <c r="R456" i="9" s="1"/>
  <c r="O456" i="9"/>
  <c r="Q456" i="9" s="1"/>
  <c r="W455" i="9"/>
  <c r="U455" i="9"/>
  <c r="V455" i="9" s="1"/>
  <c r="T455" i="9"/>
  <c r="S455" i="9"/>
  <c r="P455" i="9"/>
  <c r="R455" i="9" s="1"/>
  <c r="O455" i="9"/>
  <c r="Q455" i="9" s="1"/>
  <c r="W454" i="9"/>
  <c r="U454" i="9"/>
  <c r="V454" i="9" s="1"/>
  <c r="T454" i="9"/>
  <c r="S454" i="9"/>
  <c r="P454" i="9"/>
  <c r="R454" i="9" s="1"/>
  <c r="O454" i="9"/>
  <c r="Q454" i="9" s="1"/>
  <c r="W453" i="9"/>
  <c r="U453" i="9"/>
  <c r="V453" i="9" s="1"/>
  <c r="T453" i="9"/>
  <c r="S453" i="9"/>
  <c r="P453" i="9"/>
  <c r="R453" i="9" s="1"/>
  <c r="O453" i="9"/>
  <c r="Q453" i="9" s="1"/>
  <c r="W452" i="9"/>
  <c r="U452" i="9"/>
  <c r="V452" i="9" s="1"/>
  <c r="T452" i="9"/>
  <c r="S452" i="9"/>
  <c r="P452" i="9"/>
  <c r="R452" i="9" s="1"/>
  <c r="O452" i="9"/>
  <c r="Q452" i="9" s="1"/>
  <c r="W451" i="9"/>
  <c r="U451" i="9"/>
  <c r="V451" i="9" s="1"/>
  <c r="T451" i="9"/>
  <c r="S451" i="9"/>
  <c r="P451" i="9"/>
  <c r="R451" i="9" s="1"/>
  <c r="O451" i="9"/>
  <c r="Q451" i="9" s="1"/>
  <c r="W450" i="9"/>
  <c r="U450" i="9"/>
  <c r="V450" i="9" s="1"/>
  <c r="T450" i="9"/>
  <c r="S450" i="9"/>
  <c r="P450" i="9"/>
  <c r="R450" i="9" s="1"/>
  <c r="O450" i="9"/>
  <c r="Q450" i="9" s="1"/>
  <c r="W449" i="9"/>
  <c r="U449" i="9"/>
  <c r="V449" i="9" s="1"/>
  <c r="T449" i="9"/>
  <c r="S449" i="9"/>
  <c r="P449" i="9"/>
  <c r="R449" i="9" s="1"/>
  <c r="O449" i="9"/>
  <c r="Q449" i="9" s="1"/>
  <c r="W448" i="9"/>
  <c r="U448" i="9"/>
  <c r="V448" i="9" s="1"/>
  <c r="T448" i="9"/>
  <c r="S448" i="9"/>
  <c r="P448" i="9"/>
  <c r="R448" i="9" s="1"/>
  <c r="O448" i="9"/>
  <c r="Q448" i="9" s="1"/>
  <c r="W447" i="9"/>
  <c r="U447" i="9"/>
  <c r="V447" i="9" s="1"/>
  <c r="T447" i="9"/>
  <c r="S447" i="9"/>
  <c r="P447" i="9"/>
  <c r="R447" i="9" s="1"/>
  <c r="O447" i="9"/>
  <c r="Q447" i="9" s="1"/>
  <c r="W446" i="9"/>
  <c r="U446" i="9"/>
  <c r="V446" i="9" s="1"/>
  <c r="T446" i="9"/>
  <c r="S446" i="9"/>
  <c r="P446" i="9"/>
  <c r="R446" i="9" s="1"/>
  <c r="O446" i="9"/>
  <c r="Q446" i="9" s="1"/>
  <c r="W445" i="9"/>
  <c r="U445" i="9"/>
  <c r="V445" i="9" s="1"/>
  <c r="T445" i="9"/>
  <c r="S445" i="9"/>
  <c r="P445" i="9"/>
  <c r="R445" i="9" s="1"/>
  <c r="O445" i="9"/>
  <c r="Q445" i="9" s="1"/>
  <c r="W444" i="9"/>
  <c r="U444" i="9"/>
  <c r="V444" i="9" s="1"/>
  <c r="T444" i="9"/>
  <c r="S444" i="9"/>
  <c r="P444" i="9"/>
  <c r="R444" i="9" s="1"/>
  <c r="O444" i="9"/>
  <c r="Q444" i="9" s="1"/>
  <c r="W443" i="9"/>
  <c r="U443" i="9"/>
  <c r="V443" i="9" s="1"/>
  <c r="T443" i="9"/>
  <c r="S443" i="9"/>
  <c r="P443" i="9"/>
  <c r="R443" i="9" s="1"/>
  <c r="O443" i="9"/>
  <c r="Q443" i="9" s="1"/>
  <c r="W442" i="9"/>
  <c r="U442" i="9"/>
  <c r="V442" i="9" s="1"/>
  <c r="T442" i="9"/>
  <c r="S442" i="9"/>
  <c r="P442" i="9"/>
  <c r="R442" i="9" s="1"/>
  <c r="O442" i="9"/>
  <c r="Q442" i="9" s="1"/>
  <c r="W441" i="9"/>
  <c r="U441" i="9"/>
  <c r="V441" i="9" s="1"/>
  <c r="T441" i="9"/>
  <c r="S441" i="9"/>
  <c r="P441" i="9"/>
  <c r="R441" i="9" s="1"/>
  <c r="O441" i="9"/>
  <c r="Q441" i="9" s="1"/>
  <c r="W440" i="9"/>
  <c r="U440" i="9"/>
  <c r="V440" i="9" s="1"/>
  <c r="T440" i="9"/>
  <c r="S440" i="9"/>
  <c r="P440" i="9"/>
  <c r="R440" i="9" s="1"/>
  <c r="O440" i="9"/>
  <c r="Q440" i="9" s="1"/>
  <c r="W439" i="9"/>
  <c r="U439" i="9"/>
  <c r="V439" i="9" s="1"/>
  <c r="T439" i="9"/>
  <c r="S439" i="9"/>
  <c r="P439" i="9"/>
  <c r="R439" i="9" s="1"/>
  <c r="O439" i="9"/>
  <c r="Q439" i="9" s="1"/>
  <c r="W438" i="9"/>
  <c r="U438" i="9"/>
  <c r="V438" i="9" s="1"/>
  <c r="T438" i="9"/>
  <c r="S438" i="9"/>
  <c r="P438" i="9"/>
  <c r="R438" i="9" s="1"/>
  <c r="O438" i="9"/>
  <c r="Q438" i="9" s="1"/>
  <c r="W437" i="9"/>
  <c r="U437" i="9"/>
  <c r="V437" i="9" s="1"/>
  <c r="T437" i="9"/>
  <c r="S437" i="9"/>
  <c r="P437" i="9"/>
  <c r="R437" i="9" s="1"/>
  <c r="O437" i="9"/>
  <c r="Q437" i="9" s="1"/>
  <c r="W436" i="9"/>
  <c r="U436" i="9"/>
  <c r="V436" i="9" s="1"/>
  <c r="T436" i="9"/>
  <c r="S436" i="9"/>
  <c r="P436" i="9"/>
  <c r="R436" i="9" s="1"/>
  <c r="O436" i="9"/>
  <c r="Q436" i="9" s="1"/>
  <c r="W435" i="9"/>
  <c r="U435" i="9"/>
  <c r="V435" i="9" s="1"/>
  <c r="T435" i="9"/>
  <c r="S435" i="9"/>
  <c r="P435" i="9"/>
  <c r="R435" i="9" s="1"/>
  <c r="O435" i="9"/>
  <c r="Q435" i="9" s="1"/>
  <c r="W434" i="9"/>
  <c r="U434" i="9"/>
  <c r="V434" i="9" s="1"/>
  <c r="T434" i="9"/>
  <c r="S434" i="9"/>
  <c r="P434" i="9"/>
  <c r="R434" i="9" s="1"/>
  <c r="O434" i="9"/>
  <c r="Q434" i="9" s="1"/>
  <c r="W433" i="9"/>
  <c r="U433" i="9"/>
  <c r="V433" i="9" s="1"/>
  <c r="T433" i="9"/>
  <c r="S433" i="9"/>
  <c r="P433" i="9"/>
  <c r="R433" i="9" s="1"/>
  <c r="O433" i="9"/>
  <c r="Q433" i="9" s="1"/>
  <c r="W432" i="9"/>
  <c r="U432" i="9"/>
  <c r="V432" i="9" s="1"/>
  <c r="T432" i="9"/>
  <c r="S432" i="9"/>
  <c r="P432" i="9"/>
  <c r="R432" i="9" s="1"/>
  <c r="O432" i="9"/>
  <c r="Q432" i="9" s="1"/>
  <c r="W431" i="9"/>
  <c r="U431" i="9"/>
  <c r="V431" i="9" s="1"/>
  <c r="T431" i="9"/>
  <c r="S431" i="9"/>
  <c r="P431" i="9"/>
  <c r="R431" i="9" s="1"/>
  <c r="O431" i="9"/>
  <c r="Q431" i="9" s="1"/>
  <c r="W430" i="9"/>
  <c r="U430" i="9"/>
  <c r="V430" i="9" s="1"/>
  <c r="T430" i="9"/>
  <c r="S430" i="9"/>
  <c r="P430" i="9"/>
  <c r="R430" i="9" s="1"/>
  <c r="O430" i="9"/>
  <c r="Q430" i="9" s="1"/>
  <c r="W429" i="9"/>
  <c r="U429" i="9"/>
  <c r="V429" i="9" s="1"/>
  <c r="T429" i="9"/>
  <c r="S429" i="9"/>
  <c r="P429" i="9"/>
  <c r="R429" i="9" s="1"/>
  <c r="O429" i="9"/>
  <c r="Q429" i="9" s="1"/>
  <c r="W428" i="9"/>
  <c r="U428" i="9"/>
  <c r="V428" i="9" s="1"/>
  <c r="T428" i="9"/>
  <c r="S428" i="9"/>
  <c r="P428" i="9"/>
  <c r="R428" i="9" s="1"/>
  <c r="O428" i="9"/>
  <c r="Q428" i="9" s="1"/>
  <c r="W427" i="9"/>
  <c r="U427" i="9"/>
  <c r="V427" i="9" s="1"/>
  <c r="T427" i="9"/>
  <c r="S427" i="9"/>
  <c r="P427" i="9"/>
  <c r="R427" i="9" s="1"/>
  <c r="O427" i="9"/>
  <c r="Q427" i="9" s="1"/>
  <c r="W426" i="9"/>
  <c r="U426" i="9"/>
  <c r="V426" i="9" s="1"/>
  <c r="T426" i="9"/>
  <c r="S426" i="9"/>
  <c r="P426" i="9"/>
  <c r="R426" i="9" s="1"/>
  <c r="O426" i="9"/>
  <c r="Q426" i="9" s="1"/>
  <c r="W425" i="9"/>
  <c r="U425" i="9"/>
  <c r="V425" i="9" s="1"/>
  <c r="T425" i="9"/>
  <c r="S425" i="9"/>
  <c r="P425" i="9"/>
  <c r="R425" i="9" s="1"/>
  <c r="O425" i="9"/>
  <c r="Q425" i="9" s="1"/>
  <c r="W424" i="9"/>
  <c r="U424" i="9"/>
  <c r="V424" i="9" s="1"/>
  <c r="T424" i="9"/>
  <c r="S424" i="9"/>
  <c r="P424" i="9"/>
  <c r="R424" i="9" s="1"/>
  <c r="O424" i="9"/>
  <c r="Q424" i="9" s="1"/>
  <c r="W423" i="9"/>
  <c r="U423" i="9"/>
  <c r="V423" i="9" s="1"/>
  <c r="T423" i="9"/>
  <c r="S423" i="9"/>
  <c r="P423" i="9"/>
  <c r="R423" i="9" s="1"/>
  <c r="O423" i="9"/>
  <c r="Q423" i="9" s="1"/>
  <c r="W422" i="9"/>
  <c r="U422" i="9"/>
  <c r="V422" i="9" s="1"/>
  <c r="T422" i="9"/>
  <c r="S422" i="9"/>
  <c r="P422" i="9"/>
  <c r="R422" i="9" s="1"/>
  <c r="O422" i="9"/>
  <c r="Q422" i="9" s="1"/>
  <c r="W421" i="9"/>
  <c r="U421" i="9"/>
  <c r="V421" i="9" s="1"/>
  <c r="T421" i="9"/>
  <c r="S421" i="9"/>
  <c r="P421" i="9"/>
  <c r="R421" i="9" s="1"/>
  <c r="O421" i="9"/>
  <c r="Q421" i="9" s="1"/>
  <c r="W420" i="9"/>
  <c r="U420" i="9"/>
  <c r="V420" i="9" s="1"/>
  <c r="T420" i="9"/>
  <c r="S420" i="9"/>
  <c r="P420" i="9"/>
  <c r="R420" i="9" s="1"/>
  <c r="O420" i="9"/>
  <c r="Q420" i="9" s="1"/>
  <c r="W419" i="9"/>
  <c r="U419" i="9"/>
  <c r="V419" i="9" s="1"/>
  <c r="T419" i="9"/>
  <c r="S419" i="9"/>
  <c r="P419" i="9"/>
  <c r="R419" i="9" s="1"/>
  <c r="O419" i="9"/>
  <c r="Q419" i="9" s="1"/>
  <c r="W418" i="9"/>
  <c r="U418" i="9"/>
  <c r="V418" i="9" s="1"/>
  <c r="T418" i="9"/>
  <c r="S418" i="9"/>
  <c r="P418" i="9"/>
  <c r="R418" i="9" s="1"/>
  <c r="O418" i="9"/>
  <c r="Q418" i="9" s="1"/>
  <c r="W417" i="9"/>
  <c r="U417" i="9"/>
  <c r="V417" i="9" s="1"/>
  <c r="T417" i="9"/>
  <c r="S417" i="9"/>
  <c r="P417" i="9"/>
  <c r="R417" i="9" s="1"/>
  <c r="O417" i="9"/>
  <c r="Q417" i="9" s="1"/>
  <c r="W416" i="9"/>
  <c r="U416" i="9"/>
  <c r="V416" i="9" s="1"/>
  <c r="T416" i="9"/>
  <c r="S416" i="9"/>
  <c r="P416" i="9"/>
  <c r="R416" i="9" s="1"/>
  <c r="O416" i="9"/>
  <c r="Q416" i="9" s="1"/>
  <c r="W415" i="9"/>
  <c r="U415" i="9"/>
  <c r="V415" i="9" s="1"/>
  <c r="T415" i="9"/>
  <c r="S415" i="9"/>
  <c r="P415" i="9"/>
  <c r="R415" i="9" s="1"/>
  <c r="O415" i="9"/>
  <c r="Q415" i="9" s="1"/>
  <c r="W414" i="9"/>
  <c r="U414" i="9"/>
  <c r="V414" i="9" s="1"/>
  <c r="T414" i="9"/>
  <c r="S414" i="9"/>
  <c r="P414" i="9"/>
  <c r="R414" i="9" s="1"/>
  <c r="O414" i="9"/>
  <c r="Q414" i="9" s="1"/>
  <c r="W413" i="9"/>
  <c r="U413" i="9"/>
  <c r="V413" i="9" s="1"/>
  <c r="T413" i="9"/>
  <c r="S413" i="9"/>
  <c r="P413" i="9"/>
  <c r="R413" i="9" s="1"/>
  <c r="O413" i="9"/>
  <c r="Q413" i="9" s="1"/>
  <c r="W412" i="9"/>
  <c r="U412" i="9"/>
  <c r="V412" i="9" s="1"/>
  <c r="T412" i="9"/>
  <c r="S412" i="9"/>
  <c r="P412" i="9"/>
  <c r="R412" i="9" s="1"/>
  <c r="O412" i="9"/>
  <c r="Q412" i="9" s="1"/>
  <c r="W411" i="9"/>
  <c r="U411" i="9"/>
  <c r="V411" i="9" s="1"/>
  <c r="T411" i="9"/>
  <c r="S411" i="9"/>
  <c r="P411" i="9"/>
  <c r="R411" i="9" s="1"/>
  <c r="O411" i="9"/>
  <c r="Q411" i="9" s="1"/>
  <c r="W410" i="9"/>
  <c r="U410" i="9"/>
  <c r="V410" i="9" s="1"/>
  <c r="T410" i="9"/>
  <c r="S410" i="9"/>
  <c r="P410" i="9"/>
  <c r="R410" i="9" s="1"/>
  <c r="O410" i="9"/>
  <c r="Q410" i="9" s="1"/>
  <c r="W409" i="9"/>
  <c r="U409" i="9"/>
  <c r="V409" i="9" s="1"/>
  <c r="T409" i="9"/>
  <c r="S409" i="9"/>
  <c r="P409" i="9"/>
  <c r="R409" i="9" s="1"/>
  <c r="O409" i="9"/>
  <c r="Q409" i="9" s="1"/>
  <c r="W408" i="9"/>
  <c r="U408" i="9"/>
  <c r="V408" i="9" s="1"/>
  <c r="T408" i="9"/>
  <c r="S408" i="9"/>
  <c r="P408" i="9"/>
  <c r="R408" i="9" s="1"/>
  <c r="O408" i="9"/>
  <c r="Q408" i="9" s="1"/>
  <c r="W407" i="9"/>
  <c r="U407" i="9"/>
  <c r="V407" i="9" s="1"/>
  <c r="T407" i="9"/>
  <c r="S407" i="9"/>
  <c r="P407" i="9"/>
  <c r="R407" i="9" s="1"/>
  <c r="O407" i="9"/>
  <c r="Q407" i="9" s="1"/>
  <c r="W406" i="9"/>
  <c r="U406" i="9"/>
  <c r="V406" i="9" s="1"/>
  <c r="T406" i="9"/>
  <c r="S406" i="9"/>
  <c r="P406" i="9"/>
  <c r="R406" i="9" s="1"/>
  <c r="O406" i="9"/>
  <c r="Q406" i="9" s="1"/>
  <c r="W405" i="9"/>
  <c r="U405" i="9"/>
  <c r="V405" i="9" s="1"/>
  <c r="T405" i="9"/>
  <c r="S405" i="9"/>
  <c r="P405" i="9"/>
  <c r="R405" i="9" s="1"/>
  <c r="O405" i="9"/>
  <c r="Q405" i="9" s="1"/>
  <c r="W404" i="9"/>
  <c r="U404" i="9"/>
  <c r="V404" i="9" s="1"/>
  <c r="T404" i="9"/>
  <c r="S404" i="9"/>
  <c r="P404" i="9"/>
  <c r="R404" i="9" s="1"/>
  <c r="O404" i="9"/>
  <c r="Q404" i="9" s="1"/>
  <c r="W403" i="9"/>
  <c r="U403" i="9"/>
  <c r="V403" i="9" s="1"/>
  <c r="T403" i="9"/>
  <c r="S403" i="9"/>
  <c r="P403" i="9"/>
  <c r="R403" i="9" s="1"/>
  <c r="O403" i="9"/>
  <c r="Q403" i="9" s="1"/>
  <c r="W402" i="9"/>
  <c r="U402" i="9"/>
  <c r="V402" i="9" s="1"/>
  <c r="T402" i="9"/>
  <c r="S402" i="9"/>
  <c r="P402" i="9"/>
  <c r="R402" i="9" s="1"/>
  <c r="O402" i="9"/>
  <c r="Q402" i="9" s="1"/>
  <c r="W401" i="9"/>
  <c r="U401" i="9"/>
  <c r="V401" i="9" s="1"/>
  <c r="T401" i="9"/>
  <c r="S401" i="9"/>
  <c r="P401" i="9"/>
  <c r="R401" i="9" s="1"/>
  <c r="O401" i="9"/>
  <c r="Q401" i="9" s="1"/>
  <c r="W400" i="9"/>
  <c r="U400" i="9"/>
  <c r="V400" i="9" s="1"/>
  <c r="T400" i="9"/>
  <c r="S400" i="9"/>
  <c r="P400" i="9"/>
  <c r="R400" i="9" s="1"/>
  <c r="O400" i="9"/>
  <c r="Q400" i="9" s="1"/>
  <c r="W399" i="9"/>
  <c r="U399" i="9"/>
  <c r="V399" i="9" s="1"/>
  <c r="T399" i="9"/>
  <c r="S399" i="9"/>
  <c r="P399" i="9"/>
  <c r="R399" i="9" s="1"/>
  <c r="O399" i="9"/>
  <c r="Q399" i="9" s="1"/>
  <c r="W398" i="9"/>
  <c r="U398" i="9"/>
  <c r="V398" i="9" s="1"/>
  <c r="T398" i="9"/>
  <c r="S398" i="9"/>
  <c r="P398" i="9"/>
  <c r="R398" i="9" s="1"/>
  <c r="O398" i="9"/>
  <c r="Q398" i="9" s="1"/>
  <c r="W397" i="9"/>
  <c r="U397" i="9"/>
  <c r="V397" i="9" s="1"/>
  <c r="T397" i="9"/>
  <c r="S397" i="9"/>
  <c r="P397" i="9"/>
  <c r="R397" i="9" s="1"/>
  <c r="O397" i="9"/>
  <c r="Q397" i="9" s="1"/>
  <c r="W396" i="9"/>
  <c r="U396" i="9"/>
  <c r="V396" i="9" s="1"/>
  <c r="T396" i="9"/>
  <c r="S396" i="9"/>
  <c r="P396" i="9"/>
  <c r="R396" i="9" s="1"/>
  <c r="O396" i="9"/>
  <c r="Q396" i="9" s="1"/>
  <c r="W395" i="9"/>
  <c r="U395" i="9"/>
  <c r="V395" i="9" s="1"/>
  <c r="T395" i="9"/>
  <c r="S395" i="9"/>
  <c r="P395" i="9"/>
  <c r="R395" i="9" s="1"/>
  <c r="O395" i="9"/>
  <c r="Q395" i="9" s="1"/>
  <c r="W394" i="9"/>
  <c r="U394" i="9"/>
  <c r="V394" i="9" s="1"/>
  <c r="T394" i="9"/>
  <c r="S394" i="9"/>
  <c r="P394" i="9"/>
  <c r="R394" i="9" s="1"/>
  <c r="O394" i="9"/>
  <c r="Q394" i="9" s="1"/>
  <c r="W393" i="9"/>
  <c r="U393" i="9"/>
  <c r="V393" i="9" s="1"/>
  <c r="T393" i="9"/>
  <c r="S393" i="9"/>
  <c r="P393" i="9"/>
  <c r="R393" i="9" s="1"/>
  <c r="O393" i="9"/>
  <c r="Q393" i="9" s="1"/>
  <c r="W392" i="9"/>
  <c r="U392" i="9"/>
  <c r="V392" i="9" s="1"/>
  <c r="T392" i="9"/>
  <c r="S392" i="9"/>
  <c r="P392" i="9"/>
  <c r="R392" i="9" s="1"/>
  <c r="O392" i="9"/>
  <c r="Q392" i="9" s="1"/>
  <c r="W391" i="9"/>
  <c r="U391" i="9"/>
  <c r="V391" i="9" s="1"/>
  <c r="T391" i="9"/>
  <c r="S391" i="9"/>
  <c r="P391" i="9"/>
  <c r="R391" i="9" s="1"/>
  <c r="O391" i="9"/>
  <c r="Q391" i="9" s="1"/>
  <c r="W390" i="9"/>
  <c r="U390" i="9"/>
  <c r="V390" i="9" s="1"/>
  <c r="T390" i="9"/>
  <c r="S390" i="9"/>
  <c r="P390" i="9"/>
  <c r="R390" i="9" s="1"/>
  <c r="O390" i="9"/>
  <c r="Q390" i="9" s="1"/>
  <c r="W389" i="9"/>
  <c r="U389" i="9"/>
  <c r="V389" i="9" s="1"/>
  <c r="T389" i="9"/>
  <c r="S389" i="9"/>
  <c r="P389" i="9"/>
  <c r="R389" i="9" s="1"/>
  <c r="O389" i="9"/>
  <c r="Q389" i="9" s="1"/>
  <c r="W388" i="9"/>
  <c r="U388" i="9"/>
  <c r="V388" i="9" s="1"/>
  <c r="T388" i="9"/>
  <c r="S388" i="9"/>
  <c r="P388" i="9"/>
  <c r="R388" i="9" s="1"/>
  <c r="O388" i="9"/>
  <c r="Q388" i="9" s="1"/>
  <c r="W387" i="9"/>
  <c r="U387" i="9"/>
  <c r="V387" i="9" s="1"/>
  <c r="T387" i="9"/>
  <c r="S387" i="9"/>
  <c r="P387" i="9"/>
  <c r="R387" i="9" s="1"/>
  <c r="O387" i="9"/>
  <c r="Q387" i="9" s="1"/>
  <c r="W386" i="9"/>
  <c r="U386" i="9"/>
  <c r="V386" i="9" s="1"/>
  <c r="T386" i="9"/>
  <c r="S386" i="9"/>
  <c r="P386" i="9"/>
  <c r="R386" i="9" s="1"/>
  <c r="O386" i="9"/>
  <c r="Q386" i="9" s="1"/>
  <c r="W385" i="9"/>
  <c r="U385" i="9"/>
  <c r="V385" i="9" s="1"/>
  <c r="T385" i="9"/>
  <c r="S385" i="9"/>
  <c r="P385" i="9"/>
  <c r="R385" i="9" s="1"/>
  <c r="O385" i="9"/>
  <c r="Q385" i="9" s="1"/>
  <c r="W384" i="9"/>
  <c r="U384" i="9"/>
  <c r="V384" i="9" s="1"/>
  <c r="T384" i="9"/>
  <c r="S384" i="9"/>
  <c r="P384" i="9"/>
  <c r="R384" i="9" s="1"/>
  <c r="O384" i="9"/>
  <c r="Q384" i="9" s="1"/>
  <c r="W383" i="9"/>
  <c r="U383" i="9"/>
  <c r="V383" i="9" s="1"/>
  <c r="T383" i="9"/>
  <c r="S383" i="9"/>
  <c r="P383" i="9"/>
  <c r="R383" i="9" s="1"/>
  <c r="O383" i="9"/>
  <c r="Q383" i="9" s="1"/>
  <c r="W382" i="9"/>
  <c r="U382" i="9"/>
  <c r="V382" i="9" s="1"/>
  <c r="T382" i="9"/>
  <c r="S382" i="9"/>
  <c r="P382" i="9"/>
  <c r="R382" i="9" s="1"/>
  <c r="O382" i="9"/>
  <c r="Q382" i="9" s="1"/>
  <c r="W381" i="9"/>
  <c r="U381" i="9"/>
  <c r="V381" i="9" s="1"/>
  <c r="T381" i="9"/>
  <c r="S381" i="9"/>
  <c r="P381" i="9"/>
  <c r="R381" i="9" s="1"/>
  <c r="O381" i="9"/>
  <c r="Q381" i="9" s="1"/>
  <c r="W380" i="9"/>
  <c r="U380" i="9"/>
  <c r="V380" i="9" s="1"/>
  <c r="T380" i="9"/>
  <c r="S380" i="9"/>
  <c r="P380" i="9"/>
  <c r="R380" i="9" s="1"/>
  <c r="O380" i="9"/>
  <c r="Q380" i="9" s="1"/>
  <c r="W379" i="9"/>
  <c r="U379" i="9"/>
  <c r="V379" i="9" s="1"/>
  <c r="T379" i="9"/>
  <c r="S379" i="9"/>
  <c r="P379" i="9"/>
  <c r="R379" i="9" s="1"/>
  <c r="O379" i="9"/>
  <c r="Q379" i="9" s="1"/>
  <c r="W378" i="9"/>
  <c r="U378" i="9"/>
  <c r="V378" i="9" s="1"/>
  <c r="T378" i="9"/>
  <c r="S378" i="9"/>
  <c r="P378" i="9"/>
  <c r="R378" i="9" s="1"/>
  <c r="O378" i="9"/>
  <c r="Q378" i="9" s="1"/>
  <c r="W377" i="9"/>
  <c r="U377" i="9"/>
  <c r="V377" i="9" s="1"/>
  <c r="T377" i="9"/>
  <c r="S377" i="9"/>
  <c r="P377" i="9"/>
  <c r="R377" i="9" s="1"/>
  <c r="O377" i="9"/>
  <c r="Q377" i="9" s="1"/>
  <c r="W376" i="9"/>
  <c r="U376" i="9"/>
  <c r="V376" i="9" s="1"/>
  <c r="T376" i="9"/>
  <c r="S376" i="9"/>
  <c r="P376" i="9"/>
  <c r="R376" i="9" s="1"/>
  <c r="O376" i="9"/>
  <c r="Q376" i="9" s="1"/>
  <c r="W375" i="9"/>
  <c r="U375" i="9"/>
  <c r="V375" i="9" s="1"/>
  <c r="T375" i="9"/>
  <c r="S375" i="9"/>
  <c r="P375" i="9"/>
  <c r="R375" i="9" s="1"/>
  <c r="O375" i="9"/>
  <c r="Q375" i="9" s="1"/>
  <c r="W374" i="9"/>
  <c r="U374" i="9"/>
  <c r="V374" i="9" s="1"/>
  <c r="T374" i="9"/>
  <c r="S374" i="9"/>
  <c r="P374" i="9"/>
  <c r="R374" i="9" s="1"/>
  <c r="O374" i="9"/>
  <c r="Q374" i="9" s="1"/>
  <c r="W373" i="9"/>
  <c r="U373" i="9"/>
  <c r="V373" i="9" s="1"/>
  <c r="T373" i="9"/>
  <c r="S373" i="9"/>
  <c r="P373" i="9"/>
  <c r="R373" i="9" s="1"/>
  <c r="O373" i="9"/>
  <c r="Q373" i="9" s="1"/>
  <c r="W372" i="9"/>
  <c r="U372" i="9"/>
  <c r="V372" i="9" s="1"/>
  <c r="T372" i="9"/>
  <c r="S372" i="9"/>
  <c r="P372" i="9"/>
  <c r="R372" i="9" s="1"/>
  <c r="O372" i="9"/>
  <c r="Q372" i="9" s="1"/>
  <c r="W371" i="9"/>
  <c r="U371" i="9"/>
  <c r="V371" i="9" s="1"/>
  <c r="T371" i="9"/>
  <c r="S371" i="9"/>
  <c r="P371" i="9"/>
  <c r="R371" i="9" s="1"/>
  <c r="O371" i="9"/>
  <c r="Q371" i="9" s="1"/>
  <c r="W370" i="9"/>
  <c r="U370" i="9"/>
  <c r="V370" i="9" s="1"/>
  <c r="T370" i="9"/>
  <c r="S370" i="9"/>
  <c r="P370" i="9"/>
  <c r="R370" i="9" s="1"/>
  <c r="O370" i="9"/>
  <c r="Q370" i="9" s="1"/>
  <c r="W369" i="9"/>
  <c r="U369" i="9"/>
  <c r="V369" i="9" s="1"/>
  <c r="T369" i="9"/>
  <c r="S369" i="9"/>
  <c r="P369" i="9"/>
  <c r="R369" i="9" s="1"/>
  <c r="O369" i="9"/>
  <c r="Q369" i="9" s="1"/>
  <c r="W368" i="9"/>
  <c r="U368" i="9"/>
  <c r="V368" i="9" s="1"/>
  <c r="T368" i="9"/>
  <c r="S368" i="9"/>
  <c r="P368" i="9"/>
  <c r="R368" i="9" s="1"/>
  <c r="O368" i="9"/>
  <c r="Q368" i="9" s="1"/>
  <c r="W367" i="9"/>
  <c r="U367" i="9"/>
  <c r="V367" i="9" s="1"/>
  <c r="T367" i="9"/>
  <c r="S367" i="9"/>
  <c r="P367" i="9"/>
  <c r="R367" i="9" s="1"/>
  <c r="O367" i="9"/>
  <c r="Q367" i="9" s="1"/>
  <c r="W366" i="9"/>
  <c r="U366" i="9"/>
  <c r="V366" i="9" s="1"/>
  <c r="T366" i="9"/>
  <c r="S366" i="9"/>
  <c r="P366" i="9"/>
  <c r="R366" i="9" s="1"/>
  <c r="O366" i="9"/>
  <c r="Q366" i="9" s="1"/>
  <c r="W365" i="9"/>
  <c r="U365" i="9"/>
  <c r="V365" i="9" s="1"/>
  <c r="T365" i="9"/>
  <c r="S365" i="9"/>
  <c r="P365" i="9"/>
  <c r="R365" i="9" s="1"/>
  <c r="O365" i="9"/>
  <c r="Q365" i="9" s="1"/>
  <c r="W364" i="9"/>
  <c r="U364" i="9"/>
  <c r="V364" i="9" s="1"/>
  <c r="T364" i="9"/>
  <c r="S364" i="9"/>
  <c r="P364" i="9"/>
  <c r="R364" i="9" s="1"/>
  <c r="O364" i="9"/>
  <c r="Q364" i="9" s="1"/>
  <c r="W363" i="9"/>
  <c r="U363" i="9"/>
  <c r="V363" i="9" s="1"/>
  <c r="T363" i="9"/>
  <c r="S363" i="9"/>
  <c r="P363" i="9"/>
  <c r="R363" i="9" s="1"/>
  <c r="O363" i="9"/>
  <c r="Q363" i="9" s="1"/>
  <c r="W362" i="9"/>
  <c r="U362" i="9"/>
  <c r="V362" i="9" s="1"/>
  <c r="T362" i="9"/>
  <c r="S362" i="9"/>
  <c r="P362" i="9"/>
  <c r="R362" i="9" s="1"/>
  <c r="O362" i="9"/>
  <c r="Q362" i="9" s="1"/>
  <c r="W361" i="9"/>
  <c r="U361" i="9"/>
  <c r="V361" i="9" s="1"/>
  <c r="T361" i="9"/>
  <c r="S361" i="9"/>
  <c r="P361" i="9"/>
  <c r="R361" i="9" s="1"/>
  <c r="O361" i="9"/>
  <c r="Q361" i="9" s="1"/>
  <c r="W360" i="9"/>
  <c r="U360" i="9"/>
  <c r="V360" i="9" s="1"/>
  <c r="T360" i="9"/>
  <c r="S360" i="9"/>
  <c r="P360" i="9"/>
  <c r="R360" i="9" s="1"/>
  <c r="O360" i="9"/>
  <c r="Q360" i="9" s="1"/>
  <c r="W359" i="9"/>
  <c r="U359" i="9"/>
  <c r="V359" i="9" s="1"/>
  <c r="T359" i="9"/>
  <c r="S359" i="9"/>
  <c r="P359" i="9"/>
  <c r="R359" i="9" s="1"/>
  <c r="O359" i="9"/>
  <c r="Q359" i="9" s="1"/>
  <c r="W358" i="9"/>
  <c r="U358" i="9"/>
  <c r="V358" i="9" s="1"/>
  <c r="T358" i="9"/>
  <c r="S358" i="9"/>
  <c r="P358" i="9"/>
  <c r="R358" i="9" s="1"/>
  <c r="O358" i="9"/>
  <c r="Q358" i="9" s="1"/>
  <c r="W357" i="9"/>
  <c r="U357" i="9"/>
  <c r="V357" i="9" s="1"/>
  <c r="T357" i="9"/>
  <c r="S357" i="9"/>
  <c r="P357" i="9"/>
  <c r="R357" i="9" s="1"/>
  <c r="O357" i="9"/>
  <c r="Q357" i="9" s="1"/>
  <c r="W356" i="9"/>
  <c r="U356" i="9"/>
  <c r="V356" i="9" s="1"/>
  <c r="T356" i="9"/>
  <c r="S356" i="9"/>
  <c r="P356" i="9"/>
  <c r="R356" i="9" s="1"/>
  <c r="O356" i="9"/>
  <c r="Q356" i="9" s="1"/>
  <c r="W355" i="9"/>
  <c r="U355" i="9"/>
  <c r="V355" i="9" s="1"/>
  <c r="T355" i="9"/>
  <c r="S355" i="9"/>
  <c r="P355" i="9"/>
  <c r="R355" i="9" s="1"/>
  <c r="O355" i="9"/>
  <c r="Q355" i="9" s="1"/>
  <c r="W354" i="9"/>
  <c r="U354" i="9"/>
  <c r="V354" i="9" s="1"/>
  <c r="T354" i="9"/>
  <c r="S354" i="9"/>
  <c r="P354" i="9"/>
  <c r="R354" i="9" s="1"/>
  <c r="O354" i="9"/>
  <c r="Q354" i="9" s="1"/>
  <c r="W353" i="9"/>
  <c r="U353" i="9"/>
  <c r="V353" i="9" s="1"/>
  <c r="T353" i="9"/>
  <c r="S353" i="9"/>
  <c r="P353" i="9"/>
  <c r="R353" i="9" s="1"/>
  <c r="O353" i="9"/>
  <c r="Q353" i="9" s="1"/>
  <c r="W352" i="9"/>
  <c r="U352" i="9"/>
  <c r="V352" i="9" s="1"/>
  <c r="T352" i="9"/>
  <c r="S352" i="9"/>
  <c r="P352" i="9"/>
  <c r="R352" i="9" s="1"/>
  <c r="O352" i="9"/>
  <c r="Q352" i="9" s="1"/>
  <c r="W351" i="9"/>
  <c r="U351" i="9"/>
  <c r="V351" i="9" s="1"/>
  <c r="T351" i="9"/>
  <c r="S351" i="9"/>
  <c r="P351" i="9"/>
  <c r="R351" i="9" s="1"/>
  <c r="O351" i="9"/>
  <c r="Q351" i="9" s="1"/>
  <c r="W350" i="9"/>
  <c r="U350" i="9"/>
  <c r="V350" i="9" s="1"/>
  <c r="T350" i="9"/>
  <c r="S350" i="9"/>
  <c r="P350" i="9"/>
  <c r="R350" i="9" s="1"/>
  <c r="O350" i="9"/>
  <c r="Q350" i="9" s="1"/>
  <c r="W349" i="9"/>
  <c r="U349" i="9"/>
  <c r="V349" i="9" s="1"/>
  <c r="T349" i="9"/>
  <c r="S349" i="9"/>
  <c r="P349" i="9"/>
  <c r="R349" i="9" s="1"/>
  <c r="O349" i="9"/>
  <c r="Q349" i="9" s="1"/>
  <c r="W348" i="9"/>
  <c r="U348" i="9"/>
  <c r="V348" i="9" s="1"/>
  <c r="T348" i="9"/>
  <c r="S348" i="9"/>
  <c r="P348" i="9"/>
  <c r="R348" i="9" s="1"/>
  <c r="O348" i="9"/>
  <c r="Q348" i="9" s="1"/>
  <c r="W347" i="9"/>
  <c r="U347" i="9"/>
  <c r="V347" i="9" s="1"/>
  <c r="T347" i="9"/>
  <c r="S347" i="9"/>
  <c r="P347" i="9"/>
  <c r="R347" i="9" s="1"/>
  <c r="O347" i="9"/>
  <c r="Q347" i="9" s="1"/>
  <c r="W346" i="9"/>
  <c r="U346" i="9"/>
  <c r="V346" i="9" s="1"/>
  <c r="T346" i="9"/>
  <c r="S346" i="9"/>
  <c r="P346" i="9"/>
  <c r="R346" i="9" s="1"/>
  <c r="O346" i="9"/>
  <c r="Q346" i="9" s="1"/>
  <c r="W345" i="9"/>
  <c r="U345" i="9"/>
  <c r="V345" i="9" s="1"/>
  <c r="T345" i="9"/>
  <c r="S345" i="9"/>
  <c r="P345" i="9"/>
  <c r="R345" i="9" s="1"/>
  <c r="O345" i="9"/>
  <c r="Q345" i="9" s="1"/>
  <c r="W344" i="9"/>
  <c r="U344" i="9"/>
  <c r="V344" i="9" s="1"/>
  <c r="T344" i="9"/>
  <c r="S344" i="9"/>
  <c r="P344" i="9"/>
  <c r="R344" i="9" s="1"/>
  <c r="O344" i="9"/>
  <c r="Q344" i="9" s="1"/>
  <c r="W343" i="9"/>
  <c r="U343" i="9"/>
  <c r="V343" i="9" s="1"/>
  <c r="T343" i="9"/>
  <c r="S343" i="9"/>
  <c r="P343" i="9"/>
  <c r="R343" i="9" s="1"/>
  <c r="O343" i="9"/>
  <c r="Q343" i="9" s="1"/>
  <c r="W342" i="9"/>
  <c r="U342" i="9"/>
  <c r="V342" i="9" s="1"/>
  <c r="T342" i="9"/>
  <c r="S342" i="9"/>
  <c r="P342" i="9"/>
  <c r="R342" i="9" s="1"/>
  <c r="O342" i="9"/>
  <c r="Q342" i="9" s="1"/>
  <c r="W341" i="9"/>
  <c r="U341" i="9"/>
  <c r="V341" i="9" s="1"/>
  <c r="T341" i="9"/>
  <c r="S341" i="9"/>
  <c r="P341" i="9"/>
  <c r="R341" i="9" s="1"/>
  <c r="O341" i="9"/>
  <c r="Q341" i="9" s="1"/>
  <c r="W340" i="9"/>
  <c r="U340" i="9"/>
  <c r="V340" i="9" s="1"/>
  <c r="T340" i="9"/>
  <c r="S340" i="9"/>
  <c r="P340" i="9"/>
  <c r="R340" i="9" s="1"/>
  <c r="O340" i="9"/>
  <c r="Q340" i="9" s="1"/>
  <c r="W339" i="9"/>
  <c r="U339" i="9"/>
  <c r="V339" i="9" s="1"/>
  <c r="T339" i="9"/>
  <c r="S339" i="9"/>
  <c r="P339" i="9"/>
  <c r="R339" i="9" s="1"/>
  <c r="O339" i="9"/>
  <c r="Q339" i="9" s="1"/>
  <c r="W338" i="9"/>
  <c r="U338" i="9"/>
  <c r="V338" i="9" s="1"/>
  <c r="T338" i="9"/>
  <c r="S338" i="9"/>
  <c r="P338" i="9"/>
  <c r="R338" i="9" s="1"/>
  <c r="O338" i="9"/>
  <c r="Q338" i="9" s="1"/>
  <c r="W337" i="9"/>
  <c r="U337" i="9"/>
  <c r="V337" i="9" s="1"/>
  <c r="T337" i="9"/>
  <c r="S337" i="9"/>
  <c r="P337" i="9"/>
  <c r="R337" i="9" s="1"/>
  <c r="O337" i="9"/>
  <c r="Q337" i="9" s="1"/>
  <c r="W336" i="9"/>
  <c r="U336" i="9"/>
  <c r="V336" i="9" s="1"/>
  <c r="T336" i="9"/>
  <c r="S336" i="9"/>
  <c r="P336" i="9"/>
  <c r="R336" i="9" s="1"/>
  <c r="O336" i="9"/>
  <c r="Q336" i="9" s="1"/>
  <c r="W335" i="9"/>
  <c r="U335" i="9"/>
  <c r="V335" i="9" s="1"/>
  <c r="T335" i="9"/>
  <c r="S335" i="9"/>
  <c r="P335" i="9"/>
  <c r="R335" i="9" s="1"/>
  <c r="O335" i="9"/>
  <c r="Q335" i="9" s="1"/>
  <c r="W334" i="9"/>
  <c r="U334" i="9"/>
  <c r="V334" i="9" s="1"/>
  <c r="T334" i="9"/>
  <c r="S334" i="9"/>
  <c r="P334" i="9"/>
  <c r="R334" i="9" s="1"/>
  <c r="O334" i="9"/>
  <c r="Q334" i="9" s="1"/>
  <c r="W333" i="9"/>
  <c r="U333" i="9"/>
  <c r="V333" i="9" s="1"/>
  <c r="T333" i="9"/>
  <c r="S333" i="9"/>
  <c r="P333" i="9"/>
  <c r="R333" i="9" s="1"/>
  <c r="O333" i="9"/>
  <c r="Q333" i="9" s="1"/>
  <c r="W332" i="9"/>
  <c r="U332" i="9"/>
  <c r="V332" i="9" s="1"/>
  <c r="T332" i="9"/>
  <c r="S332" i="9"/>
  <c r="P332" i="9"/>
  <c r="R332" i="9" s="1"/>
  <c r="O332" i="9"/>
  <c r="Q332" i="9" s="1"/>
  <c r="W331" i="9"/>
  <c r="U331" i="9"/>
  <c r="V331" i="9" s="1"/>
  <c r="T331" i="9"/>
  <c r="S331" i="9"/>
  <c r="P331" i="9"/>
  <c r="R331" i="9" s="1"/>
  <c r="O331" i="9"/>
  <c r="Q331" i="9" s="1"/>
  <c r="W330" i="9"/>
  <c r="U330" i="9"/>
  <c r="V330" i="9" s="1"/>
  <c r="T330" i="9"/>
  <c r="S330" i="9"/>
  <c r="P330" i="9"/>
  <c r="R330" i="9" s="1"/>
  <c r="O330" i="9"/>
  <c r="Q330" i="9" s="1"/>
  <c r="W329" i="9"/>
  <c r="U329" i="9"/>
  <c r="V329" i="9" s="1"/>
  <c r="T329" i="9"/>
  <c r="S329" i="9"/>
  <c r="P329" i="9"/>
  <c r="R329" i="9" s="1"/>
  <c r="O329" i="9"/>
  <c r="Q329" i="9" s="1"/>
  <c r="W328" i="9"/>
  <c r="U328" i="9"/>
  <c r="V328" i="9" s="1"/>
  <c r="T328" i="9"/>
  <c r="S328" i="9"/>
  <c r="P328" i="9"/>
  <c r="R328" i="9" s="1"/>
  <c r="O328" i="9"/>
  <c r="Q328" i="9" s="1"/>
  <c r="W327" i="9"/>
  <c r="U327" i="9"/>
  <c r="V327" i="9" s="1"/>
  <c r="T327" i="9"/>
  <c r="S327" i="9"/>
  <c r="P327" i="9"/>
  <c r="R327" i="9" s="1"/>
  <c r="O327" i="9"/>
  <c r="Q327" i="9" s="1"/>
  <c r="W326" i="9"/>
  <c r="U326" i="9"/>
  <c r="V326" i="9" s="1"/>
  <c r="T326" i="9"/>
  <c r="S326" i="9"/>
  <c r="P326" i="9"/>
  <c r="R326" i="9" s="1"/>
  <c r="O326" i="9"/>
  <c r="Q326" i="9" s="1"/>
  <c r="W325" i="9"/>
  <c r="U325" i="9"/>
  <c r="V325" i="9" s="1"/>
  <c r="T325" i="9"/>
  <c r="S325" i="9"/>
  <c r="P325" i="9"/>
  <c r="R325" i="9" s="1"/>
  <c r="O325" i="9"/>
  <c r="Q325" i="9" s="1"/>
  <c r="W324" i="9"/>
  <c r="U324" i="9"/>
  <c r="V324" i="9" s="1"/>
  <c r="T324" i="9"/>
  <c r="S324" i="9"/>
  <c r="P324" i="9"/>
  <c r="R324" i="9" s="1"/>
  <c r="O324" i="9"/>
  <c r="Q324" i="9" s="1"/>
  <c r="W323" i="9"/>
  <c r="U323" i="9"/>
  <c r="V323" i="9" s="1"/>
  <c r="T323" i="9"/>
  <c r="S323" i="9"/>
  <c r="P323" i="9"/>
  <c r="R323" i="9" s="1"/>
  <c r="O323" i="9"/>
  <c r="Q323" i="9" s="1"/>
  <c r="W322" i="9"/>
  <c r="U322" i="9"/>
  <c r="V322" i="9" s="1"/>
  <c r="T322" i="9"/>
  <c r="S322" i="9"/>
  <c r="P322" i="9"/>
  <c r="R322" i="9" s="1"/>
  <c r="O322" i="9"/>
  <c r="Q322" i="9" s="1"/>
  <c r="W321" i="9"/>
  <c r="U321" i="9"/>
  <c r="V321" i="9" s="1"/>
  <c r="T321" i="9"/>
  <c r="S321" i="9"/>
  <c r="P321" i="9"/>
  <c r="R321" i="9" s="1"/>
  <c r="O321" i="9"/>
  <c r="Q321" i="9" s="1"/>
  <c r="W320" i="9"/>
  <c r="U320" i="9"/>
  <c r="V320" i="9" s="1"/>
  <c r="T320" i="9"/>
  <c r="S320" i="9"/>
  <c r="P320" i="9"/>
  <c r="R320" i="9" s="1"/>
  <c r="O320" i="9"/>
  <c r="Q320" i="9" s="1"/>
  <c r="W319" i="9"/>
  <c r="U319" i="9"/>
  <c r="V319" i="9" s="1"/>
  <c r="T319" i="9"/>
  <c r="S319" i="9"/>
  <c r="P319" i="9"/>
  <c r="R319" i="9" s="1"/>
  <c r="O319" i="9"/>
  <c r="Q319" i="9" s="1"/>
  <c r="W318" i="9"/>
  <c r="U318" i="9"/>
  <c r="V318" i="9" s="1"/>
  <c r="T318" i="9"/>
  <c r="S318" i="9"/>
  <c r="P318" i="9"/>
  <c r="R318" i="9" s="1"/>
  <c r="O318" i="9"/>
  <c r="Q318" i="9" s="1"/>
  <c r="W317" i="9"/>
  <c r="U317" i="9"/>
  <c r="V317" i="9" s="1"/>
  <c r="T317" i="9"/>
  <c r="S317" i="9"/>
  <c r="P317" i="9"/>
  <c r="R317" i="9" s="1"/>
  <c r="O317" i="9"/>
  <c r="Q317" i="9" s="1"/>
  <c r="W316" i="9"/>
  <c r="U316" i="9"/>
  <c r="V316" i="9" s="1"/>
  <c r="T316" i="9"/>
  <c r="S316" i="9"/>
  <c r="P316" i="9"/>
  <c r="R316" i="9" s="1"/>
  <c r="O316" i="9"/>
  <c r="Q316" i="9" s="1"/>
  <c r="W315" i="9"/>
  <c r="U315" i="9"/>
  <c r="V315" i="9" s="1"/>
  <c r="T315" i="9"/>
  <c r="S315" i="9"/>
  <c r="P315" i="9"/>
  <c r="R315" i="9" s="1"/>
  <c r="O315" i="9"/>
  <c r="Q315" i="9" s="1"/>
  <c r="W314" i="9"/>
  <c r="U314" i="9"/>
  <c r="V314" i="9" s="1"/>
  <c r="T314" i="9"/>
  <c r="S314" i="9"/>
  <c r="P314" i="9"/>
  <c r="R314" i="9" s="1"/>
  <c r="O314" i="9"/>
  <c r="Q314" i="9" s="1"/>
  <c r="W313" i="9"/>
  <c r="U313" i="9"/>
  <c r="V313" i="9" s="1"/>
  <c r="T313" i="9"/>
  <c r="S313" i="9"/>
  <c r="P313" i="9"/>
  <c r="R313" i="9" s="1"/>
  <c r="O313" i="9"/>
  <c r="Q313" i="9" s="1"/>
  <c r="W312" i="9"/>
  <c r="U312" i="9"/>
  <c r="V312" i="9" s="1"/>
  <c r="T312" i="9"/>
  <c r="S312" i="9"/>
  <c r="P312" i="9"/>
  <c r="R312" i="9" s="1"/>
  <c r="O312" i="9"/>
  <c r="Q312" i="9" s="1"/>
  <c r="W311" i="9"/>
  <c r="U311" i="9"/>
  <c r="V311" i="9" s="1"/>
  <c r="T311" i="9"/>
  <c r="S311" i="9"/>
  <c r="P311" i="9"/>
  <c r="R311" i="9" s="1"/>
  <c r="O311" i="9"/>
  <c r="Q311" i="9" s="1"/>
  <c r="W310" i="9"/>
  <c r="U310" i="9"/>
  <c r="V310" i="9" s="1"/>
  <c r="T310" i="9"/>
  <c r="S310" i="9"/>
  <c r="P310" i="9"/>
  <c r="R310" i="9" s="1"/>
  <c r="O310" i="9"/>
  <c r="Q310" i="9" s="1"/>
  <c r="W309" i="9"/>
  <c r="U309" i="9"/>
  <c r="V309" i="9" s="1"/>
  <c r="T309" i="9"/>
  <c r="S309" i="9"/>
  <c r="P309" i="9"/>
  <c r="R309" i="9" s="1"/>
  <c r="O309" i="9"/>
  <c r="Q309" i="9" s="1"/>
  <c r="W308" i="9"/>
  <c r="U308" i="9"/>
  <c r="V308" i="9" s="1"/>
  <c r="T308" i="9"/>
  <c r="S308" i="9"/>
  <c r="P308" i="9"/>
  <c r="R308" i="9" s="1"/>
  <c r="O308" i="9"/>
  <c r="Q308" i="9" s="1"/>
  <c r="W307" i="9"/>
  <c r="U307" i="9"/>
  <c r="V307" i="9" s="1"/>
  <c r="T307" i="9"/>
  <c r="S307" i="9"/>
  <c r="P307" i="9"/>
  <c r="R307" i="9" s="1"/>
  <c r="O307" i="9"/>
  <c r="Q307" i="9" s="1"/>
  <c r="W306" i="9"/>
  <c r="U306" i="9"/>
  <c r="V306" i="9" s="1"/>
  <c r="T306" i="9"/>
  <c r="S306" i="9"/>
  <c r="P306" i="9"/>
  <c r="R306" i="9" s="1"/>
  <c r="O306" i="9"/>
  <c r="Q306" i="9" s="1"/>
  <c r="W305" i="9"/>
  <c r="U305" i="9"/>
  <c r="V305" i="9" s="1"/>
  <c r="T305" i="9"/>
  <c r="S305" i="9"/>
  <c r="P305" i="9"/>
  <c r="R305" i="9" s="1"/>
  <c r="O305" i="9"/>
  <c r="Q305" i="9" s="1"/>
  <c r="W304" i="9"/>
  <c r="U304" i="9"/>
  <c r="V304" i="9" s="1"/>
  <c r="T304" i="9"/>
  <c r="S304" i="9"/>
  <c r="P304" i="9"/>
  <c r="R304" i="9" s="1"/>
  <c r="O304" i="9"/>
  <c r="Q304" i="9" s="1"/>
  <c r="W303" i="9"/>
  <c r="U303" i="9"/>
  <c r="V303" i="9" s="1"/>
  <c r="T303" i="9"/>
  <c r="S303" i="9"/>
  <c r="P303" i="9"/>
  <c r="R303" i="9" s="1"/>
  <c r="O303" i="9"/>
  <c r="Q303" i="9" s="1"/>
  <c r="W302" i="9"/>
  <c r="U302" i="9"/>
  <c r="V302" i="9" s="1"/>
  <c r="T302" i="9"/>
  <c r="S302" i="9"/>
  <c r="P302" i="9"/>
  <c r="R302" i="9" s="1"/>
  <c r="O302" i="9"/>
  <c r="Q302" i="9" s="1"/>
  <c r="W301" i="9"/>
  <c r="U301" i="9"/>
  <c r="V301" i="9" s="1"/>
  <c r="T301" i="9"/>
  <c r="S301" i="9"/>
  <c r="P301" i="9"/>
  <c r="R301" i="9" s="1"/>
  <c r="O301" i="9"/>
  <c r="Q301" i="9" s="1"/>
  <c r="W300" i="9"/>
  <c r="U300" i="9"/>
  <c r="V300" i="9" s="1"/>
  <c r="T300" i="9"/>
  <c r="S300" i="9"/>
  <c r="P300" i="9"/>
  <c r="R300" i="9" s="1"/>
  <c r="O300" i="9"/>
  <c r="Q300" i="9" s="1"/>
  <c r="W299" i="9"/>
  <c r="U299" i="9"/>
  <c r="V299" i="9" s="1"/>
  <c r="T299" i="9"/>
  <c r="S299" i="9"/>
  <c r="P299" i="9"/>
  <c r="R299" i="9" s="1"/>
  <c r="O299" i="9"/>
  <c r="Q299" i="9" s="1"/>
  <c r="W298" i="9"/>
  <c r="U298" i="9"/>
  <c r="V298" i="9" s="1"/>
  <c r="T298" i="9"/>
  <c r="S298" i="9"/>
  <c r="P298" i="9"/>
  <c r="R298" i="9" s="1"/>
  <c r="O298" i="9"/>
  <c r="Q298" i="9" s="1"/>
  <c r="W297" i="9"/>
  <c r="U297" i="9"/>
  <c r="V297" i="9" s="1"/>
  <c r="T297" i="9"/>
  <c r="S297" i="9"/>
  <c r="P297" i="9"/>
  <c r="R297" i="9" s="1"/>
  <c r="O297" i="9"/>
  <c r="Q297" i="9" s="1"/>
  <c r="W296" i="9"/>
  <c r="U296" i="9"/>
  <c r="V296" i="9" s="1"/>
  <c r="T296" i="9"/>
  <c r="S296" i="9"/>
  <c r="P296" i="9"/>
  <c r="R296" i="9" s="1"/>
  <c r="O296" i="9"/>
  <c r="Q296" i="9" s="1"/>
  <c r="W295" i="9"/>
  <c r="U295" i="9"/>
  <c r="V295" i="9" s="1"/>
  <c r="T295" i="9"/>
  <c r="S295" i="9"/>
  <c r="P295" i="9"/>
  <c r="R295" i="9" s="1"/>
  <c r="O295" i="9"/>
  <c r="Q295" i="9" s="1"/>
  <c r="W294" i="9"/>
  <c r="U294" i="9"/>
  <c r="V294" i="9" s="1"/>
  <c r="T294" i="9"/>
  <c r="S294" i="9"/>
  <c r="P294" i="9"/>
  <c r="R294" i="9" s="1"/>
  <c r="O294" i="9"/>
  <c r="Q294" i="9" s="1"/>
  <c r="W293" i="9"/>
  <c r="U293" i="9"/>
  <c r="V293" i="9" s="1"/>
  <c r="T293" i="9"/>
  <c r="S293" i="9"/>
  <c r="P293" i="9"/>
  <c r="R293" i="9" s="1"/>
  <c r="O293" i="9"/>
  <c r="Q293" i="9" s="1"/>
  <c r="W292" i="9"/>
  <c r="U292" i="9"/>
  <c r="V292" i="9" s="1"/>
  <c r="T292" i="9"/>
  <c r="S292" i="9"/>
  <c r="P292" i="9"/>
  <c r="R292" i="9" s="1"/>
  <c r="O292" i="9"/>
  <c r="Q292" i="9" s="1"/>
  <c r="W291" i="9"/>
  <c r="U291" i="9"/>
  <c r="V291" i="9" s="1"/>
  <c r="T291" i="9"/>
  <c r="S291" i="9"/>
  <c r="P291" i="9"/>
  <c r="R291" i="9" s="1"/>
  <c r="O291" i="9"/>
  <c r="Q291" i="9" s="1"/>
  <c r="W290" i="9"/>
  <c r="U290" i="9"/>
  <c r="V290" i="9" s="1"/>
  <c r="T290" i="9"/>
  <c r="S290" i="9"/>
  <c r="P290" i="9"/>
  <c r="R290" i="9" s="1"/>
  <c r="O290" i="9"/>
  <c r="Q290" i="9" s="1"/>
  <c r="W289" i="9"/>
  <c r="U289" i="9"/>
  <c r="V289" i="9" s="1"/>
  <c r="T289" i="9"/>
  <c r="S289" i="9"/>
  <c r="P289" i="9"/>
  <c r="R289" i="9" s="1"/>
  <c r="O289" i="9"/>
  <c r="Q289" i="9" s="1"/>
  <c r="W288" i="9"/>
  <c r="U288" i="9"/>
  <c r="V288" i="9" s="1"/>
  <c r="T288" i="9"/>
  <c r="S288" i="9"/>
  <c r="P288" i="9"/>
  <c r="R288" i="9" s="1"/>
  <c r="O288" i="9"/>
  <c r="Q288" i="9" s="1"/>
  <c r="W287" i="9"/>
  <c r="U287" i="9"/>
  <c r="V287" i="9" s="1"/>
  <c r="T287" i="9"/>
  <c r="S287" i="9"/>
  <c r="P287" i="9"/>
  <c r="R287" i="9" s="1"/>
  <c r="O287" i="9"/>
  <c r="Q287" i="9" s="1"/>
  <c r="W286" i="9"/>
  <c r="U286" i="9"/>
  <c r="V286" i="9" s="1"/>
  <c r="T286" i="9"/>
  <c r="S286" i="9"/>
  <c r="P286" i="9"/>
  <c r="R286" i="9" s="1"/>
  <c r="O286" i="9"/>
  <c r="Q286" i="9" s="1"/>
  <c r="W285" i="9"/>
  <c r="U285" i="9"/>
  <c r="V285" i="9" s="1"/>
  <c r="T285" i="9"/>
  <c r="S285" i="9"/>
  <c r="P285" i="9"/>
  <c r="R285" i="9" s="1"/>
  <c r="O285" i="9"/>
  <c r="Q285" i="9" s="1"/>
  <c r="W284" i="9"/>
  <c r="U284" i="9"/>
  <c r="V284" i="9" s="1"/>
  <c r="T284" i="9"/>
  <c r="S284" i="9"/>
  <c r="P284" i="9"/>
  <c r="R284" i="9" s="1"/>
  <c r="O284" i="9"/>
  <c r="Q284" i="9" s="1"/>
  <c r="W283" i="9"/>
  <c r="U283" i="9"/>
  <c r="V283" i="9" s="1"/>
  <c r="T283" i="9"/>
  <c r="S283" i="9"/>
  <c r="P283" i="9"/>
  <c r="R283" i="9" s="1"/>
  <c r="O283" i="9"/>
  <c r="Q283" i="9" s="1"/>
  <c r="W282" i="9"/>
  <c r="U282" i="9"/>
  <c r="V282" i="9" s="1"/>
  <c r="T282" i="9"/>
  <c r="S282" i="9"/>
  <c r="P282" i="9"/>
  <c r="R282" i="9" s="1"/>
  <c r="O282" i="9"/>
  <c r="Q282" i="9" s="1"/>
  <c r="W281" i="9"/>
  <c r="U281" i="9"/>
  <c r="V281" i="9" s="1"/>
  <c r="T281" i="9"/>
  <c r="S281" i="9"/>
  <c r="P281" i="9"/>
  <c r="R281" i="9" s="1"/>
  <c r="O281" i="9"/>
  <c r="Q281" i="9" s="1"/>
  <c r="W280" i="9"/>
  <c r="U280" i="9"/>
  <c r="V280" i="9" s="1"/>
  <c r="T280" i="9"/>
  <c r="S280" i="9"/>
  <c r="P280" i="9"/>
  <c r="R280" i="9" s="1"/>
  <c r="O280" i="9"/>
  <c r="Q280" i="9" s="1"/>
  <c r="W279" i="9"/>
  <c r="U279" i="9"/>
  <c r="V279" i="9" s="1"/>
  <c r="T279" i="9"/>
  <c r="S279" i="9"/>
  <c r="P279" i="9"/>
  <c r="R279" i="9" s="1"/>
  <c r="O279" i="9"/>
  <c r="Q279" i="9" s="1"/>
  <c r="W278" i="9"/>
  <c r="U278" i="9"/>
  <c r="V278" i="9" s="1"/>
  <c r="T278" i="9"/>
  <c r="S278" i="9"/>
  <c r="P278" i="9"/>
  <c r="R278" i="9" s="1"/>
  <c r="O278" i="9"/>
  <c r="Q278" i="9" s="1"/>
  <c r="W277" i="9"/>
  <c r="U277" i="9"/>
  <c r="V277" i="9" s="1"/>
  <c r="T277" i="9"/>
  <c r="S277" i="9"/>
  <c r="P277" i="9"/>
  <c r="R277" i="9" s="1"/>
  <c r="O277" i="9"/>
  <c r="Q277" i="9" s="1"/>
  <c r="W276" i="9"/>
  <c r="U276" i="9"/>
  <c r="V276" i="9" s="1"/>
  <c r="T276" i="9"/>
  <c r="S276" i="9"/>
  <c r="P276" i="9"/>
  <c r="R276" i="9" s="1"/>
  <c r="O276" i="9"/>
  <c r="Q276" i="9" s="1"/>
  <c r="W275" i="9"/>
  <c r="U275" i="9"/>
  <c r="V275" i="9" s="1"/>
  <c r="T275" i="9"/>
  <c r="S275" i="9"/>
  <c r="P275" i="9"/>
  <c r="R275" i="9" s="1"/>
  <c r="O275" i="9"/>
  <c r="Q275" i="9" s="1"/>
  <c r="W274" i="9"/>
  <c r="U274" i="9"/>
  <c r="V274" i="9" s="1"/>
  <c r="T274" i="9"/>
  <c r="S274" i="9"/>
  <c r="P274" i="9"/>
  <c r="R274" i="9" s="1"/>
  <c r="O274" i="9"/>
  <c r="Q274" i="9" s="1"/>
  <c r="W273" i="9"/>
  <c r="U273" i="9"/>
  <c r="V273" i="9" s="1"/>
  <c r="T273" i="9"/>
  <c r="S273" i="9"/>
  <c r="P273" i="9"/>
  <c r="R273" i="9" s="1"/>
  <c r="O273" i="9"/>
  <c r="Q273" i="9" s="1"/>
  <c r="W272" i="9"/>
  <c r="U272" i="9"/>
  <c r="V272" i="9" s="1"/>
  <c r="T272" i="9"/>
  <c r="S272" i="9"/>
  <c r="P272" i="9"/>
  <c r="R272" i="9" s="1"/>
  <c r="O272" i="9"/>
  <c r="Q272" i="9" s="1"/>
  <c r="W271" i="9"/>
  <c r="U271" i="9"/>
  <c r="V271" i="9" s="1"/>
  <c r="T271" i="9"/>
  <c r="S271" i="9"/>
  <c r="P271" i="9"/>
  <c r="R271" i="9" s="1"/>
  <c r="O271" i="9"/>
  <c r="Q271" i="9" s="1"/>
  <c r="W270" i="9"/>
  <c r="U270" i="9"/>
  <c r="V270" i="9" s="1"/>
  <c r="T270" i="9"/>
  <c r="S270" i="9"/>
  <c r="P270" i="9"/>
  <c r="R270" i="9" s="1"/>
  <c r="O270" i="9"/>
  <c r="Q270" i="9" s="1"/>
  <c r="W269" i="9"/>
  <c r="U269" i="9"/>
  <c r="V269" i="9" s="1"/>
  <c r="T269" i="9"/>
  <c r="S269" i="9"/>
  <c r="P269" i="9"/>
  <c r="R269" i="9" s="1"/>
  <c r="O269" i="9"/>
  <c r="Q269" i="9" s="1"/>
  <c r="W268" i="9"/>
  <c r="U268" i="9"/>
  <c r="V268" i="9" s="1"/>
  <c r="T268" i="9"/>
  <c r="S268" i="9"/>
  <c r="P268" i="9"/>
  <c r="R268" i="9" s="1"/>
  <c r="O268" i="9"/>
  <c r="Q268" i="9" s="1"/>
  <c r="W267" i="9"/>
  <c r="U267" i="9"/>
  <c r="V267" i="9" s="1"/>
  <c r="T267" i="9"/>
  <c r="S267" i="9"/>
  <c r="P267" i="9"/>
  <c r="R267" i="9" s="1"/>
  <c r="O267" i="9"/>
  <c r="Q267" i="9" s="1"/>
  <c r="W266" i="9"/>
  <c r="U266" i="9"/>
  <c r="V266" i="9" s="1"/>
  <c r="T266" i="9"/>
  <c r="S266" i="9"/>
  <c r="P266" i="9"/>
  <c r="R266" i="9" s="1"/>
  <c r="O266" i="9"/>
  <c r="Q266" i="9" s="1"/>
  <c r="W265" i="9"/>
  <c r="U265" i="9"/>
  <c r="V265" i="9" s="1"/>
  <c r="T265" i="9"/>
  <c r="S265" i="9"/>
  <c r="P265" i="9"/>
  <c r="R265" i="9" s="1"/>
  <c r="O265" i="9"/>
  <c r="Q265" i="9" s="1"/>
  <c r="W264" i="9"/>
  <c r="U264" i="9"/>
  <c r="V264" i="9" s="1"/>
  <c r="T264" i="9"/>
  <c r="S264" i="9"/>
  <c r="P264" i="9"/>
  <c r="R264" i="9" s="1"/>
  <c r="O264" i="9"/>
  <c r="Q264" i="9" s="1"/>
  <c r="W263" i="9"/>
  <c r="U263" i="9"/>
  <c r="V263" i="9" s="1"/>
  <c r="T263" i="9"/>
  <c r="S263" i="9"/>
  <c r="P263" i="9"/>
  <c r="R263" i="9" s="1"/>
  <c r="O263" i="9"/>
  <c r="Q263" i="9" s="1"/>
  <c r="W262" i="9"/>
  <c r="U262" i="9"/>
  <c r="V262" i="9" s="1"/>
  <c r="T262" i="9"/>
  <c r="S262" i="9"/>
  <c r="P262" i="9"/>
  <c r="R262" i="9" s="1"/>
  <c r="O262" i="9"/>
  <c r="Q262" i="9" s="1"/>
  <c r="W261" i="9"/>
  <c r="U261" i="9"/>
  <c r="V261" i="9" s="1"/>
  <c r="T261" i="9"/>
  <c r="S261" i="9"/>
  <c r="P261" i="9"/>
  <c r="R261" i="9" s="1"/>
  <c r="O261" i="9"/>
  <c r="Q261" i="9" s="1"/>
  <c r="W260" i="9"/>
  <c r="U260" i="9"/>
  <c r="V260" i="9" s="1"/>
  <c r="T260" i="9"/>
  <c r="S260" i="9"/>
  <c r="P260" i="9"/>
  <c r="R260" i="9" s="1"/>
  <c r="O260" i="9"/>
  <c r="Q260" i="9" s="1"/>
  <c r="W259" i="9"/>
  <c r="U259" i="9"/>
  <c r="V259" i="9" s="1"/>
  <c r="T259" i="9"/>
  <c r="S259" i="9"/>
  <c r="P259" i="9"/>
  <c r="R259" i="9" s="1"/>
  <c r="O259" i="9"/>
  <c r="Q259" i="9" s="1"/>
  <c r="W258" i="9"/>
  <c r="U258" i="9"/>
  <c r="V258" i="9" s="1"/>
  <c r="T258" i="9"/>
  <c r="S258" i="9"/>
  <c r="P258" i="9"/>
  <c r="R258" i="9" s="1"/>
  <c r="O258" i="9"/>
  <c r="Q258" i="9" s="1"/>
  <c r="W257" i="9"/>
  <c r="U257" i="9"/>
  <c r="V257" i="9" s="1"/>
  <c r="T257" i="9"/>
  <c r="S257" i="9"/>
  <c r="P257" i="9"/>
  <c r="R257" i="9" s="1"/>
  <c r="O257" i="9"/>
  <c r="Q257" i="9" s="1"/>
  <c r="W256" i="9"/>
  <c r="U256" i="9"/>
  <c r="V256" i="9" s="1"/>
  <c r="T256" i="9"/>
  <c r="S256" i="9"/>
  <c r="P256" i="9"/>
  <c r="R256" i="9" s="1"/>
  <c r="O256" i="9"/>
  <c r="Q256" i="9" s="1"/>
  <c r="W255" i="9"/>
  <c r="U255" i="9"/>
  <c r="V255" i="9" s="1"/>
  <c r="T255" i="9"/>
  <c r="S255" i="9"/>
  <c r="P255" i="9"/>
  <c r="R255" i="9" s="1"/>
  <c r="O255" i="9"/>
  <c r="Q255" i="9" s="1"/>
  <c r="W254" i="9"/>
  <c r="U254" i="9"/>
  <c r="V254" i="9" s="1"/>
  <c r="T254" i="9"/>
  <c r="S254" i="9"/>
  <c r="P254" i="9"/>
  <c r="R254" i="9" s="1"/>
  <c r="O254" i="9"/>
  <c r="Q254" i="9" s="1"/>
  <c r="W253" i="9"/>
  <c r="U253" i="9"/>
  <c r="V253" i="9" s="1"/>
  <c r="T253" i="9"/>
  <c r="S253" i="9"/>
  <c r="P253" i="9"/>
  <c r="R253" i="9" s="1"/>
  <c r="O253" i="9"/>
  <c r="Q253" i="9" s="1"/>
  <c r="W252" i="9"/>
  <c r="U252" i="9"/>
  <c r="V252" i="9" s="1"/>
  <c r="T252" i="9"/>
  <c r="S252" i="9"/>
  <c r="P252" i="9"/>
  <c r="R252" i="9" s="1"/>
  <c r="O252" i="9"/>
  <c r="Q252" i="9" s="1"/>
  <c r="W251" i="9"/>
  <c r="U251" i="9"/>
  <c r="V251" i="9" s="1"/>
  <c r="T251" i="9"/>
  <c r="S251" i="9"/>
  <c r="P251" i="9"/>
  <c r="R251" i="9" s="1"/>
  <c r="O251" i="9"/>
  <c r="Q251" i="9" s="1"/>
  <c r="W250" i="9"/>
  <c r="U250" i="9"/>
  <c r="V250" i="9" s="1"/>
  <c r="T250" i="9"/>
  <c r="S250" i="9"/>
  <c r="P250" i="9"/>
  <c r="R250" i="9" s="1"/>
  <c r="O250" i="9"/>
  <c r="Q250" i="9" s="1"/>
  <c r="W249" i="9"/>
  <c r="U249" i="9"/>
  <c r="V249" i="9" s="1"/>
  <c r="T249" i="9"/>
  <c r="S249" i="9"/>
  <c r="P249" i="9"/>
  <c r="R249" i="9" s="1"/>
  <c r="O249" i="9"/>
  <c r="Q249" i="9" s="1"/>
  <c r="W248" i="9"/>
  <c r="U248" i="9"/>
  <c r="V248" i="9" s="1"/>
  <c r="T248" i="9"/>
  <c r="S248" i="9"/>
  <c r="P248" i="9"/>
  <c r="R248" i="9" s="1"/>
  <c r="O248" i="9"/>
  <c r="Q248" i="9" s="1"/>
  <c r="W247" i="9"/>
  <c r="U247" i="9"/>
  <c r="V247" i="9" s="1"/>
  <c r="T247" i="9"/>
  <c r="S247" i="9"/>
  <c r="P247" i="9"/>
  <c r="R247" i="9" s="1"/>
  <c r="O247" i="9"/>
  <c r="Q247" i="9" s="1"/>
  <c r="W246" i="9"/>
  <c r="U246" i="9"/>
  <c r="V246" i="9" s="1"/>
  <c r="T246" i="9"/>
  <c r="S246" i="9"/>
  <c r="P246" i="9"/>
  <c r="R246" i="9" s="1"/>
  <c r="O246" i="9"/>
  <c r="Q246" i="9" s="1"/>
  <c r="W245" i="9"/>
  <c r="U245" i="9"/>
  <c r="V245" i="9" s="1"/>
  <c r="T245" i="9"/>
  <c r="S245" i="9"/>
  <c r="P245" i="9"/>
  <c r="R245" i="9" s="1"/>
  <c r="O245" i="9"/>
  <c r="Q245" i="9" s="1"/>
  <c r="W244" i="9"/>
  <c r="U244" i="9"/>
  <c r="V244" i="9" s="1"/>
  <c r="T244" i="9"/>
  <c r="S244" i="9"/>
  <c r="P244" i="9"/>
  <c r="R244" i="9" s="1"/>
  <c r="O244" i="9"/>
  <c r="Q244" i="9" s="1"/>
  <c r="W243" i="9"/>
  <c r="U243" i="9"/>
  <c r="V243" i="9" s="1"/>
  <c r="T243" i="9"/>
  <c r="S243" i="9"/>
  <c r="P243" i="9"/>
  <c r="R243" i="9" s="1"/>
  <c r="O243" i="9"/>
  <c r="Q243" i="9" s="1"/>
  <c r="W242" i="9"/>
  <c r="U242" i="9"/>
  <c r="V242" i="9" s="1"/>
  <c r="T242" i="9"/>
  <c r="S242" i="9"/>
  <c r="P242" i="9"/>
  <c r="R242" i="9" s="1"/>
  <c r="O242" i="9"/>
  <c r="Q242" i="9" s="1"/>
  <c r="W241" i="9"/>
  <c r="U241" i="9"/>
  <c r="V241" i="9" s="1"/>
  <c r="T241" i="9"/>
  <c r="S241" i="9"/>
  <c r="P241" i="9"/>
  <c r="R241" i="9" s="1"/>
  <c r="O241" i="9"/>
  <c r="Q241" i="9" s="1"/>
  <c r="W240" i="9"/>
  <c r="U240" i="9"/>
  <c r="V240" i="9" s="1"/>
  <c r="T240" i="9"/>
  <c r="S240" i="9"/>
  <c r="P240" i="9"/>
  <c r="R240" i="9" s="1"/>
  <c r="O240" i="9"/>
  <c r="Q240" i="9" s="1"/>
  <c r="W239" i="9"/>
  <c r="U239" i="9"/>
  <c r="V239" i="9" s="1"/>
  <c r="T239" i="9"/>
  <c r="S239" i="9"/>
  <c r="P239" i="9"/>
  <c r="R239" i="9" s="1"/>
  <c r="O239" i="9"/>
  <c r="Q239" i="9" s="1"/>
  <c r="W238" i="9"/>
  <c r="U238" i="9"/>
  <c r="V238" i="9" s="1"/>
  <c r="T238" i="9"/>
  <c r="S238" i="9"/>
  <c r="P238" i="9"/>
  <c r="R238" i="9" s="1"/>
  <c r="O238" i="9"/>
  <c r="Q238" i="9" s="1"/>
  <c r="W237" i="9"/>
  <c r="U237" i="9"/>
  <c r="V237" i="9" s="1"/>
  <c r="T237" i="9"/>
  <c r="S237" i="9"/>
  <c r="P237" i="9"/>
  <c r="R237" i="9" s="1"/>
  <c r="O237" i="9"/>
  <c r="Q237" i="9" s="1"/>
  <c r="W236" i="9"/>
  <c r="U236" i="9"/>
  <c r="V236" i="9" s="1"/>
  <c r="T236" i="9"/>
  <c r="S236" i="9"/>
  <c r="P236" i="9"/>
  <c r="R236" i="9" s="1"/>
  <c r="O236" i="9"/>
  <c r="Q236" i="9" s="1"/>
  <c r="W235" i="9"/>
  <c r="U235" i="9"/>
  <c r="V235" i="9" s="1"/>
  <c r="T235" i="9"/>
  <c r="S235" i="9"/>
  <c r="P235" i="9"/>
  <c r="R235" i="9" s="1"/>
  <c r="O235" i="9"/>
  <c r="Q235" i="9" s="1"/>
  <c r="W234" i="9"/>
  <c r="U234" i="9"/>
  <c r="V234" i="9" s="1"/>
  <c r="T234" i="9"/>
  <c r="S234" i="9"/>
  <c r="P234" i="9"/>
  <c r="R234" i="9" s="1"/>
  <c r="O234" i="9"/>
  <c r="Q234" i="9" s="1"/>
  <c r="W233" i="9"/>
  <c r="U233" i="9"/>
  <c r="V233" i="9" s="1"/>
  <c r="T233" i="9"/>
  <c r="S233" i="9"/>
  <c r="P233" i="9"/>
  <c r="R233" i="9" s="1"/>
  <c r="O233" i="9"/>
  <c r="Q233" i="9" s="1"/>
  <c r="W232" i="9"/>
  <c r="U232" i="9"/>
  <c r="V232" i="9" s="1"/>
  <c r="T232" i="9"/>
  <c r="S232" i="9"/>
  <c r="P232" i="9"/>
  <c r="R232" i="9" s="1"/>
  <c r="O232" i="9"/>
  <c r="Q232" i="9" s="1"/>
  <c r="W231" i="9"/>
  <c r="U231" i="9"/>
  <c r="V231" i="9" s="1"/>
  <c r="T231" i="9"/>
  <c r="S231" i="9"/>
  <c r="P231" i="9"/>
  <c r="R231" i="9" s="1"/>
  <c r="O231" i="9"/>
  <c r="Q231" i="9" s="1"/>
  <c r="W230" i="9"/>
  <c r="U230" i="9"/>
  <c r="V230" i="9" s="1"/>
  <c r="T230" i="9"/>
  <c r="S230" i="9"/>
  <c r="P230" i="9"/>
  <c r="R230" i="9" s="1"/>
  <c r="O230" i="9"/>
  <c r="Q230" i="9" s="1"/>
  <c r="W229" i="9"/>
  <c r="U229" i="9"/>
  <c r="V229" i="9" s="1"/>
  <c r="T229" i="9"/>
  <c r="S229" i="9"/>
  <c r="P229" i="9"/>
  <c r="R229" i="9" s="1"/>
  <c r="O229" i="9"/>
  <c r="Q229" i="9" s="1"/>
  <c r="W228" i="9"/>
  <c r="U228" i="9"/>
  <c r="V228" i="9" s="1"/>
  <c r="T228" i="9"/>
  <c r="S228" i="9"/>
  <c r="P228" i="9"/>
  <c r="R228" i="9" s="1"/>
  <c r="O228" i="9"/>
  <c r="Q228" i="9" s="1"/>
  <c r="W227" i="9"/>
  <c r="U227" i="9"/>
  <c r="V227" i="9" s="1"/>
  <c r="T227" i="9"/>
  <c r="S227" i="9"/>
  <c r="P227" i="9"/>
  <c r="R227" i="9" s="1"/>
  <c r="O227" i="9"/>
  <c r="Q227" i="9" s="1"/>
  <c r="W226" i="9"/>
  <c r="U226" i="9"/>
  <c r="V226" i="9" s="1"/>
  <c r="T226" i="9"/>
  <c r="S226" i="9"/>
  <c r="P226" i="9"/>
  <c r="R226" i="9" s="1"/>
  <c r="O226" i="9"/>
  <c r="Q226" i="9" s="1"/>
  <c r="W225" i="9"/>
  <c r="U225" i="9"/>
  <c r="V225" i="9" s="1"/>
  <c r="T225" i="9"/>
  <c r="S225" i="9"/>
  <c r="P225" i="9"/>
  <c r="R225" i="9" s="1"/>
  <c r="O225" i="9"/>
  <c r="Q225" i="9" s="1"/>
  <c r="W224" i="9"/>
  <c r="U224" i="9"/>
  <c r="V224" i="9" s="1"/>
  <c r="T224" i="9"/>
  <c r="S224" i="9"/>
  <c r="P224" i="9"/>
  <c r="R224" i="9" s="1"/>
  <c r="O224" i="9"/>
  <c r="Q224" i="9" s="1"/>
  <c r="W223" i="9"/>
  <c r="U223" i="9"/>
  <c r="V223" i="9" s="1"/>
  <c r="T223" i="9"/>
  <c r="S223" i="9"/>
  <c r="P223" i="9"/>
  <c r="R223" i="9" s="1"/>
  <c r="O223" i="9"/>
  <c r="Q223" i="9" s="1"/>
  <c r="W222" i="9"/>
  <c r="U222" i="9"/>
  <c r="V222" i="9" s="1"/>
  <c r="T222" i="9"/>
  <c r="S222" i="9"/>
  <c r="P222" i="9"/>
  <c r="R222" i="9" s="1"/>
  <c r="O222" i="9"/>
  <c r="Q222" i="9" s="1"/>
  <c r="W221" i="9"/>
  <c r="U221" i="9"/>
  <c r="V221" i="9" s="1"/>
  <c r="T221" i="9"/>
  <c r="S221" i="9"/>
  <c r="P221" i="9"/>
  <c r="R221" i="9" s="1"/>
  <c r="O221" i="9"/>
  <c r="Q221" i="9" s="1"/>
  <c r="W220" i="9"/>
  <c r="U220" i="9"/>
  <c r="V220" i="9" s="1"/>
  <c r="T220" i="9"/>
  <c r="S220" i="9"/>
  <c r="P220" i="9"/>
  <c r="R220" i="9" s="1"/>
  <c r="O220" i="9"/>
  <c r="Q220" i="9" s="1"/>
  <c r="W219" i="9"/>
  <c r="U219" i="9"/>
  <c r="V219" i="9" s="1"/>
  <c r="T219" i="9"/>
  <c r="S219" i="9"/>
  <c r="P219" i="9"/>
  <c r="R219" i="9" s="1"/>
  <c r="O219" i="9"/>
  <c r="Q219" i="9" s="1"/>
  <c r="W218" i="9"/>
  <c r="U218" i="9"/>
  <c r="V218" i="9" s="1"/>
  <c r="T218" i="9"/>
  <c r="S218" i="9"/>
  <c r="P218" i="9"/>
  <c r="R218" i="9" s="1"/>
  <c r="O218" i="9"/>
  <c r="Q218" i="9" s="1"/>
  <c r="W217" i="9"/>
  <c r="U217" i="9"/>
  <c r="V217" i="9" s="1"/>
  <c r="T217" i="9"/>
  <c r="S217" i="9"/>
  <c r="P217" i="9"/>
  <c r="R217" i="9" s="1"/>
  <c r="O217" i="9"/>
  <c r="Q217" i="9" s="1"/>
  <c r="W216" i="9"/>
  <c r="U216" i="9"/>
  <c r="V216" i="9" s="1"/>
  <c r="T216" i="9"/>
  <c r="S216" i="9"/>
  <c r="P216" i="9"/>
  <c r="R216" i="9" s="1"/>
  <c r="O216" i="9"/>
  <c r="Q216" i="9" s="1"/>
  <c r="W215" i="9"/>
  <c r="U215" i="9"/>
  <c r="V215" i="9" s="1"/>
  <c r="T215" i="9"/>
  <c r="S215" i="9"/>
  <c r="P215" i="9"/>
  <c r="R215" i="9" s="1"/>
  <c r="O215" i="9"/>
  <c r="Q215" i="9" s="1"/>
  <c r="W214" i="9"/>
  <c r="U214" i="9"/>
  <c r="V214" i="9" s="1"/>
  <c r="T214" i="9"/>
  <c r="S214" i="9"/>
  <c r="P214" i="9"/>
  <c r="R214" i="9" s="1"/>
  <c r="O214" i="9"/>
  <c r="Q214" i="9" s="1"/>
  <c r="W213" i="9"/>
  <c r="U213" i="9"/>
  <c r="V213" i="9" s="1"/>
  <c r="T213" i="9"/>
  <c r="S213" i="9"/>
  <c r="P213" i="9"/>
  <c r="R213" i="9" s="1"/>
  <c r="O213" i="9"/>
  <c r="Q213" i="9" s="1"/>
  <c r="W212" i="9"/>
  <c r="U212" i="9"/>
  <c r="V212" i="9" s="1"/>
  <c r="T212" i="9"/>
  <c r="S212" i="9"/>
  <c r="P212" i="9"/>
  <c r="R212" i="9" s="1"/>
  <c r="O212" i="9"/>
  <c r="Q212" i="9" s="1"/>
  <c r="W211" i="9"/>
  <c r="U211" i="9"/>
  <c r="V211" i="9" s="1"/>
  <c r="T211" i="9"/>
  <c r="S211" i="9"/>
  <c r="P211" i="9"/>
  <c r="R211" i="9" s="1"/>
  <c r="O211" i="9"/>
  <c r="Q211" i="9" s="1"/>
  <c r="W210" i="9"/>
  <c r="U210" i="9"/>
  <c r="V210" i="9" s="1"/>
  <c r="T210" i="9"/>
  <c r="S210" i="9"/>
  <c r="P210" i="9"/>
  <c r="R210" i="9" s="1"/>
  <c r="O210" i="9"/>
  <c r="Q210" i="9" s="1"/>
  <c r="W209" i="9"/>
  <c r="U209" i="9"/>
  <c r="V209" i="9" s="1"/>
  <c r="T209" i="9"/>
  <c r="S209" i="9"/>
  <c r="P209" i="9"/>
  <c r="R209" i="9" s="1"/>
  <c r="O209" i="9"/>
  <c r="Q209" i="9" s="1"/>
  <c r="W208" i="9"/>
  <c r="U208" i="9"/>
  <c r="V208" i="9" s="1"/>
  <c r="T208" i="9"/>
  <c r="S208" i="9"/>
  <c r="P208" i="9"/>
  <c r="R208" i="9" s="1"/>
  <c r="O208" i="9"/>
  <c r="Q208" i="9" s="1"/>
  <c r="W207" i="9"/>
  <c r="U207" i="9"/>
  <c r="V207" i="9" s="1"/>
  <c r="T207" i="9"/>
  <c r="S207" i="9"/>
  <c r="P207" i="9"/>
  <c r="R207" i="9" s="1"/>
  <c r="O207" i="9"/>
  <c r="Q207" i="9" s="1"/>
  <c r="W206" i="9"/>
  <c r="U206" i="9"/>
  <c r="V206" i="9" s="1"/>
  <c r="T206" i="9"/>
  <c r="S206" i="9"/>
  <c r="P206" i="9"/>
  <c r="R206" i="9" s="1"/>
  <c r="O206" i="9"/>
  <c r="Q206" i="9" s="1"/>
  <c r="W205" i="9"/>
  <c r="U205" i="9"/>
  <c r="V205" i="9" s="1"/>
  <c r="T205" i="9"/>
  <c r="S205" i="9"/>
  <c r="P205" i="9"/>
  <c r="R205" i="9" s="1"/>
  <c r="O205" i="9"/>
  <c r="Q205" i="9" s="1"/>
  <c r="W204" i="9"/>
  <c r="U204" i="9"/>
  <c r="V204" i="9" s="1"/>
  <c r="T204" i="9"/>
  <c r="S204" i="9"/>
  <c r="P204" i="9"/>
  <c r="R204" i="9" s="1"/>
  <c r="O204" i="9"/>
  <c r="Q204" i="9" s="1"/>
  <c r="W203" i="9"/>
  <c r="U203" i="9"/>
  <c r="V203" i="9" s="1"/>
  <c r="T203" i="9"/>
  <c r="S203" i="9"/>
  <c r="P203" i="9"/>
  <c r="R203" i="9" s="1"/>
  <c r="O203" i="9"/>
  <c r="Q203" i="9" s="1"/>
  <c r="W202" i="9"/>
  <c r="U202" i="9"/>
  <c r="V202" i="9" s="1"/>
  <c r="T202" i="9"/>
  <c r="S202" i="9"/>
  <c r="P202" i="9"/>
  <c r="R202" i="9" s="1"/>
  <c r="O202" i="9"/>
  <c r="Q202" i="9" s="1"/>
  <c r="W201" i="9"/>
  <c r="U201" i="9"/>
  <c r="V201" i="9" s="1"/>
  <c r="T201" i="9"/>
  <c r="S201" i="9"/>
  <c r="P201" i="9"/>
  <c r="R201" i="9" s="1"/>
  <c r="O201" i="9"/>
  <c r="Q201" i="9" s="1"/>
  <c r="W200" i="9"/>
  <c r="U200" i="9"/>
  <c r="V200" i="9" s="1"/>
  <c r="T200" i="9"/>
  <c r="S200" i="9"/>
  <c r="P200" i="9"/>
  <c r="R200" i="9" s="1"/>
  <c r="O200" i="9"/>
  <c r="Q200" i="9" s="1"/>
  <c r="W199" i="9"/>
  <c r="U199" i="9"/>
  <c r="V199" i="9" s="1"/>
  <c r="T199" i="9"/>
  <c r="S199" i="9"/>
  <c r="P199" i="9"/>
  <c r="R199" i="9" s="1"/>
  <c r="O199" i="9"/>
  <c r="Q199" i="9" s="1"/>
  <c r="W198" i="9"/>
  <c r="U198" i="9"/>
  <c r="V198" i="9" s="1"/>
  <c r="T198" i="9"/>
  <c r="S198" i="9"/>
  <c r="P198" i="9"/>
  <c r="R198" i="9" s="1"/>
  <c r="O198" i="9"/>
  <c r="Q198" i="9" s="1"/>
  <c r="W197" i="9"/>
  <c r="U197" i="9"/>
  <c r="V197" i="9" s="1"/>
  <c r="T197" i="9"/>
  <c r="S197" i="9"/>
  <c r="P197" i="9"/>
  <c r="R197" i="9" s="1"/>
  <c r="O197" i="9"/>
  <c r="Q197" i="9" s="1"/>
  <c r="W196" i="9"/>
  <c r="U196" i="9"/>
  <c r="V196" i="9" s="1"/>
  <c r="T196" i="9"/>
  <c r="S196" i="9"/>
  <c r="P196" i="9"/>
  <c r="R196" i="9" s="1"/>
  <c r="O196" i="9"/>
  <c r="Q196" i="9" s="1"/>
  <c r="W195" i="9"/>
  <c r="U195" i="9"/>
  <c r="V195" i="9" s="1"/>
  <c r="T195" i="9"/>
  <c r="S195" i="9"/>
  <c r="P195" i="9"/>
  <c r="R195" i="9" s="1"/>
  <c r="O195" i="9"/>
  <c r="Q195" i="9" s="1"/>
  <c r="W194" i="9"/>
  <c r="U194" i="9"/>
  <c r="V194" i="9" s="1"/>
  <c r="T194" i="9"/>
  <c r="S194" i="9"/>
  <c r="P194" i="9"/>
  <c r="R194" i="9" s="1"/>
  <c r="O194" i="9"/>
  <c r="Q194" i="9" s="1"/>
  <c r="W193" i="9"/>
  <c r="U193" i="9"/>
  <c r="V193" i="9" s="1"/>
  <c r="T193" i="9"/>
  <c r="S193" i="9"/>
  <c r="P193" i="9"/>
  <c r="R193" i="9" s="1"/>
  <c r="O193" i="9"/>
  <c r="Q193" i="9" s="1"/>
  <c r="W192" i="9"/>
  <c r="U192" i="9"/>
  <c r="V192" i="9" s="1"/>
  <c r="T192" i="9"/>
  <c r="S192" i="9"/>
  <c r="P192" i="9"/>
  <c r="R192" i="9" s="1"/>
  <c r="O192" i="9"/>
  <c r="Q192" i="9" s="1"/>
  <c r="W191" i="9"/>
  <c r="U191" i="9"/>
  <c r="V191" i="9" s="1"/>
  <c r="T191" i="9"/>
  <c r="S191" i="9"/>
  <c r="P191" i="9"/>
  <c r="R191" i="9" s="1"/>
  <c r="O191" i="9"/>
  <c r="Q191" i="9" s="1"/>
  <c r="W190" i="9"/>
  <c r="U190" i="9"/>
  <c r="V190" i="9" s="1"/>
  <c r="T190" i="9"/>
  <c r="S190" i="9"/>
  <c r="P190" i="9"/>
  <c r="R190" i="9" s="1"/>
  <c r="O190" i="9"/>
  <c r="Q190" i="9" s="1"/>
  <c r="W189" i="9"/>
  <c r="U189" i="9"/>
  <c r="V189" i="9" s="1"/>
  <c r="T189" i="9"/>
  <c r="S189" i="9"/>
  <c r="P189" i="9"/>
  <c r="R189" i="9" s="1"/>
  <c r="O189" i="9"/>
  <c r="Q189" i="9" s="1"/>
  <c r="W188" i="9"/>
  <c r="U188" i="9"/>
  <c r="V188" i="9" s="1"/>
  <c r="T188" i="9"/>
  <c r="S188" i="9"/>
  <c r="P188" i="9"/>
  <c r="R188" i="9" s="1"/>
  <c r="O188" i="9"/>
  <c r="Q188" i="9" s="1"/>
  <c r="W187" i="9"/>
  <c r="U187" i="9"/>
  <c r="V187" i="9" s="1"/>
  <c r="T187" i="9"/>
  <c r="S187" i="9"/>
  <c r="P187" i="9"/>
  <c r="R187" i="9" s="1"/>
  <c r="O187" i="9"/>
  <c r="Q187" i="9" s="1"/>
  <c r="W186" i="9"/>
  <c r="U186" i="9"/>
  <c r="V186" i="9" s="1"/>
  <c r="T186" i="9"/>
  <c r="S186" i="9"/>
  <c r="P186" i="9"/>
  <c r="R186" i="9" s="1"/>
  <c r="O186" i="9"/>
  <c r="Q186" i="9" s="1"/>
  <c r="W185" i="9"/>
  <c r="U185" i="9"/>
  <c r="V185" i="9" s="1"/>
  <c r="T185" i="9"/>
  <c r="S185" i="9"/>
  <c r="P185" i="9"/>
  <c r="R185" i="9" s="1"/>
  <c r="O185" i="9"/>
  <c r="Q185" i="9" s="1"/>
  <c r="W184" i="9"/>
  <c r="U184" i="9"/>
  <c r="V184" i="9" s="1"/>
  <c r="T184" i="9"/>
  <c r="S184" i="9"/>
  <c r="P184" i="9"/>
  <c r="R184" i="9" s="1"/>
  <c r="O184" i="9"/>
  <c r="Q184" i="9" s="1"/>
  <c r="W183" i="9"/>
  <c r="U183" i="9"/>
  <c r="V183" i="9" s="1"/>
  <c r="T183" i="9"/>
  <c r="S183" i="9"/>
  <c r="P183" i="9"/>
  <c r="R183" i="9" s="1"/>
  <c r="O183" i="9"/>
  <c r="Q183" i="9" s="1"/>
  <c r="W182" i="9"/>
  <c r="U182" i="9"/>
  <c r="V182" i="9" s="1"/>
  <c r="T182" i="9"/>
  <c r="S182" i="9"/>
  <c r="P182" i="9"/>
  <c r="R182" i="9" s="1"/>
  <c r="O182" i="9"/>
  <c r="Q182" i="9" s="1"/>
  <c r="W181" i="9"/>
  <c r="U181" i="9"/>
  <c r="V181" i="9" s="1"/>
  <c r="T181" i="9"/>
  <c r="S181" i="9"/>
  <c r="P181" i="9"/>
  <c r="R181" i="9" s="1"/>
  <c r="O181" i="9"/>
  <c r="Q181" i="9" s="1"/>
  <c r="W180" i="9"/>
  <c r="U180" i="9"/>
  <c r="V180" i="9" s="1"/>
  <c r="T180" i="9"/>
  <c r="S180" i="9"/>
  <c r="P180" i="9"/>
  <c r="R180" i="9" s="1"/>
  <c r="O180" i="9"/>
  <c r="Q180" i="9" s="1"/>
  <c r="W179" i="9"/>
  <c r="U179" i="9"/>
  <c r="V179" i="9" s="1"/>
  <c r="T179" i="9"/>
  <c r="S179" i="9"/>
  <c r="P179" i="9"/>
  <c r="R179" i="9" s="1"/>
  <c r="O179" i="9"/>
  <c r="Q179" i="9" s="1"/>
  <c r="W178" i="9"/>
  <c r="U178" i="9"/>
  <c r="V178" i="9" s="1"/>
  <c r="T178" i="9"/>
  <c r="S178" i="9"/>
  <c r="P178" i="9"/>
  <c r="R178" i="9" s="1"/>
  <c r="O178" i="9"/>
  <c r="Q178" i="9" s="1"/>
  <c r="W177" i="9"/>
  <c r="U177" i="9"/>
  <c r="V177" i="9" s="1"/>
  <c r="T177" i="9"/>
  <c r="S177" i="9"/>
  <c r="P177" i="9"/>
  <c r="R177" i="9" s="1"/>
  <c r="O177" i="9"/>
  <c r="Q177" i="9" s="1"/>
  <c r="W176" i="9"/>
  <c r="U176" i="9"/>
  <c r="V176" i="9" s="1"/>
  <c r="T176" i="9"/>
  <c r="S176" i="9"/>
  <c r="P176" i="9"/>
  <c r="R176" i="9" s="1"/>
  <c r="O176" i="9"/>
  <c r="Q176" i="9" s="1"/>
  <c r="W175" i="9"/>
  <c r="U175" i="9"/>
  <c r="V175" i="9" s="1"/>
  <c r="T175" i="9"/>
  <c r="S175" i="9"/>
  <c r="P175" i="9"/>
  <c r="R175" i="9" s="1"/>
  <c r="O175" i="9"/>
  <c r="Q175" i="9" s="1"/>
  <c r="W174" i="9"/>
  <c r="U174" i="9"/>
  <c r="V174" i="9" s="1"/>
  <c r="T174" i="9"/>
  <c r="S174" i="9"/>
  <c r="P174" i="9"/>
  <c r="R174" i="9" s="1"/>
  <c r="O174" i="9"/>
  <c r="Q174" i="9" s="1"/>
  <c r="W173" i="9"/>
  <c r="U173" i="9"/>
  <c r="V173" i="9" s="1"/>
  <c r="T173" i="9"/>
  <c r="S173" i="9"/>
  <c r="P173" i="9"/>
  <c r="R173" i="9" s="1"/>
  <c r="O173" i="9"/>
  <c r="Q173" i="9" s="1"/>
  <c r="W172" i="9"/>
  <c r="U172" i="9"/>
  <c r="V172" i="9" s="1"/>
  <c r="T172" i="9"/>
  <c r="S172" i="9"/>
  <c r="P172" i="9"/>
  <c r="R172" i="9" s="1"/>
  <c r="O172" i="9"/>
  <c r="Q172" i="9" s="1"/>
  <c r="W171" i="9"/>
  <c r="U171" i="9"/>
  <c r="V171" i="9" s="1"/>
  <c r="T171" i="9"/>
  <c r="S171" i="9"/>
  <c r="P171" i="9"/>
  <c r="R171" i="9" s="1"/>
  <c r="O171" i="9"/>
  <c r="Q171" i="9" s="1"/>
  <c r="W170" i="9"/>
  <c r="U170" i="9"/>
  <c r="V170" i="9" s="1"/>
  <c r="T170" i="9"/>
  <c r="S170" i="9"/>
  <c r="P170" i="9"/>
  <c r="R170" i="9" s="1"/>
  <c r="O170" i="9"/>
  <c r="Q170" i="9" s="1"/>
  <c r="W169" i="9"/>
  <c r="U169" i="9"/>
  <c r="V169" i="9" s="1"/>
  <c r="T169" i="9"/>
  <c r="S169" i="9"/>
  <c r="P169" i="9"/>
  <c r="R169" i="9" s="1"/>
  <c r="O169" i="9"/>
  <c r="Q169" i="9" s="1"/>
  <c r="W168" i="9"/>
  <c r="U168" i="9"/>
  <c r="V168" i="9" s="1"/>
  <c r="T168" i="9"/>
  <c r="S168" i="9"/>
  <c r="P168" i="9"/>
  <c r="R168" i="9" s="1"/>
  <c r="O168" i="9"/>
  <c r="Q168" i="9" s="1"/>
  <c r="W167" i="9"/>
  <c r="U167" i="9"/>
  <c r="V167" i="9" s="1"/>
  <c r="T167" i="9"/>
  <c r="S167" i="9"/>
  <c r="P167" i="9"/>
  <c r="R167" i="9" s="1"/>
  <c r="O167" i="9"/>
  <c r="Q167" i="9" s="1"/>
  <c r="W166" i="9"/>
  <c r="U166" i="9"/>
  <c r="V166" i="9" s="1"/>
  <c r="T166" i="9"/>
  <c r="S166" i="9"/>
  <c r="P166" i="9"/>
  <c r="R166" i="9" s="1"/>
  <c r="O166" i="9"/>
  <c r="Q166" i="9" s="1"/>
  <c r="W165" i="9"/>
  <c r="U165" i="9"/>
  <c r="V165" i="9" s="1"/>
  <c r="T165" i="9"/>
  <c r="S165" i="9"/>
  <c r="P165" i="9"/>
  <c r="R165" i="9" s="1"/>
  <c r="O165" i="9"/>
  <c r="Q165" i="9" s="1"/>
  <c r="W164" i="9"/>
  <c r="U164" i="9"/>
  <c r="V164" i="9" s="1"/>
  <c r="T164" i="9"/>
  <c r="S164" i="9"/>
  <c r="P164" i="9"/>
  <c r="R164" i="9" s="1"/>
  <c r="O164" i="9"/>
  <c r="Q164" i="9" s="1"/>
  <c r="W163" i="9"/>
  <c r="U163" i="9"/>
  <c r="V163" i="9" s="1"/>
  <c r="T163" i="9"/>
  <c r="S163" i="9"/>
  <c r="P163" i="9"/>
  <c r="R163" i="9" s="1"/>
  <c r="O163" i="9"/>
  <c r="Q163" i="9" s="1"/>
  <c r="W162" i="9"/>
  <c r="U162" i="9"/>
  <c r="V162" i="9" s="1"/>
  <c r="T162" i="9"/>
  <c r="S162" i="9"/>
  <c r="P162" i="9"/>
  <c r="R162" i="9" s="1"/>
  <c r="O162" i="9"/>
  <c r="Q162" i="9" s="1"/>
  <c r="W161" i="9"/>
  <c r="U161" i="9"/>
  <c r="V161" i="9" s="1"/>
  <c r="T161" i="9"/>
  <c r="S161" i="9"/>
  <c r="P161" i="9"/>
  <c r="R161" i="9" s="1"/>
  <c r="O161" i="9"/>
  <c r="Q161" i="9" s="1"/>
  <c r="W160" i="9"/>
  <c r="U160" i="9"/>
  <c r="V160" i="9" s="1"/>
  <c r="T160" i="9"/>
  <c r="S160" i="9"/>
  <c r="P160" i="9"/>
  <c r="R160" i="9" s="1"/>
  <c r="O160" i="9"/>
  <c r="Q160" i="9" s="1"/>
  <c r="W159" i="9"/>
  <c r="U159" i="9"/>
  <c r="V159" i="9" s="1"/>
  <c r="T159" i="9"/>
  <c r="S159" i="9"/>
  <c r="P159" i="9"/>
  <c r="R159" i="9" s="1"/>
  <c r="O159" i="9"/>
  <c r="Q159" i="9" s="1"/>
  <c r="W158" i="9"/>
  <c r="U158" i="9"/>
  <c r="V158" i="9" s="1"/>
  <c r="T158" i="9"/>
  <c r="S158" i="9"/>
  <c r="P158" i="9"/>
  <c r="R158" i="9" s="1"/>
  <c r="O158" i="9"/>
  <c r="Q158" i="9" s="1"/>
  <c r="W157" i="9"/>
  <c r="U157" i="9"/>
  <c r="V157" i="9" s="1"/>
  <c r="T157" i="9"/>
  <c r="S157" i="9"/>
  <c r="P157" i="9"/>
  <c r="R157" i="9" s="1"/>
  <c r="O157" i="9"/>
  <c r="Q157" i="9" s="1"/>
  <c r="W156" i="9"/>
  <c r="U156" i="9"/>
  <c r="V156" i="9" s="1"/>
  <c r="T156" i="9"/>
  <c r="S156" i="9"/>
  <c r="P156" i="9"/>
  <c r="R156" i="9" s="1"/>
  <c r="O156" i="9"/>
  <c r="Q156" i="9" s="1"/>
  <c r="W155" i="9"/>
  <c r="U155" i="9"/>
  <c r="V155" i="9" s="1"/>
  <c r="T155" i="9"/>
  <c r="S155" i="9"/>
  <c r="P155" i="9"/>
  <c r="R155" i="9" s="1"/>
  <c r="O155" i="9"/>
  <c r="Q155" i="9" s="1"/>
  <c r="W154" i="9"/>
  <c r="U154" i="9"/>
  <c r="V154" i="9" s="1"/>
  <c r="T154" i="9"/>
  <c r="S154" i="9"/>
  <c r="P154" i="9"/>
  <c r="R154" i="9" s="1"/>
  <c r="O154" i="9"/>
  <c r="Q154" i="9" s="1"/>
  <c r="W153" i="9"/>
  <c r="U153" i="9"/>
  <c r="V153" i="9" s="1"/>
  <c r="T153" i="9"/>
  <c r="S153" i="9"/>
  <c r="P153" i="9"/>
  <c r="R153" i="9" s="1"/>
  <c r="O153" i="9"/>
  <c r="Q153" i="9" s="1"/>
  <c r="W152" i="9"/>
  <c r="U152" i="9"/>
  <c r="V152" i="9" s="1"/>
  <c r="T152" i="9"/>
  <c r="S152" i="9"/>
  <c r="P152" i="9"/>
  <c r="R152" i="9" s="1"/>
  <c r="O152" i="9"/>
  <c r="Q152" i="9" s="1"/>
  <c r="W151" i="9"/>
  <c r="U151" i="9"/>
  <c r="V151" i="9" s="1"/>
  <c r="T151" i="9"/>
  <c r="S151" i="9"/>
  <c r="P151" i="9"/>
  <c r="R151" i="9" s="1"/>
  <c r="O151" i="9"/>
  <c r="Q151" i="9" s="1"/>
  <c r="W150" i="9"/>
  <c r="U150" i="9"/>
  <c r="V150" i="9" s="1"/>
  <c r="T150" i="9"/>
  <c r="S150" i="9"/>
  <c r="P150" i="9"/>
  <c r="R150" i="9" s="1"/>
  <c r="O150" i="9"/>
  <c r="Q150" i="9" s="1"/>
  <c r="W149" i="9"/>
  <c r="U149" i="9"/>
  <c r="V149" i="9" s="1"/>
  <c r="T149" i="9"/>
  <c r="S149" i="9"/>
  <c r="P149" i="9"/>
  <c r="R149" i="9" s="1"/>
  <c r="O149" i="9"/>
  <c r="Q149" i="9" s="1"/>
  <c r="W148" i="9"/>
  <c r="U148" i="9"/>
  <c r="V148" i="9" s="1"/>
  <c r="T148" i="9"/>
  <c r="S148" i="9"/>
  <c r="P148" i="9"/>
  <c r="R148" i="9" s="1"/>
  <c r="O148" i="9"/>
  <c r="Q148" i="9" s="1"/>
  <c r="W147" i="9"/>
  <c r="U147" i="9"/>
  <c r="V147" i="9" s="1"/>
  <c r="T147" i="9"/>
  <c r="S147" i="9"/>
  <c r="P147" i="9"/>
  <c r="R147" i="9" s="1"/>
  <c r="O147" i="9"/>
  <c r="Q147" i="9" s="1"/>
  <c r="W146" i="9"/>
  <c r="U146" i="9"/>
  <c r="V146" i="9" s="1"/>
  <c r="T146" i="9"/>
  <c r="S146" i="9"/>
  <c r="P146" i="9"/>
  <c r="R146" i="9" s="1"/>
  <c r="O146" i="9"/>
  <c r="Q146" i="9" s="1"/>
  <c r="W145" i="9"/>
  <c r="U145" i="9"/>
  <c r="V145" i="9" s="1"/>
  <c r="T145" i="9"/>
  <c r="S145" i="9"/>
  <c r="P145" i="9"/>
  <c r="R145" i="9" s="1"/>
  <c r="O145" i="9"/>
  <c r="Q145" i="9" s="1"/>
  <c r="W144" i="9"/>
  <c r="U144" i="9"/>
  <c r="V144" i="9" s="1"/>
  <c r="T144" i="9"/>
  <c r="S144" i="9"/>
  <c r="P144" i="9"/>
  <c r="R144" i="9" s="1"/>
  <c r="O144" i="9"/>
  <c r="Q144" i="9" s="1"/>
  <c r="W143" i="9"/>
  <c r="U143" i="9"/>
  <c r="V143" i="9" s="1"/>
  <c r="T143" i="9"/>
  <c r="S143" i="9"/>
  <c r="P143" i="9"/>
  <c r="R143" i="9" s="1"/>
  <c r="O143" i="9"/>
  <c r="Q143" i="9" s="1"/>
  <c r="W142" i="9"/>
  <c r="U142" i="9"/>
  <c r="V142" i="9" s="1"/>
  <c r="T142" i="9"/>
  <c r="S142" i="9"/>
  <c r="P142" i="9"/>
  <c r="R142" i="9" s="1"/>
  <c r="O142" i="9"/>
  <c r="Q142" i="9" s="1"/>
  <c r="W141" i="9"/>
  <c r="U141" i="9"/>
  <c r="V141" i="9" s="1"/>
  <c r="T141" i="9"/>
  <c r="S141" i="9"/>
  <c r="P141" i="9"/>
  <c r="R141" i="9" s="1"/>
  <c r="O141" i="9"/>
  <c r="Q141" i="9" s="1"/>
  <c r="W140" i="9"/>
  <c r="U140" i="9"/>
  <c r="V140" i="9" s="1"/>
  <c r="T140" i="9"/>
  <c r="S140" i="9"/>
  <c r="P140" i="9"/>
  <c r="R140" i="9" s="1"/>
  <c r="O140" i="9"/>
  <c r="Q140" i="9" s="1"/>
  <c r="W139" i="9"/>
  <c r="U139" i="9"/>
  <c r="V139" i="9" s="1"/>
  <c r="T139" i="9"/>
  <c r="S139" i="9"/>
  <c r="P139" i="9"/>
  <c r="R139" i="9" s="1"/>
  <c r="O139" i="9"/>
  <c r="Q139" i="9" s="1"/>
  <c r="W138" i="9"/>
  <c r="U138" i="9"/>
  <c r="V138" i="9" s="1"/>
  <c r="T138" i="9"/>
  <c r="S138" i="9"/>
  <c r="P138" i="9"/>
  <c r="R138" i="9" s="1"/>
  <c r="O138" i="9"/>
  <c r="Q138" i="9" s="1"/>
  <c r="W137" i="9"/>
  <c r="U137" i="9"/>
  <c r="V137" i="9" s="1"/>
  <c r="T137" i="9"/>
  <c r="S137" i="9"/>
  <c r="P137" i="9"/>
  <c r="R137" i="9" s="1"/>
  <c r="O137" i="9"/>
  <c r="Q137" i="9" s="1"/>
  <c r="W136" i="9"/>
  <c r="U136" i="9"/>
  <c r="V136" i="9" s="1"/>
  <c r="T136" i="9"/>
  <c r="S136" i="9"/>
  <c r="P136" i="9"/>
  <c r="R136" i="9" s="1"/>
  <c r="O136" i="9"/>
  <c r="Q136" i="9" s="1"/>
  <c r="W135" i="9"/>
  <c r="U135" i="9"/>
  <c r="V135" i="9" s="1"/>
  <c r="T135" i="9"/>
  <c r="S135" i="9"/>
  <c r="P135" i="9"/>
  <c r="R135" i="9" s="1"/>
  <c r="O135" i="9"/>
  <c r="Q135" i="9" s="1"/>
  <c r="W134" i="9"/>
  <c r="U134" i="9"/>
  <c r="V134" i="9" s="1"/>
  <c r="T134" i="9"/>
  <c r="S134" i="9"/>
  <c r="P134" i="9"/>
  <c r="R134" i="9" s="1"/>
  <c r="O134" i="9"/>
  <c r="Q134" i="9" s="1"/>
  <c r="W133" i="9"/>
  <c r="U133" i="9"/>
  <c r="V133" i="9" s="1"/>
  <c r="T133" i="9"/>
  <c r="S133" i="9"/>
  <c r="P133" i="9"/>
  <c r="R133" i="9" s="1"/>
  <c r="O133" i="9"/>
  <c r="Q133" i="9" s="1"/>
  <c r="W132" i="9"/>
  <c r="U132" i="9"/>
  <c r="V132" i="9" s="1"/>
  <c r="T132" i="9"/>
  <c r="S132" i="9"/>
  <c r="P132" i="9"/>
  <c r="R132" i="9" s="1"/>
  <c r="O132" i="9"/>
  <c r="Q132" i="9" s="1"/>
  <c r="W131" i="9"/>
  <c r="U131" i="9"/>
  <c r="V131" i="9" s="1"/>
  <c r="T131" i="9"/>
  <c r="S131" i="9"/>
  <c r="P131" i="9"/>
  <c r="R131" i="9" s="1"/>
  <c r="O131" i="9"/>
  <c r="Q131" i="9" s="1"/>
  <c r="W130" i="9"/>
  <c r="U130" i="9"/>
  <c r="V130" i="9" s="1"/>
  <c r="T130" i="9"/>
  <c r="S130" i="9"/>
  <c r="P130" i="9"/>
  <c r="R130" i="9" s="1"/>
  <c r="O130" i="9"/>
  <c r="Q130" i="9" s="1"/>
  <c r="W129" i="9"/>
  <c r="U129" i="9"/>
  <c r="V129" i="9" s="1"/>
  <c r="T129" i="9"/>
  <c r="S129" i="9"/>
  <c r="P129" i="9"/>
  <c r="R129" i="9" s="1"/>
  <c r="O129" i="9"/>
  <c r="Q129" i="9" s="1"/>
  <c r="W128" i="9"/>
  <c r="U128" i="9"/>
  <c r="V128" i="9" s="1"/>
  <c r="T128" i="9"/>
  <c r="S128" i="9"/>
  <c r="P128" i="9"/>
  <c r="R128" i="9" s="1"/>
  <c r="O128" i="9"/>
  <c r="Q128" i="9" s="1"/>
  <c r="W127" i="9"/>
  <c r="U127" i="9"/>
  <c r="V127" i="9" s="1"/>
  <c r="T127" i="9"/>
  <c r="S127" i="9"/>
  <c r="P127" i="9"/>
  <c r="R127" i="9" s="1"/>
  <c r="O127" i="9"/>
  <c r="Q127" i="9" s="1"/>
  <c r="W126" i="9"/>
  <c r="U126" i="9"/>
  <c r="V126" i="9" s="1"/>
  <c r="T126" i="9"/>
  <c r="S126" i="9"/>
  <c r="P126" i="9"/>
  <c r="R126" i="9" s="1"/>
  <c r="O126" i="9"/>
  <c r="Q126" i="9" s="1"/>
  <c r="W125" i="9"/>
  <c r="U125" i="9"/>
  <c r="V125" i="9" s="1"/>
  <c r="T125" i="9"/>
  <c r="S125" i="9"/>
  <c r="P125" i="9"/>
  <c r="R125" i="9" s="1"/>
  <c r="O125" i="9"/>
  <c r="Q125" i="9" s="1"/>
  <c r="W124" i="9"/>
  <c r="U124" i="9"/>
  <c r="V124" i="9" s="1"/>
  <c r="T124" i="9"/>
  <c r="S124" i="9"/>
  <c r="P124" i="9"/>
  <c r="R124" i="9" s="1"/>
  <c r="O124" i="9"/>
  <c r="Q124" i="9" s="1"/>
  <c r="W123" i="9"/>
  <c r="U123" i="9"/>
  <c r="V123" i="9" s="1"/>
  <c r="T123" i="9"/>
  <c r="S123" i="9"/>
  <c r="P123" i="9"/>
  <c r="R123" i="9" s="1"/>
  <c r="O123" i="9"/>
  <c r="Q123" i="9" s="1"/>
  <c r="W122" i="9"/>
  <c r="U122" i="9"/>
  <c r="V122" i="9" s="1"/>
  <c r="T122" i="9"/>
  <c r="S122" i="9"/>
  <c r="P122" i="9"/>
  <c r="R122" i="9" s="1"/>
  <c r="O122" i="9"/>
  <c r="Q122" i="9" s="1"/>
  <c r="W121" i="9"/>
  <c r="U121" i="9"/>
  <c r="V121" i="9" s="1"/>
  <c r="T121" i="9"/>
  <c r="S121" i="9"/>
  <c r="P121" i="9"/>
  <c r="R121" i="9" s="1"/>
  <c r="O121" i="9"/>
  <c r="Q121" i="9" s="1"/>
  <c r="W120" i="9"/>
  <c r="U120" i="9"/>
  <c r="V120" i="9" s="1"/>
  <c r="T120" i="9"/>
  <c r="S120" i="9"/>
  <c r="P120" i="9"/>
  <c r="R120" i="9" s="1"/>
  <c r="O120" i="9"/>
  <c r="Q120" i="9" s="1"/>
  <c r="W119" i="9"/>
  <c r="U119" i="9"/>
  <c r="V119" i="9" s="1"/>
  <c r="T119" i="9"/>
  <c r="S119" i="9"/>
  <c r="P119" i="9"/>
  <c r="R119" i="9" s="1"/>
  <c r="O119" i="9"/>
  <c r="Q119" i="9" s="1"/>
  <c r="W118" i="9"/>
  <c r="U118" i="9"/>
  <c r="V118" i="9" s="1"/>
  <c r="T118" i="9"/>
  <c r="S118" i="9"/>
  <c r="P118" i="9"/>
  <c r="R118" i="9" s="1"/>
  <c r="O118" i="9"/>
  <c r="Q118" i="9" s="1"/>
  <c r="W117" i="9"/>
  <c r="U117" i="9"/>
  <c r="V117" i="9" s="1"/>
  <c r="T117" i="9"/>
  <c r="S117" i="9"/>
  <c r="P117" i="9"/>
  <c r="R117" i="9" s="1"/>
  <c r="O117" i="9"/>
  <c r="Q117" i="9" s="1"/>
  <c r="W116" i="9"/>
  <c r="U116" i="9"/>
  <c r="V116" i="9" s="1"/>
  <c r="T116" i="9"/>
  <c r="S116" i="9"/>
  <c r="P116" i="9"/>
  <c r="R116" i="9" s="1"/>
  <c r="O116" i="9"/>
  <c r="Q116" i="9" s="1"/>
  <c r="W115" i="9"/>
  <c r="U115" i="9"/>
  <c r="V115" i="9" s="1"/>
  <c r="T115" i="9"/>
  <c r="S115" i="9"/>
  <c r="P115" i="9"/>
  <c r="R115" i="9" s="1"/>
  <c r="O115" i="9"/>
  <c r="Q115" i="9" s="1"/>
  <c r="W114" i="9"/>
  <c r="U114" i="9"/>
  <c r="V114" i="9" s="1"/>
  <c r="T114" i="9"/>
  <c r="S114" i="9"/>
  <c r="P114" i="9"/>
  <c r="R114" i="9" s="1"/>
  <c r="O114" i="9"/>
  <c r="Q114" i="9" s="1"/>
  <c r="W113" i="9"/>
  <c r="U113" i="9"/>
  <c r="V113" i="9" s="1"/>
  <c r="T113" i="9"/>
  <c r="S113" i="9"/>
  <c r="P113" i="9"/>
  <c r="R113" i="9" s="1"/>
  <c r="O113" i="9"/>
  <c r="Q113" i="9" s="1"/>
  <c r="W112" i="9"/>
  <c r="U112" i="9"/>
  <c r="V112" i="9" s="1"/>
  <c r="T112" i="9"/>
  <c r="S112" i="9"/>
  <c r="P112" i="9"/>
  <c r="R112" i="9" s="1"/>
  <c r="O112" i="9"/>
  <c r="Q112" i="9" s="1"/>
  <c r="W111" i="9"/>
  <c r="U111" i="9"/>
  <c r="V111" i="9" s="1"/>
  <c r="T111" i="9"/>
  <c r="S111" i="9"/>
  <c r="P111" i="9"/>
  <c r="R111" i="9" s="1"/>
  <c r="O111" i="9"/>
  <c r="Q111" i="9" s="1"/>
  <c r="W110" i="9"/>
  <c r="U110" i="9"/>
  <c r="V110" i="9" s="1"/>
  <c r="T110" i="9"/>
  <c r="S110" i="9"/>
  <c r="P110" i="9"/>
  <c r="R110" i="9" s="1"/>
  <c r="O110" i="9"/>
  <c r="Q110" i="9" s="1"/>
  <c r="W109" i="9"/>
  <c r="U109" i="9"/>
  <c r="V109" i="9" s="1"/>
  <c r="T109" i="9"/>
  <c r="S109" i="9"/>
  <c r="P109" i="9"/>
  <c r="R109" i="9" s="1"/>
  <c r="O109" i="9"/>
  <c r="Q109" i="9" s="1"/>
  <c r="W108" i="9"/>
  <c r="U108" i="9"/>
  <c r="V108" i="9" s="1"/>
  <c r="T108" i="9"/>
  <c r="S108" i="9"/>
  <c r="P108" i="9"/>
  <c r="R108" i="9" s="1"/>
  <c r="O108" i="9"/>
  <c r="Q108" i="9" s="1"/>
  <c r="W107" i="9"/>
  <c r="U107" i="9"/>
  <c r="V107" i="9" s="1"/>
  <c r="T107" i="9"/>
  <c r="S107" i="9"/>
  <c r="P107" i="9"/>
  <c r="R107" i="9" s="1"/>
  <c r="O107" i="9"/>
  <c r="Q107" i="9" s="1"/>
  <c r="W106" i="9"/>
  <c r="U106" i="9"/>
  <c r="V106" i="9" s="1"/>
  <c r="T106" i="9"/>
  <c r="S106" i="9"/>
  <c r="P106" i="9"/>
  <c r="R106" i="9" s="1"/>
  <c r="O106" i="9"/>
  <c r="Q106" i="9" s="1"/>
  <c r="W105" i="9"/>
  <c r="U105" i="9"/>
  <c r="V105" i="9" s="1"/>
  <c r="T105" i="9"/>
  <c r="S105" i="9"/>
  <c r="P105" i="9"/>
  <c r="R105" i="9" s="1"/>
  <c r="O105" i="9"/>
  <c r="Q105" i="9" s="1"/>
  <c r="W104" i="9"/>
  <c r="U104" i="9"/>
  <c r="V104" i="9" s="1"/>
  <c r="T104" i="9"/>
  <c r="S104" i="9"/>
  <c r="P104" i="9"/>
  <c r="R104" i="9" s="1"/>
  <c r="O104" i="9"/>
  <c r="Q104" i="9" s="1"/>
  <c r="W103" i="9"/>
  <c r="U103" i="9"/>
  <c r="V103" i="9" s="1"/>
  <c r="T103" i="9"/>
  <c r="S103" i="9"/>
  <c r="P103" i="9"/>
  <c r="R103" i="9" s="1"/>
  <c r="O103" i="9"/>
  <c r="Q103" i="9" s="1"/>
  <c r="W102" i="9"/>
  <c r="U102" i="9"/>
  <c r="V102" i="9" s="1"/>
  <c r="T102" i="9"/>
  <c r="S102" i="9"/>
  <c r="P102" i="9"/>
  <c r="R102" i="9" s="1"/>
  <c r="O102" i="9"/>
  <c r="Q102" i="9" s="1"/>
  <c r="W101" i="9"/>
  <c r="U101" i="9"/>
  <c r="V101" i="9" s="1"/>
  <c r="T101" i="9"/>
  <c r="S101" i="9"/>
  <c r="P101" i="9"/>
  <c r="R101" i="9" s="1"/>
  <c r="O101" i="9"/>
  <c r="Q101" i="9" s="1"/>
  <c r="W100" i="9"/>
  <c r="U100" i="9"/>
  <c r="V100" i="9" s="1"/>
  <c r="T100" i="9"/>
  <c r="S100" i="9"/>
  <c r="P100" i="9"/>
  <c r="R100" i="9" s="1"/>
  <c r="O100" i="9"/>
  <c r="Q100" i="9" s="1"/>
  <c r="W99" i="9"/>
  <c r="U99" i="9"/>
  <c r="V99" i="9" s="1"/>
  <c r="T99" i="9"/>
  <c r="S99" i="9"/>
  <c r="P99" i="9"/>
  <c r="R99" i="9" s="1"/>
  <c r="O99" i="9"/>
  <c r="Q99" i="9" s="1"/>
  <c r="W98" i="9"/>
  <c r="U98" i="9"/>
  <c r="V98" i="9" s="1"/>
  <c r="T98" i="9"/>
  <c r="S98" i="9"/>
  <c r="P98" i="9"/>
  <c r="R98" i="9" s="1"/>
  <c r="O98" i="9"/>
  <c r="Q98" i="9" s="1"/>
  <c r="W97" i="9"/>
  <c r="U97" i="9"/>
  <c r="V97" i="9" s="1"/>
  <c r="T97" i="9"/>
  <c r="S97" i="9"/>
  <c r="P97" i="9"/>
  <c r="R97" i="9" s="1"/>
  <c r="O97" i="9"/>
  <c r="Q97" i="9" s="1"/>
  <c r="W96" i="9"/>
  <c r="U96" i="9"/>
  <c r="V96" i="9" s="1"/>
  <c r="T96" i="9"/>
  <c r="S96" i="9"/>
  <c r="P96" i="9"/>
  <c r="R96" i="9" s="1"/>
  <c r="O96" i="9"/>
  <c r="Q96" i="9" s="1"/>
  <c r="W95" i="9"/>
  <c r="U95" i="9"/>
  <c r="V95" i="9" s="1"/>
  <c r="T95" i="9"/>
  <c r="S95" i="9"/>
  <c r="P95" i="9"/>
  <c r="R95" i="9" s="1"/>
  <c r="O95" i="9"/>
  <c r="Q95" i="9" s="1"/>
  <c r="W94" i="9"/>
  <c r="U94" i="9"/>
  <c r="V94" i="9" s="1"/>
  <c r="T94" i="9"/>
  <c r="S94" i="9"/>
  <c r="P94" i="9"/>
  <c r="R94" i="9" s="1"/>
  <c r="O94" i="9"/>
  <c r="Q94" i="9" s="1"/>
  <c r="W93" i="9"/>
  <c r="U93" i="9"/>
  <c r="V93" i="9" s="1"/>
  <c r="T93" i="9"/>
  <c r="S93" i="9"/>
  <c r="P93" i="9"/>
  <c r="R93" i="9" s="1"/>
  <c r="O93" i="9"/>
  <c r="Q93" i="9" s="1"/>
  <c r="W92" i="9"/>
  <c r="U92" i="9"/>
  <c r="V92" i="9" s="1"/>
  <c r="T92" i="9"/>
  <c r="S92" i="9"/>
  <c r="P92" i="9"/>
  <c r="R92" i="9" s="1"/>
  <c r="O92" i="9"/>
  <c r="Q92" i="9" s="1"/>
  <c r="W91" i="9"/>
  <c r="U91" i="9"/>
  <c r="V91" i="9" s="1"/>
  <c r="T91" i="9"/>
  <c r="S91" i="9"/>
  <c r="P91" i="9"/>
  <c r="R91" i="9" s="1"/>
  <c r="O91" i="9"/>
  <c r="Q91" i="9" s="1"/>
  <c r="W90" i="9"/>
  <c r="U90" i="9"/>
  <c r="V90" i="9" s="1"/>
  <c r="T90" i="9"/>
  <c r="S90" i="9"/>
  <c r="P90" i="9"/>
  <c r="R90" i="9" s="1"/>
  <c r="O90" i="9"/>
  <c r="Q90" i="9" s="1"/>
  <c r="W89" i="9"/>
  <c r="U89" i="9"/>
  <c r="V89" i="9" s="1"/>
  <c r="T89" i="9"/>
  <c r="S89" i="9"/>
  <c r="P89" i="9"/>
  <c r="R89" i="9" s="1"/>
  <c r="O89" i="9"/>
  <c r="Q89" i="9" s="1"/>
  <c r="W88" i="9"/>
  <c r="U88" i="9"/>
  <c r="V88" i="9" s="1"/>
  <c r="T88" i="9"/>
  <c r="S88" i="9"/>
  <c r="P88" i="9"/>
  <c r="R88" i="9" s="1"/>
  <c r="O88" i="9"/>
  <c r="Q88" i="9" s="1"/>
  <c r="W87" i="9"/>
  <c r="U87" i="9"/>
  <c r="V87" i="9" s="1"/>
  <c r="T87" i="9"/>
  <c r="S87" i="9"/>
  <c r="P87" i="9"/>
  <c r="R87" i="9" s="1"/>
  <c r="O87" i="9"/>
  <c r="Q87" i="9" s="1"/>
  <c r="W86" i="9"/>
  <c r="U86" i="9"/>
  <c r="V86" i="9" s="1"/>
  <c r="T86" i="9"/>
  <c r="S86" i="9"/>
  <c r="P86" i="9"/>
  <c r="R86" i="9" s="1"/>
  <c r="O86" i="9"/>
  <c r="Q86" i="9" s="1"/>
  <c r="W85" i="9"/>
  <c r="U85" i="9"/>
  <c r="V85" i="9" s="1"/>
  <c r="T85" i="9"/>
  <c r="S85" i="9"/>
  <c r="P85" i="9"/>
  <c r="R85" i="9" s="1"/>
  <c r="O85" i="9"/>
  <c r="Q85" i="9" s="1"/>
  <c r="W84" i="9"/>
  <c r="U84" i="9"/>
  <c r="V84" i="9" s="1"/>
  <c r="T84" i="9"/>
  <c r="S84" i="9"/>
  <c r="P84" i="9"/>
  <c r="R84" i="9" s="1"/>
  <c r="O84" i="9"/>
  <c r="Q84" i="9" s="1"/>
  <c r="W83" i="9"/>
  <c r="U83" i="9"/>
  <c r="V83" i="9" s="1"/>
  <c r="T83" i="9"/>
  <c r="S83" i="9"/>
  <c r="P83" i="9"/>
  <c r="R83" i="9" s="1"/>
  <c r="O83" i="9"/>
  <c r="Q83" i="9" s="1"/>
  <c r="W82" i="9"/>
  <c r="U82" i="9"/>
  <c r="V82" i="9" s="1"/>
  <c r="T82" i="9"/>
  <c r="S82" i="9"/>
  <c r="P82" i="9"/>
  <c r="R82" i="9" s="1"/>
  <c r="O82" i="9"/>
  <c r="Q82" i="9" s="1"/>
  <c r="W81" i="9"/>
  <c r="U81" i="9"/>
  <c r="V81" i="9" s="1"/>
  <c r="T81" i="9"/>
  <c r="S81" i="9"/>
  <c r="P81" i="9"/>
  <c r="R81" i="9" s="1"/>
  <c r="O81" i="9"/>
  <c r="Q81" i="9" s="1"/>
  <c r="W80" i="9"/>
  <c r="U80" i="9"/>
  <c r="V80" i="9" s="1"/>
  <c r="T80" i="9"/>
  <c r="S80" i="9"/>
  <c r="P80" i="9"/>
  <c r="R80" i="9" s="1"/>
  <c r="O80" i="9"/>
  <c r="Q80" i="9" s="1"/>
  <c r="W79" i="9"/>
  <c r="U79" i="9"/>
  <c r="V79" i="9" s="1"/>
  <c r="T79" i="9"/>
  <c r="S79" i="9"/>
  <c r="P79" i="9"/>
  <c r="R79" i="9" s="1"/>
  <c r="O79" i="9"/>
  <c r="Q79" i="9" s="1"/>
  <c r="W78" i="9"/>
  <c r="U78" i="9"/>
  <c r="V78" i="9" s="1"/>
  <c r="T78" i="9"/>
  <c r="S78" i="9"/>
  <c r="P78" i="9"/>
  <c r="R78" i="9" s="1"/>
  <c r="O78" i="9"/>
  <c r="Q78" i="9" s="1"/>
  <c r="W77" i="9"/>
  <c r="U77" i="9"/>
  <c r="V77" i="9" s="1"/>
  <c r="T77" i="9"/>
  <c r="S77" i="9"/>
  <c r="P77" i="9"/>
  <c r="R77" i="9" s="1"/>
  <c r="O77" i="9"/>
  <c r="Q77" i="9" s="1"/>
  <c r="W76" i="9"/>
  <c r="U76" i="9"/>
  <c r="V76" i="9" s="1"/>
  <c r="T76" i="9"/>
  <c r="S76" i="9"/>
  <c r="P76" i="9"/>
  <c r="R76" i="9" s="1"/>
  <c r="O76" i="9"/>
  <c r="Q76" i="9" s="1"/>
  <c r="W75" i="9"/>
  <c r="U75" i="9"/>
  <c r="V75" i="9" s="1"/>
  <c r="T75" i="9"/>
  <c r="S75" i="9"/>
  <c r="P75" i="9"/>
  <c r="R75" i="9" s="1"/>
  <c r="O75" i="9"/>
  <c r="Q75" i="9" s="1"/>
  <c r="W74" i="9"/>
  <c r="U74" i="9"/>
  <c r="V74" i="9" s="1"/>
  <c r="T74" i="9"/>
  <c r="S74" i="9"/>
  <c r="P74" i="9"/>
  <c r="R74" i="9" s="1"/>
  <c r="O74" i="9"/>
  <c r="Q74" i="9" s="1"/>
  <c r="W73" i="9"/>
  <c r="U73" i="9"/>
  <c r="V73" i="9" s="1"/>
  <c r="T73" i="9"/>
  <c r="S73" i="9"/>
  <c r="P73" i="9"/>
  <c r="R73" i="9" s="1"/>
  <c r="O73" i="9"/>
  <c r="Q73" i="9" s="1"/>
  <c r="W72" i="9"/>
  <c r="U72" i="9"/>
  <c r="V72" i="9" s="1"/>
  <c r="T72" i="9"/>
  <c r="S72" i="9"/>
  <c r="P72" i="9"/>
  <c r="R72" i="9" s="1"/>
  <c r="O72" i="9"/>
  <c r="Q72" i="9" s="1"/>
  <c r="W71" i="9"/>
  <c r="U71" i="9"/>
  <c r="V71" i="9" s="1"/>
  <c r="T71" i="9"/>
  <c r="S71" i="9"/>
  <c r="P71" i="9"/>
  <c r="R71" i="9" s="1"/>
  <c r="O71" i="9"/>
  <c r="Q71" i="9" s="1"/>
  <c r="W70" i="9"/>
  <c r="U70" i="9"/>
  <c r="V70" i="9" s="1"/>
  <c r="T70" i="9"/>
  <c r="S70" i="9"/>
  <c r="P70" i="9"/>
  <c r="R70" i="9" s="1"/>
  <c r="O70" i="9"/>
  <c r="Q70" i="9" s="1"/>
  <c r="W69" i="9"/>
  <c r="U69" i="9"/>
  <c r="V69" i="9" s="1"/>
  <c r="T69" i="9"/>
  <c r="S69" i="9"/>
  <c r="P69" i="9"/>
  <c r="R69" i="9" s="1"/>
  <c r="O69" i="9"/>
  <c r="Q69" i="9" s="1"/>
  <c r="W68" i="9"/>
  <c r="U68" i="9"/>
  <c r="V68" i="9" s="1"/>
  <c r="T68" i="9"/>
  <c r="S68" i="9"/>
  <c r="P68" i="9"/>
  <c r="R68" i="9" s="1"/>
  <c r="O68" i="9"/>
  <c r="Q68" i="9" s="1"/>
  <c r="W67" i="9"/>
  <c r="U67" i="9"/>
  <c r="V67" i="9" s="1"/>
  <c r="T67" i="9"/>
  <c r="S67" i="9"/>
  <c r="P67" i="9"/>
  <c r="R67" i="9" s="1"/>
  <c r="O67" i="9"/>
  <c r="Q67" i="9" s="1"/>
  <c r="W66" i="9"/>
  <c r="U66" i="9"/>
  <c r="V66" i="9" s="1"/>
  <c r="T66" i="9"/>
  <c r="S66" i="9"/>
  <c r="P66" i="9"/>
  <c r="R66" i="9" s="1"/>
  <c r="O66" i="9"/>
  <c r="Q66" i="9" s="1"/>
  <c r="W65" i="9"/>
  <c r="U65" i="9"/>
  <c r="V65" i="9" s="1"/>
  <c r="T65" i="9"/>
  <c r="S65" i="9"/>
  <c r="P65" i="9"/>
  <c r="R65" i="9" s="1"/>
  <c r="O65" i="9"/>
  <c r="Q65" i="9" s="1"/>
  <c r="W64" i="9"/>
  <c r="U64" i="9"/>
  <c r="V64" i="9" s="1"/>
  <c r="T64" i="9"/>
  <c r="S64" i="9"/>
  <c r="P64" i="9"/>
  <c r="R64" i="9" s="1"/>
  <c r="O64" i="9"/>
  <c r="Q64" i="9" s="1"/>
  <c r="W63" i="9"/>
  <c r="U63" i="9"/>
  <c r="V63" i="9" s="1"/>
  <c r="T63" i="9"/>
  <c r="S63" i="9"/>
  <c r="P63" i="9"/>
  <c r="R63" i="9" s="1"/>
  <c r="O63" i="9"/>
  <c r="Q63" i="9" s="1"/>
  <c r="W62" i="9"/>
  <c r="U62" i="9"/>
  <c r="V62" i="9" s="1"/>
  <c r="T62" i="9"/>
  <c r="S62" i="9"/>
  <c r="P62" i="9"/>
  <c r="R62" i="9" s="1"/>
  <c r="O62" i="9"/>
  <c r="Q62" i="9" s="1"/>
  <c r="W61" i="9"/>
  <c r="U61" i="9"/>
  <c r="V61" i="9" s="1"/>
  <c r="T61" i="9"/>
  <c r="S61" i="9"/>
  <c r="P61" i="9"/>
  <c r="R61" i="9" s="1"/>
  <c r="O61" i="9"/>
  <c r="Q61" i="9" s="1"/>
  <c r="W60" i="9"/>
  <c r="U60" i="9"/>
  <c r="V60" i="9" s="1"/>
  <c r="T60" i="9"/>
  <c r="S60" i="9"/>
  <c r="P60" i="9"/>
  <c r="R60" i="9" s="1"/>
  <c r="O60" i="9"/>
  <c r="Q60" i="9" s="1"/>
  <c r="W59" i="9"/>
  <c r="U59" i="9"/>
  <c r="V59" i="9" s="1"/>
  <c r="T59" i="9"/>
  <c r="S59" i="9"/>
  <c r="P59" i="9"/>
  <c r="R59" i="9" s="1"/>
  <c r="O59" i="9"/>
  <c r="Q59" i="9" s="1"/>
  <c r="W58" i="9"/>
  <c r="U58" i="9"/>
  <c r="V58" i="9" s="1"/>
  <c r="T58" i="9"/>
  <c r="S58" i="9"/>
  <c r="P58" i="9"/>
  <c r="R58" i="9" s="1"/>
  <c r="O58" i="9"/>
  <c r="Q58" i="9" s="1"/>
  <c r="W57" i="9"/>
  <c r="U57" i="9"/>
  <c r="V57" i="9" s="1"/>
  <c r="T57" i="9"/>
  <c r="S57" i="9"/>
  <c r="P57" i="9"/>
  <c r="R57" i="9" s="1"/>
  <c r="O57" i="9"/>
  <c r="Q57" i="9" s="1"/>
  <c r="W56" i="9"/>
  <c r="U56" i="9"/>
  <c r="V56" i="9" s="1"/>
  <c r="T56" i="9"/>
  <c r="S56" i="9"/>
  <c r="P56" i="9"/>
  <c r="R56" i="9" s="1"/>
  <c r="O56" i="9"/>
  <c r="Q56" i="9" s="1"/>
  <c r="W55" i="9"/>
  <c r="U55" i="9"/>
  <c r="V55" i="9" s="1"/>
  <c r="T55" i="9"/>
  <c r="S55" i="9"/>
  <c r="P55" i="9"/>
  <c r="R55" i="9" s="1"/>
  <c r="O55" i="9"/>
  <c r="Q55" i="9" s="1"/>
  <c r="W54" i="9"/>
  <c r="U54" i="9"/>
  <c r="V54" i="9" s="1"/>
  <c r="T54" i="9"/>
  <c r="S54" i="9"/>
  <c r="P54" i="9"/>
  <c r="R54" i="9" s="1"/>
  <c r="O54" i="9"/>
  <c r="Q54" i="9" s="1"/>
  <c r="W53" i="9"/>
  <c r="U53" i="9"/>
  <c r="V53" i="9" s="1"/>
  <c r="T53" i="9"/>
  <c r="S53" i="9"/>
  <c r="P53" i="9"/>
  <c r="R53" i="9" s="1"/>
  <c r="O53" i="9"/>
  <c r="Q53" i="9" s="1"/>
  <c r="W52" i="9"/>
  <c r="U52" i="9"/>
  <c r="V52" i="9" s="1"/>
  <c r="T52" i="9"/>
  <c r="S52" i="9"/>
  <c r="P52" i="9"/>
  <c r="R52" i="9" s="1"/>
  <c r="O52" i="9"/>
  <c r="Q52" i="9" s="1"/>
  <c r="W51" i="9"/>
  <c r="U51" i="9"/>
  <c r="V51" i="9" s="1"/>
  <c r="T51" i="9"/>
  <c r="D23" i="1" s="1"/>
  <c r="S51" i="9"/>
  <c r="D22" i="1" s="1"/>
  <c r="P51" i="9"/>
  <c r="R51" i="9" s="1"/>
  <c r="O51" i="9"/>
  <c r="Q51" i="9" s="1"/>
  <c r="W50" i="9"/>
  <c r="U50" i="9"/>
  <c r="V50" i="9" s="1"/>
  <c r="T50" i="9"/>
  <c r="S50" i="9"/>
  <c r="P50" i="9"/>
  <c r="R50" i="9" s="1"/>
  <c r="O50" i="9"/>
  <c r="Q50" i="9" s="1"/>
  <c r="W49" i="9"/>
  <c r="U49" i="9"/>
  <c r="V49" i="9" s="1"/>
  <c r="T49" i="9"/>
  <c r="S49" i="9"/>
  <c r="P49" i="9"/>
  <c r="R49" i="9" s="1"/>
  <c r="O49" i="9"/>
  <c r="Q49" i="9" s="1"/>
  <c r="W48" i="9"/>
  <c r="U48" i="9"/>
  <c r="V48" i="9" s="1"/>
  <c r="T48" i="9"/>
  <c r="S48" i="9"/>
  <c r="P48" i="9"/>
  <c r="R48" i="9" s="1"/>
  <c r="O48" i="9"/>
  <c r="Q48" i="9" s="1"/>
  <c r="W47" i="9"/>
  <c r="U47" i="9"/>
  <c r="V47" i="9" s="1"/>
  <c r="T47" i="9"/>
  <c r="S47" i="9"/>
  <c r="P47" i="9"/>
  <c r="R47" i="9" s="1"/>
  <c r="O47" i="9"/>
  <c r="Q47" i="9" s="1"/>
  <c r="W46" i="9"/>
  <c r="U46" i="9"/>
  <c r="V46" i="9" s="1"/>
  <c r="T46" i="9"/>
  <c r="S46" i="9"/>
  <c r="P46" i="9"/>
  <c r="R46" i="9" s="1"/>
  <c r="O46" i="9"/>
  <c r="Q46" i="9" s="1"/>
  <c r="W45" i="9"/>
  <c r="U45" i="9"/>
  <c r="V45" i="9" s="1"/>
  <c r="T45" i="9"/>
  <c r="S45" i="9"/>
  <c r="P45" i="9"/>
  <c r="R45" i="9" s="1"/>
  <c r="O45" i="9"/>
  <c r="Q45" i="9" s="1"/>
  <c r="W44" i="9"/>
  <c r="U44" i="9"/>
  <c r="V44" i="9" s="1"/>
  <c r="T44" i="9"/>
  <c r="S44" i="9"/>
  <c r="P44" i="9"/>
  <c r="R44" i="9" s="1"/>
  <c r="O44" i="9"/>
  <c r="Q44" i="9" s="1"/>
  <c r="W43" i="9"/>
  <c r="U43" i="9"/>
  <c r="V43" i="9" s="1"/>
  <c r="T43" i="9"/>
  <c r="S43" i="9"/>
  <c r="P43" i="9"/>
  <c r="R43" i="9" s="1"/>
  <c r="O43" i="9"/>
  <c r="Q43" i="9" s="1"/>
  <c r="W42" i="9"/>
  <c r="U42" i="9"/>
  <c r="V42" i="9" s="1"/>
  <c r="T42" i="9"/>
  <c r="S42" i="9"/>
  <c r="P42" i="9"/>
  <c r="R42" i="9" s="1"/>
  <c r="O42" i="9"/>
  <c r="Q42" i="9" s="1"/>
  <c r="W41" i="9"/>
  <c r="U41" i="9"/>
  <c r="V41" i="9" s="1"/>
  <c r="T41" i="9"/>
  <c r="S41" i="9"/>
  <c r="P41" i="9"/>
  <c r="R41" i="9" s="1"/>
  <c r="O41" i="9"/>
  <c r="Q41" i="9" s="1"/>
  <c r="W40" i="9"/>
  <c r="U40" i="9"/>
  <c r="V40" i="9" s="1"/>
  <c r="T40" i="9"/>
  <c r="S40" i="9"/>
  <c r="P40" i="9"/>
  <c r="R40" i="9" s="1"/>
  <c r="O40" i="9"/>
  <c r="Q40" i="9" s="1"/>
  <c r="W39" i="9"/>
  <c r="U39" i="9"/>
  <c r="V39" i="9" s="1"/>
  <c r="T39" i="9"/>
  <c r="S39" i="9"/>
  <c r="P39" i="9"/>
  <c r="R39" i="9" s="1"/>
  <c r="O39" i="9"/>
  <c r="Q39" i="9" s="1"/>
  <c r="W38" i="9"/>
  <c r="U38" i="9"/>
  <c r="V38" i="9" s="1"/>
  <c r="T38" i="9"/>
  <c r="S38" i="9"/>
  <c r="P38" i="9"/>
  <c r="R38" i="9" s="1"/>
  <c r="O38" i="9"/>
  <c r="Q38" i="9" s="1"/>
  <c r="W37" i="9"/>
  <c r="U37" i="9"/>
  <c r="V37" i="9" s="1"/>
  <c r="T37" i="9"/>
  <c r="S37" i="9"/>
  <c r="P37" i="9"/>
  <c r="R37" i="9" s="1"/>
  <c r="O37" i="9"/>
  <c r="Q37" i="9" s="1"/>
  <c r="W36" i="9"/>
  <c r="U36" i="9"/>
  <c r="V36" i="9" s="1"/>
  <c r="T36" i="9"/>
  <c r="S36" i="9"/>
  <c r="P36" i="9"/>
  <c r="R36" i="9" s="1"/>
  <c r="O36" i="9"/>
  <c r="Q36" i="9" s="1"/>
  <c r="W35" i="9"/>
  <c r="U35" i="9"/>
  <c r="V35" i="9" s="1"/>
  <c r="T35" i="9"/>
  <c r="S35" i="9"/>
  <c r="P35" i="9"/>
  <c r="R35" i="9" s="1"/>
  <c r="O35" i="9"/>
  <c r="Q35" i="9" s="1"/>
  <c r="W34" i="9"/>
  <c r="U34" i="9"/>
  <c r="V34" i="9" s="1"/>
  <c r="T34" i="9"/>
  <c r="S34" i="9"/>
  <c r="P34" i="9"/>
  <c r="R34" i="9" s="1"/>
  <c r="O34" i="9"/>
  <c r="Q34" i="9" s="1"/>
  <c r="W33" i="9"/>
  <c r="U33" i="9"/>
  <c r="V33" i="9" s="1"/>
  <c r="T33" i="9"/>
  <c r="S33" i="9"/>
  <c r="P33" i="9"/>
  <c r="R33" i="9" s="1"/>
  <c r="O33" i="9"/>
  <c r="Q33" i="9" s="1"/>
  <c r="W32" i="9"/>
  <c r="U32" i="9"/>
  <c r="V32" i="9" s="1"/>
  <c r="T32" i="9"/>
  <c r="S32" i="9"/>
  <c r="P32" i="9"/>
  <c r="R32" i="9" s="1"/>
  <c r="O32" i="9"/>
  <c r="Q32" i="9" s="1"/>
  <c r="W31" i="9"/>
  <c r="U31" i="9"/>
  <c r="V31" i="9" s="1"/>
  <c r="T31" i="9"/>
  <c r="S31" i="9"/>
  <c r="P31" i="9"/>
  <c r="R31" i="9" s="1"/>
  <c r="O31" i="9"/>
  <c r="Q31" i="9" s="1"/>
  <c r="W30" i="9"/>
  <c r="U30" i="9"/>
  <c r="V30" i="9" s="1"/>
  <c r="T30" i="9"/>
  <c r="S30" i="9"/>
  <c r="P30" i="9"/>
  <c r="R30" i="9" s="1"/>
  <c r="O30" i="9"/>
  <c r="Q30" i="9" s="1"/>
  <c r="W29" i="9"/>
  <c r="U29" i="9"/>
  <c r="V29" i="9" s="1"/>
  <c r="T29" i="9"/>
  <c r="S29" i="9"/>
  <c r="P29" i="9"/>
  <c r="R29" i="9" s="1"/>
  <c r="O29" i="9"/>
  <c r="Q29" i="9" s="1"/>
  <c r="W28" i="9"/>
  <c r="U28" i="9"/>
  <c r="V28" i="9" s="1"/>
  <c r="T28" i="9"/>
  <c r="S28" i="9"/>
  <c r="P28" i="9"/>
  <c r="R28" i="9" s="1"/>
  <c r="O28" i="9"/>
  <c r="Q28" i="9" s="1"/>
  <c r="W27" i="9"/>
  <c r="U27" i="9"/>
  <c r="V27" i="9" s="1"/>
  <c r="T27" i="9"/>
  <c r="S27" i="9"/>
  <c r="P27" i="9"/>
  <c r="R27" i="9" s="1"/>
  <c r="O27" i="9"/>
  <c r="Q27" i="9" s="1"/>
  <c r="W26" i="9"/>
  <c r="U26" i="9"/>
  <c r="V26" i="9" s="1"/>
  <c r="T26" i="9"/>
  <c r="S26" i="9"/>
  <c r="P26" i="9"/>
  <c r="R26" i="9" s="1"/>
  <c r="O26" i="9"/>
  <c r="Q26" i="9" s="1"/>
  <c r="W25" i="9"/>
  <c r="U25" i="9"/>
  <c r="V25" i="9" s="1"/>
  <c r="T25" i="9"/>
  <c r="S25" i="9"/>
  <c r="P25" i="9"/>
  <c r="R25" i="9" s="1"/>
  <c r="O25" i="9"/>
  <c r="Q25" i="9" s="1"/>
  <c r="W24" i="9"/>
  <c r="U24" i="9"/>
  <c r="V24" i="9" s="1"/>
  <c r="T24" i="9"/>
  <c r="S24" i="9"/>
  <c r="P24" i="9"/>
  <c r="R24" i="9" s="1"/>
  <c r="O24" i="9"/>
  <c r="Q24" i="9" s="1"/>
  <c r="W23" i="9"/>
  <c r="U23" i="9"/>
  <c r="V23" i="9" s="1"/>
  <c r="T23" i="9"/>
  <c r="S23" i="9"/>
  <c r="P23" i="9"/>
  <c r="R23" i="9" s="1"/>
  <c r="O23" i="9"/>
  <c r="Q23" i="9" s="1"/>
  <c r="W22" i="9"/>
  <c r="U22" i="9"/>
  <c r="V22" i="9" s="1"/>
  <c r="T22" i="9"/>
  <c r="S22" i="9"/>
  <c r="P22" i="9"/>
  <c r="R22" i="9" s="1"/>
  <c r="O22" i="9"/>
  <c r="Q22" i="9" s="1"/>
  <c r="W21" i="9"/>
  <c r="U21" i="9"/>
  <c r="V21" i="9" s="1"/>
  <c r="T21" i="9"/>
  <c r="S21" i="9"/>
  <c r="P21" i="9"/>
  <c r="R21" i="9" s="1"/>
  <c r="O21" i="9"/>
  <c r="Q21" i="9" s="1"/>
  <c r="W20" i="9"/>
  <c r="U20" i="9"/>
  <c r="V20" i="9" s="1"/>
  <c r="T20" i="9"/>
  <c r="S20" i="9"/>
  <c r="P20" i="9"/>
  <c r="R20" i="9" s="1"/>
  <c r="O20" i="9"/>
  <c r="Q20" i="9" s="1"/>
  <c r="W19" i="9"/>
  <c r="U19" i="9"/>
  <c r="V19" i="9" s="1"/>
  <c r="T19" i="9"/>
  <c r="S19" i="9"/>
  <c r="P19" i="9"/>
  <c r="R19" i="9" s="1"/>
  <c r="O19" i="9"/>
  <c r="Q19" i="9" s="1"/>
  <c r="W18" i="9"/>
  <c r="U18" i="9"/>
  <c r="V18" i="9" s="1"/>
  <c r="T18" i="9"/>
  <c r="S18" i="9"/>
  <c r="P18" i="9"/>
  <c r="R18" i="9" s="1"/>
  <c r="O18" i="9"/>
  <c r="Q18" i="9" s="1"/>
  <c r="W17" i="9"/>
  <c r="U17" i="9"/>
  <c r="V17" i="9" s="1"/>
  <c r="T17" i="9"/>
  <c r="S17" i="9"/>
  <c r="P17" i="9"/>
  <c r="R17" i="9" s="1"/>
  <c r="O17" i="9"/>
  <c r="Q17" i="9" s="1"/>
  <c r="W16" i="9"/>
  <c r="U16" i="9"/>
  <c r="V16" i="9" s="1"/>
  <c r="T16" i="9"/>
  <c r="S16" i="9"/>
  <c r="P16" i="9"/>
  <c r="R16" i="9" s="1"/>
  <c r="O16" i="9"/>
  <c r="Q16" i="9" s="1"/>
  <c r="W15" i="9"/>
  <c r="U15" i="9"/>
  <c r="V15" i="9" s="1"/>
  <c r="T15" i="9"/>
  <c r="S15" i="9"/>
  <c r="P15" i="9"/>
  <c r="R15" i="9" s="1"/>
  <c r="O15" i="9"/>
  <c r="Q15" i="9" s="1"/>
  <c r="W14" i="9"/>
  <c r="U14" i="9"/>
  <c r="V14" i="9" s="1"/>
  <c r="T14" i="9"/>
  <c r="S14" i="9"/>
  <c r="P14" i="9"/>
  <c r="R14" i="9" s="1"/>
  <c r="O14" i="9"/>
  <c r="Q14" i="9" s="1"/>
  <c r="W13" i="9"/>
  <c r="U13" i="9"/>
  <c r="V13" i="9" s="1"/>
  <c r="T13" i="9"/>
  <c r="S13" i="9"/>
  <c r="P13" i="9"/>
  <c r="R13" i="9" s="1"/>
  <c r="O13" i="9"/>
  <c r="Q13" i="9" s="1"/>
  <c r="W12" i="9"/>
  <c r="U12" i="9"/>
  <c r="V12" i="9" s="1"/>
  <c r="T12" i="9"/>
  <c r="S12" i="9"/>
  <c r="P12" i="9"/>
  <c r="R12" i="9" s="1"/>
  <c r="O12" i="9"/>
  <c r="Q12" i="9" s="1"/>
  <c r="W11" i="9"/>
  <c r="U11" i="9"/>
  <c r="V11" i="9" s="1"/>
  <c r="T11" i="9"/>
  <c r="S11" i="9"/>
  <c r="P11" i="9"/>
  <c r="R11" i="9" s="1"/>
  <c r="O11" i="9"/>
  <c r="Q11" i="9" s="1"/>
  <c r="W10" i="9"/>
  <c r="U10" i="9"/>
  <c r="V10" i="9" s="1"/>
  <c r="T10" i="9"/>
  <c r="S10" i="9"/>
  <c r="P10" i="9"/>
  <c r="R10" i="9" s="1"/>
  <c r="O10" i="9"/>
  <c r="Q10" i="9" s="1"/>
  <c r="W9" i="9"/>
  <c r="U9" i="9"/>
  <c r="V9" i="9" s="1"/>
  <c r="T9" i="9"/>
  <c r="S9" i="9"/>
  <c r="P9" i="9"/>
  <c r="R9" i="9" s="1"/>
  <c r="O9" i="9"/>
  <c r="Q9" i="9" s="1"/>
  <c r="W8" i="9"/>
  <c r="U8" i="9"/>
  <c r="V8" i="9" s="1"/>
  <c r="T8" i="9"/>
  <c r="S8" i="9"/>
  <c r="P8" i="9"/>
  <c r="R8" i="9" s="1"/>
  <c r="O8" i="9"/>
  <c r="Q8" i="9" s="1"/>
  <c r="W7" i="9"/>
  <c r="U7" i="9"/>
  <c r="V7" i="9" s="1"/>
  <c r="T7" i="9"/>
  <c r="S7" i="9"/>
  <c r="P7" i="9"/>
  <c r="R7" i="9" s="1"/>
  <c r="O7" i="9"/>
  <c r="Q7" i="9" s="1"/>
  <c r="W6" i="9"/>
  <c r="U6" i="9"/>
  <c r="V6" i="9" s="1"/>
  <c r="T6" i="9"/>
  <c r="S6" i="9"/>
  <c r="P6" i="9"/>
  <c r="R6" i="9" s="1"/>
  <c r="O6" i="9"/>
  <c r="Q6" i="9" s="1"/>
  <c r="W5" i="9"/>
  <c r="U5" i="9"/>
  <c r="V5" i="9" s="1"/>
  <c r="T5" i="9"/>
  <c r="S5" i="9"/>
  <c r="P5" i="9"/>
  <c r="R5" i="9" s="1"/>
  <c r="O5" i="9"/>
  <c r="Q5" i="9" s="1"/>
  <c r="W4" i="9"/>
  <c r="U4" i="9"/>
  <c r="V4" i="9" s="1"/>
  <c r="T4" i="9"/>
  <c r="S4" i="9"/>
  <c r="P4" i="9"/>
  <c r="R4" i="9" s="1"/>
  <c r="O4" i="9"/>
  <c r="Q4" i="9" s="1"/>
  <c r="S35" i="8"/>
  <c r="Q35" i="8"/>
  <c r="P35" i="8"/>
  <c r="O35" i="8"/>
  <c r="N35" i="8"/>
  <c r="M35" i="8"/>
  <c r="L35" i="8"/>
  <c r="R35" i="8" s="1"/>
  <c r="S34" i="8"/>
  <c r="Q34" i="8"/>
  <c r="P34" i="8"/>
  <c r="O34" i="8"/>
  <c r="N34" i="8"/>
  <c r="M34" i="8"/>
  <c r="L34" i="8"/>
  <c r="R34" i="8" s="1"/>
  <c r="S33" i="8"/>
  <c r="Q33" i="8"/>
  <c r="P33" i="8"/>
  <c r="O33" i="8"/>
  <c r="N33" i="8"/>
  <c r="M33" i="8"/>
  <c r="L33" i="8"/>
  <c r="R33" i="8" s="1"/>
  <c r="S32" i="8"/>
  <c r="Q32" i="8"/>
  <c r="P32" i="8"/>
  <c r="O32" i="8"/>
  <c r="N32" i="8"/>
  <c r="M32" i="8"/>
  <c r="L32" i="8"/>
  <c r="R32" i="8" s="1"/>
  <c r="S31" i="8"/>
  <c r="Q31" i="8"/>
  <c r="P31" i="8"/>
  <c r="O31" i="8"/>
  <c r="N31" i="8"/>
  <c r="M31" i="8"/>
  <c r="L31" i="8"/>
  <c r="R31" i="8" s="1"/>
  <c r="S30" i="8"/>
  <c r="Q30" i="8"/>
  <c r="P30" i="8"/>
  <c r="O30" i="8"/>
  <c r="N30" i="8"/>
  <c r="M30" i="8"/>
  <c r="L30" i="8"/>
  <c r="R30" i="8" s="1"/>
  <c r="S29" i="8"/>
  <c r="Q29" i="8"/>
  <c r="P29" i="8"/>
  <c r="O29" i="8"/>
  <c r="N29" i="8"/>
  <c r="M29" i="8"/>
  <c r="L29" i="8"/>
  <c r="R29" i="8" s="1"/>
  <c r="S28" i="8"/>
  <c r="Q28" i="8"/>
  <c r="P28" i="8"/>
  <c r="O28" i="8"/>
  <c r="N28" i="8"/>
  <c r="M28" i="8"/>
  <c r="L28" i="8"/>
  <c r="R28" i="8" s="1"/>
  <c r="S27" i="8"/>
  <c r="Q27" i="8"/>
  <c r="P27" i="8"/>
  <c r="O27" i="8"/>
  <c r="N27" i="8"/>
  <c r="M27" i="8"/>
  <c r="L27" i="8"/>
  <c r="R27" i="8" s="1"/>
  <c r="S26" i="8"/>
  <c r="Q26" i="8"/>
  <c r="P26" i="8"/>
  <c r="O26" i="8"/>
  <c r="N26" i="8"/>
  <c r="M26" i="8"/>
  <c r="L26" i="8"/>
  <c r="R26" i="8" s="1"/>
  <c r="S25" i="8"/>
  <c r="Q25" i="8"/>
  <c r="P25" i="8"/>
  <c r="O25" i="8"/>
  <c r="N25" i="8"/>
  <c r="M25" i="8"/>
  <c r="L25" i="8"/>
  <c r="R25" i="8" s="1"/>
  <c r="S24" i="8"/>
  <c r="Q24" i="8"/>
  <c r="P24" i="8"/>
  <c r="O24" i="8"/>
  <c r="N24" i="8"/>
  <c r="M24" i="8"/>
  <c r="L24" i="8"/>
  <c r="R24" i="8" s="1"/>
  <c r="S23" i="8"/>
  <c r="Q23" i="8"/>
  <c r="P23" i="8"/>
  <c r="O23" i="8"/>
  <c r="N23" i="8"/>
  <c r="M23" i="8"/>
  <c r="L23" i="8"/>
  <c r="R23" i="8" s="1"/>
  <c r="S22" i="8"/>
  <c r="Q22" i="8"/>
  <c r="P22" i="8"/>
  <c r="O22" i="8"/>
  <c r="N22" i="8"/>
  <c r="M22" i="8"/>
  <c r="L22" i="8"/>
  <c r="R22" i="8" s="1"/>
  <c r="S21" i="8"/>
  <c r="Q21" i="8"/>
  <c r="P21" i="8"/>
  <c r="O21" i="8"/>
  <c r="N21" i="8"/>
  <c r="M21" i="8"/>
  <c r="L21" i="8"/>
  <c r="R21" i="8" s="1"/>
  <c r="S20" i="8"/>
  <c r="Q20" i="8"/>
  <c r="P20" i="8"/>
  <c r="O20" i="8"/>
  <c r="N20" i="8"/>
  <c r="M20" i="8"/>
  <c r="L20" i="8"/>
  <c r="R20" i="8" s="1"/>
  <c r="S19" i="8"/>
  <c r="Q19" i="8"/>
  <c r="P19" i="8"/>
  <c r="O19" i="8"/>
  <c r="N19" i="8"/>
  <c r="M19" i="8"/>
  <c r="L19" i="8"/>
  <c r="R19" i="8" s="1"/>
  <c r="S18" i="8"/>
  <c r="Q18" i="8"/>
  <c r="P18" i="8"/>
  <c r="O18" i="8"/>
  <c r="N18" i="8"/>
  <c r="M18" i="8"/>
  <c r="L18" i="8"/>
  <c r="R18" i="8" s="1"/>
  <c r="S17" i="8"/>
  <c r="Q17" i="8"/>
  <c r="P17" i="8"/>
  <c r="O17" i="8"/>
  <c r="N17" i="8"/>
  <c r="M17" i="8"/>
  <c r="L17" i="8"/>
  <c r="R17" i="8" s="1"/>
  <c r="S16" i="8"/>
  <c r="Q16" i="8"/>
  <c r="P16" i="8"/>
  <c r="O16" i="8"/>
  <c r="N16" i="8"/>
  <c r="M16" i="8"/>
  <c r="L16" i="8"/>
  <c r="R16" i="8" s="1"/>
  <c r="S15" i="8"/>
  <c r="Q15" i="8"/>
  <c r="P15" i="8"/>
  <c r="O15" i="8"/>
  <c r="N15" i="8"/>
  <c r="M15" i="8"/>
  <c r="L15" i="8"/>
  <c r="R15" i="8" s="1"/>
  <c r="S14" i="8"/>
  <c r="Q14" i="8"/>
  <c r="P14" i="8"/>
  <c r="O14" i="8"/>
  <c r="N14" i="8"/>
  <c r="M14" i="8"/>
  <c r="L14" i="8"/>
  <c r="R14" i="8" s="1"/>
  <c r="S13" i="8"/>
  <c r="Q13" i="8"/>
  <c r="P13" i="8"/>
  <c r="O13" i="8"/>
  <c r="N13" i="8"/>
  <c r="M13" i="8"/>
  <c r="L13" i="8"/>
  <c r="R13" i="8" s="1"/>
  <c r="S12" i="8"/>
  <c r="Q12" i="8"/>
  <c r="P12" i="8"/>
  <c r="O12" i="8"/>
  <c r="N12" i="8"/>
  <c r="M12" i="8"/>
  <c r="L12" i="8"/>
  <c r="R12" i="8" s="1"/>
  <c r="S11" i="8"/>
  <c r="Q11" i="8"/>
  <c r="P11" i="8"/>
  <c r="O11" i="8"/>
  <c r="N11" i="8"/>
  <c r="M11" i="8"/>
  <c r="L11" i="8"/>
  <c r="R11" i="8" s="1"/>
  <c r="S10" i="8"/>
  <c r="Q10" i="8"/>
  <c r="P10" i="8"/>
  <c r="O10" i="8"/>
  <c r="N10" i="8"/>
  <c r="M10" i="8"/>
  <c r="L10" i="8"/>
  <c r="R10" i="8" s="1"/>
  <c r="S9" i="8"/>
  <c r="Q9" i="8"/>
  <c r="P9" i="8"/>
  <c r="O9" i="8"/>
  <c r="N9" i="8"/>
  <c r="M9" i="8"/>
  <c r="L9" i="8"/>
  <c r="R9" i="8" s="1"/>
  <c r="S8" i="8"/>
  <c r="Q8" i="8"/>
  <c r="P8" i="8"/>
  <c r="O8" i="8"/>
  <c r="N8" i="8"/>
  <c r="M8" i="8"/>
  <c r="L8" i="8"/>
  <c r="R8" i="8" s="1"/>
  <c r="S7" i="8"/>
  <c r="Q7" i="8"/>
  <c r="P7" i="8"/>
  <c r="O7" i="8"/>
  <c r="N7" i="8"/>
  <c r="M7" i="8"/>
  <c r="L7" i="8"/>
  <c r="R7" i="8" s="1"/>
  <c r="S6" i="8"/>
  <c r="Q6" i="8"/>
  <c r="P6" i="8"/>
  <c r="O6" i="8"/>
  <c r="N6" i="8"/>
  <c r="M6" i="8"/>
  <c r="L6" i="8"/>
  <c r="R6" i="8" s="1"/>
  <c r="S5" i="8"/>
  <c r="Q5" i="8"/>
  <c r="P5" i="8"/>
  <c r="O5" i="8"/>
  <c r="N5" i="8"/>
  <c r="M5" i="8"/>
  <c r="L5" i="8"/>
  <c r="R5" i="8" s="1"/>
  <c r="S4" i="8"/>
  <c r="Q4" i="8"/>
  <c r="P4" i="8"/>
  <c r="O4" i="8"/>
  <c r="N4" i="8"/>
  <c r="M4" i="8"/>
  <c r="L4" i="8"/>
  <c r="R4" i="8" s="1"/>
  <c r="X1451" i="7"/>
  <c r="W1451" i="7"/>
  <c r="V1451" i="7"/>
  <c r="U1451" i="7"/>
  <c r="T1451" i="7"/>
  <c r="S1451" i="7"/>
  <c r="X1450" i="7"/>
  <c r="W1450" i="7"/>
  <c r="V1450" i="7"/>
  <c r="U1450" i="7"/>
  <c r="T1450" i="7"/>
  <c r="S1450" i="7"/>
  <c r="X1449" i="7"/>
  <c r="W1449" i="7"/>
  <c r="V1449" i="7"/>
  <c r="U1449" i="7"/>
  <c r="T1449" i="7"/>
  <c r="S1449" i="7"/>
  <c r="X1448" i="7"/>
  <c r="W1448" i="7"/>
  <c r="V1448" i="7"/>
  <c r="U1448" i="7"/>
  <c r="T1448" i="7"/>
  <c r="S1448" i="7"/>
  <c r="X1447" i="7"/>
  <c r="W1447" i="7"/>
  <c r="V1447" i="7"/>
  <c r="U1447" i="7"/>
  <c r="T1447" i="7"/>
  <c r="S1447" i="7"/>
  <c r="X1446" i="7"/>
  <c r="W1446" i="7"/>
  <c r="V1446" i="7"/>
  <c r="U1446" i="7"/>
  <c r="T1446" i="7"/>
  <c r="S1446" i="7"/>
  <c r="X1445" i="7"/>
  <c r="W1445" i="7"/>
  <c r="V1445" i="7"/>
  <c r="U1445" i="7"/>
  <c r="T1445" i="7"/>
  <c r="S1445" i="7"/>
  <c r="X1444" i="7"/>
  <c r="W1444" i="7"/>
  <c r="V1444" i="7"/>
  <c r="U1444" i="7"/>
  <c r="T1444" i="7"/>
  <c r="S1444" i="7"/>
  <c r="X1443" i="7"/>
  <c r="W1443" i="7"/>
  <c r="V1443" i="7"/>
  <c r="U1443" i="7"/>
  <c r="T1443" i="7"/>
  <c r="S1443" i="7"/>
  <c r="X1442" i="7"/>
  <c r="W1442" i="7"/>
  <c r="V1442" i="7"/>
  <c r="U1442" i="7"/>
  <c r="T1442" i="7"/>
  <c r="S1442" i="7"/>
  <c r="X1441" i="7"/>
  <c r="W1441" i="7"/>
  <c r="V1441" i="7"/>
  <c r="U1441" i="7"/>
  <c r="T1441" i="7"/>
  <c r="S1441" i="7"/>
  <c r="X1440" i="7"/>
  <c r="W1440" i="7"/>
  <c r="V1440" i="7"/>
  <c r="U1440" i="7"/>
  <c r="T1440" i="7"/>
  <c r="S1440" i="7"/>
  <c r="X1439" i="7"/>
  <c r="W1439" i="7"/>
  <c r="V1439" i="7"/>
  <c r="U1439" i="7"/>
  <c r="T1439" i="7"/>
  <c r="S1439" i="7"/>
  <c r="X1438" i="7"/>
  <c r="W1438" i="7"/>
  <c r="V1438" i="7"/>
  <c r="U1438" i="7"/>
  <c r="T1438" i="7"/>
  <c r="S1438" i="7"/>
  <c r="X1437" i="7"/>
  <c r="W1437" i="7"/>
  <c r="V1437" i="7"/>
  <c r="U1437" i="7"/>
  <c r="T1437" i="7"/>
  <c r="S1437" i="7"/>
  <c r="X1436" i="7"/>
  <c r="W1436" i="7"/>
  <c r="V1436" i="7"/>
  <c r="U1436" i="7"/>
  <c r="T1436" i="7"/>
  <c r="S1436" i="7"/>
  <c r="X1435" i="7"/>
  <c r="W1435" i="7"/>
  <c r="V1435" i="7"/>
  <c r="U1435" i="7"/>
  <c r="T1435" i="7"/>
  <c r="S1435" i="7"/>
  <c r="X1434" i="7"/>
  <c r="W1434" i="7"/>
  <c r="V1434" i="7"/>
  <c r="U1434" i="7"/>
  <c r="T1434" i="7"/>
  <c r="S1434" i="7"/>
  <c r="X1433" i="7"/>
  <c r="W1433" i="7"/>
  <c r="V1433" i="7"/>
  <c r="U1433" i="7"/>
  <c r="T1433" i="7"/>
  <c r="S1433" i="7"/>
  <c r="X1432" i="7"/>
  <c r="W1432" i="7"/>
  <c r="V1432" i="7"/>
  <c r="U1432" i="7"/>
  <c r="T1432" i="7"/>
  <c r="S1432" i="7"/>
  <c r="X1431" i="7"/>
  <c r="W1431" i="7"/>
  <c r="V1431" i="7"/>
  <c r="U1431" i="7"/>
  <c r="T1431" i="7"/>
  <c r="S1431" i="7"/>
  <c r="X1430" i="7"/>
  <c r="W1430" i="7"/>
  <c r="V1430" i="7"/>
  <c r="U1430" i="7"/>
  <c r="T1430" i="7"/>
  <c r="S1430" i="7"/>
  <c r="X1429" i="7"/>
  <c r="W1429" i="7"/>
  <c r="V1429" i="7"/>
  <c r="U1429" i="7"/>
  <c r="T1429" i="7"/>
  <c r="S1429" i="7"/>
  <c r="X1428" i="7"/>
  <c r="W1428" i="7"/>
  <c r="V1428" i="7"/>
  <c r="U1428" i="7"/>
  <c r="T1428" i="7"/>
  <c r="S1428" i="7"/>
  <c r="X1427" i="7"/>
  <c r="W1427" i="7"/>
  <c r="V1427" i="7"/>
  <c r="U1427" i="7"/>
  <c r="T1427" i="7"/>
  <c r="S1427" i="7"/>
  <c r="X1426" i="7"/>
  <c r="W1426" i="7"/>
  <c r="V1426" i="7"/>
  <c r="U1426" i="7"/>
  <c r="T1426" i="7"/>
  <c r="S1426" i="7"/>
  <c r="X1425" i="7"/>
  <c r="W1425" i="7"/>
  <c r="V1425" i="7"/>
  <c r="U1425" i="7"/>
  <c r="T1425" i="7"/>
  <c r="S1425" i="7"/>
  <c r="X1424" i="7"/>
  <c r="W1424" i="7"/>
  <c r="V1424" i="7"/>
  <c r="U1424" i="7"/>
  <c r="T1424" i="7"/>
  <c r="S1424" i="7"/>
  <c r="X1423" i="7"/>
  <c r="W1423" i="7"/>
  <c r="V1423" i="7"/>
  <c r="U1423" i="7"/>
  <c r="T1423" i="7"/>
  <c r="S1423" i="7"/>
  <c r="X1422" i="7"/>
  <c r="W1422" i="7"/>
  <c r="V1422" i="7"/>
  <c r="U1422" i="7"/>
  <c r="T1422" i="7"/>
  <c r="S1422" i="7"/>
  <c r="X1421" i="7"/>
  <c r="W1421" i="7"/>
  <c r="V1421" i="7"/>
  <c r="U1421" i="7"/>
  <c r="T1421" i="7"/>
  <c r="S1421" i="7"/>
  <c r="X1420" i="7"/>
  <c r="W1420" i="7"/>
  <c r="V1420" i="7"/>
  <c r="U1420" i="7"/>
  <c r="T1420" i="7"/>
  <c r="S1420" i="7"/>
  <c r="X1419" i="7"/>
  <c r="W1419" i="7"/>
  <c r="V1419" i="7"/>
  <c r="U1419" i="7"/>
  <c r="T1419" i="7"/>
  <c r="S1419" i="7"/>
  <c r="X1418" i="7"/>
  <c r="W1418" i="7"/>
  <c r="V1418" i="7"/>
  <c r="U1418" i="7"/>
  <c r="T1418" i="7"/>
  <c r="S1418" i="7"/>
  <c r="X1417" i="7"/>
  <c r="W1417" i="7"/>
  <c r="V1417" i="7"/>
  <c r="U1417" i="7"/>
  <c r="T1417" i="7"/>
  <c r="S1417" i="7"/>
  <c r="X1416" i="7"/>
  <c r="W1416" i="7"/>
  <c r="V1416" i="7"/>
  <c r="U1416" i="7"/>
  <c r="T1416" i="7"/>
  <c r="S1416" i="7"/>
  <c r="X1415" i="7"/>
  <c r="W1415" i="7"/>
  <c r="V1415" i="7"/>
  <c r="U1415" i="7"/>
  <c r="T1415" i="7"/>
  <c r="S1415" i="7"/>
  <c r="X1414" i="7"/>
  <c r="W1414" i="7"/>
  <c r="V1414" i="7"/>
  <c r="U1414" i="7"/>
  <c r="T1414" i="7"/>
  <c r="S1414" i="7"/>
  <c r="X1413" i="7"/>
  <c r="W1413" i="7"/>
  <c r="V1413" i="7"/>
  <c r="U1413" i="7"/>
  <c r="T1413" i="7"/>
  <c r="S1413" i="7"/>
  <c r="X1412" i="7"/>
  <c r="W1412" i="7"/>
  <c r="V1412" i="7"/>
  <c r="U1412" i="7"/>
  <c r="T1412" i="7"/>
  <c r="S1412" i="7"/>
  <c r="X1411" i="7"/>
  <c r="W1411" i="7"/>
  <c r="V1411" i="7"/>
  <c r="U1411" i="7"/>
  <c r="T1411" i="7"/>
  <c r="S1411" i="7"/>
  <c r="X1410" i="7"/>
  <c r="W1410" i="7"/>
  <c r="V1410" i="7"/>
  <c r="U1410" i="7"/>
  <c r="T1410" i="7"/>
  <c r="S1410" i="7"/>
  <c r="X1409" i="7"/>
  <c r="W1409" i="7"/>
  <c r="V1409" i="7"/>
  <c r="U1409" i="7"/>
  <c r="T1409" i="7"/>
  <c r="S1409" i="7"/>
  <c r="X1408" i="7"/>
  <c r="W1408" i="7"/>
  <c r="V1408" i="7"/>
  <c r="U1408" i="7"/>
  <c r="T1408" i="7"/>
  <c r="S1408" i="7"/>
  <c r="X1407" i="7"/>
  <c r="W1407" i="7"/>
  <c r="V1407" i="7"/>
  <c r="U1407" i="7"/>
  <c r="T1407" i="7"/>
  <c r="S1407" i="7"/>
  <c r="X1406" i="7"/>
  <c r="W1406" i="7"/>
  <c r="V1406" i="7"/>
  <c r="U1406" i="7"/>
  <c r="T1406" i="7"/>
  <c r="S1406" i="7"/>
  <c r="X1405" i="7"/>
  <c r="W1405" i="7"/>
  <c r="V1405" i="7"/>
  <c r="U1405" i="7"/>
  <c r="T1405" i="7"/>
  <c r="S1405" i="7"/>
  <c r="X1404" i="7"/>
  <c r="W1404" i="7"/>
  <c r="V1404" i="7"/>
  <c r="U1404" i="7"/>
  <c r="T1404" i="7"/>
  <c r="S1404" i="7"/>
  <c r="X1403" i="7"/>
  <c r="W1403" i="7"/>
  <c r="V1403" i="7"/>
  <c r="U1403" i="7"/>
  <c r="T1403" i="7"/>
  <c r="S1403" i="7"/>
  <c r="X1402" i="7"/>
  <c r="W1402" i="7"/>
  <c r="V1402" i="7"/>
  <c r="U1402" i="7"/>
  <c r="T1402" i="7"/>
  <c r="S1402" i="7"/>
  <c r="X1401" i="7"/>
  <c r="W1401" i="7"/>
  <c r="V1401" i="7"/>
  <c r="U1401" i="7"/>
  <c r="T1401" i="7"/>
  <c r="S1401" i="7"/>
  <c r="X1400" i="7"/>
  <c r="W1400" i="7"/>
  <c r="V1400" i="7"/>
  <c r="U1400" i="7"/>
  <c r="T1400" i="7"/>
  <c r="S1400" i="7"/>
  <c r="X1399" i="7"/>
  <c r="W1399" i="7"/>
  <c r="V1399" i="7"/>
  <c r="U1399" i="7"/>
  <c r="T1399" i="7"/>
  <c r="S1399" i="7"/>
  <c r="X1398" i="7"/>
  <c r="W1398" i="7"/>
  <c r="V1398" i="7"/>
  <c r="U1398" i="7"/>
  <c r="T1398" i="7"/>
  <c r="S1398" i="7"/>
  <c r="X1397" i="7"/>
  <c r="W1397" i="7"/>
  <c r="V1397" i="7"/>
  <c r="U1397" i="7"/>
  <c r="T1397" i="7"/>
  <c r="S1397" i="7"/>
  <c r="X1396" i="7"/>
  <c r="W1396" i="7"/>
  <c r="V1396" i="7"/>
  <c r="U1396" i="7"/>
  <c r="T1396" i="7"/>
  <c r="S1396" i="7"/>
  <c r="X1395" i="7"/>
  <c r="W1395" i="7"/>
  <c r="V1395" i="7"/>
  <c r="U1395" i="7"/>
  <c r="T1395" i="7"/>
  <c r="S1395" i="7"/>
  <c r="X1394" i="7"/>
  <c r="W1394" i="7"/>
  <c r="V1394" i="7"/>
  <c r="U1394" i="7"/>
  <c r="T1394" i="7"/>
  <c r="S1394" i="7"/>
  <c r="X1393" i="7"/>
  <c r="W1393" i="7"/>
  <c r="V1393" i="7"/>
  <c r="U1393" i="7"/>
  <c r="T1393" i="7"/>
  <c r="S1393" i="7"/>
  <c r="X1392" i="7"/>
  <c r="W1392" i="7"/>
  <c r="V1392" i="7"/>
  <c r="U1392" i="7"/>
  <c r="T1392" i="7"/>
  <c r="S1392" i="7"/>
  <c r="X1391" i="7"/>
  <c r="W1391" i="7"/>
  <c r="V1391" i="7"/>
  <c r="U1391" i="7"/>
  <c r="T1391" i="7"/>
  <c r="S1391" i="7"/>
  <c r="X1390" i="7"/>
  <c r="W1390" i="7"/>
  <c r="V1390" i="7"/>
  <c r="U1390" i="7"/>
  <c r="T1390" i="7"/>
  <c r="S1390" i="7"/>
  <c r="X1389" i="7"/>
  <c r="W1389" i="7"/>
  <c r="V1389" i="7"/>
  <c r="U1389" i="7"/>
  <c r="T1389" i="7"/>
  <c r="S1389" i="7"/>
  <c r="X1388" i="7"/>
  <c r="W1388" i="7"/>
  <c r="V1388" i="7"/>
  <c r="U1388" i="7"/>
  <c r="T1388" i="7"/>
  <c r="S1388" i="7"/>
  <c r="X1387" i="7"/>
  <c r="W1387" i="7"/>
  <c r="V1387" i="7"/>
  <c r="U1387" i="7"/>
  <c r="T1387" i="7"/>
  <c r="S1387" i="7"/>
  <c r="X1386" i="7"/>
  <c r="W1386" i="7"/>
  <c r="V1386" i="7"/>
  <c r="U1386" i="7"/>
  <c r="T1386" i="7"/>
  <c r="S1386" i="7"/>
  <c r="X1385" i="7"/>
  <c r="W1385" i="7"/>
  <c r="V1385" i="7"/>
  <c r="U1385" i="7"/>
  <c r="T1385" i="7"/>
  <c r="S1385" i="7"/>
  <c r="X1384" i="7"/>
  <c r="W1384" i="7"/>
  <c r="V1384" i="7"/>
  <c r="U1384" i="7"/>
  <c r="T1384" i="7"/>
  <c r="S1384" i="7"/>
  <c r="X1383" i="7"/>
  <c r="W1383" i="7"/>
  <c r="V1383" i="7"/>
  <c r="U1383" i="7"/>
  <c r="T1383" i="7"/>
  <c r="S1383" i="7"/>
  <c r="X1382" i="7"/>
  <c r="W1382" i="7"/>
  <c r="V1382" i="7"/>
  <c r="U1382" i="7"/>
  <c r="T1382" i="7"/>
  <c r="S1382" i="7"/>
  <c r="X1381" i="7"/>
  <c r="W1381" i="7"/>
  <c r="V1381" i="7"/>
  <c r="U1381" i="7"/>
  <c r="T1381" i="7"/>
  <c r="S1381" i="7"/>
  <c r="X1380" i="7"/>
  <c r="W1380" i="7"/>
  <c r="V1380" i="7"/>
  <c r="U1380" i="7"/>
  <c r="T1380" i="7"/>
  <c r="S1380" i="7"/>
  <c r="X1379" i="7"/>
  <c r="W1379" i="7"/>
  <c r="V1379" i="7"/>
  <c r="U1379" i="7"/>
  <c r="T1379" i="7"/>
  <c r="S1379" i="7"/>
  <c r="X1378" i="7"/>
  <c r="W1378" i="7"/>
  <c r="V1378" i="7"/>
  <c r="U1378" i="7"/>
  <c r="T1378" i="7"/>
  <c r="S1378" i="7"/>
  <c r="X1377" i="7"/>
  <c r="W1377" i="7"/>
  <c r="V1377" i="7"/>
  <c r="U1377" i="7"/>
  <c r="T1377" i="7"/>
  <c r="S1377" i="7"/>
  <c r="X1376" i="7"/>
  <c r="W1376" i="7"/>
  <c r="V1376" i="7"/>
  <c r="U1376" i="7"/>
  <c r="T1376" i="7"/>
  <c r="S1376" i="7"/>
  <c r="X1375" i="7"/>
  <c r="W1375" i="7"/>
  <c r="V1375" i="7"/>
  <c r="U1375" i="7"/>
  <c r="T1375" i="7"/>
  <c r="S1375" i="7"/>
  <c r="X1374" i="7"/>
  <c r="W1374" i="7"/>
  <c r="V1374" i="7"/>
  <c r="U1374" i="7"/>
  <c r="T1374" i="7"/>
  <c r="S1374" i="7"/>
  <c r="X1373" i="7"/>
  <c r="W1373" i="7"/>
  <c r="V1373" i="7"/>
  <c r="U1373" i="7"/>
  <c r="T1373" i="7"/>
  <c r="S1373" i="7"/>
  <c r="X1372" i="7"/>
  <c r="W1372" i="7"/>
  <c r="V1372" i="7"/>
  <c r="U1372" i="7"/>
  <c r="T1372" i="7"/>
  <c r="S1372" i="7"/>
  <c r="X1371" i="7"/>
  <c r="W1371" i="7"/>
  <c r="V1371" i="7"/>
  <c r="U1371" i="7"/>
  <c r="T1371" i="7"/>
  <c r="S1371" i="7"/>
  <c r="X1370" i="7"/>
  <c r="W1370" i="7"/>
  <c r="V1370" i="7"/>
  <c r="U1370" i="7"/>
  <c r="T1370" i="7"/>
  <c r="S1370" i="7"/>
  <c r="X1369" i="7"/>
  <c r="W1369" i="7"/>
  <c r="V1369" i="7"/>
  <c r="U1369" i="7"/>
  <c r="T1369" i="7"/>
  <c r="S1369" i="7"/>
  <c r="X1368" i="7"/>
  <c r="W1368" i="7"/>
  <c r="V1368" i="7"/>
  <c r="U1368" i="7"/>
  <c r="T1368" i="7"/>
  <c r="S1368" i="7"/>
  <c r="X1367" i="7"/>
  <c r="W1367" i="7"/>
  <c r="V1367" i="7"/>
  <c r="U1367" i="7"/>
  <c r="T1367" i="7"/>
  <c r="S1367" i="7"/>
  <c r="X1366" i="7"/>
  <c r="W1366" i="7"/>
  <c r="V1366" i="7"/>
  <c r="U1366" i="7"/>
  <c r="T1366" i="7"/>
  <c r="S1366" i="7"/>
  <c r="X1365" i="7"/>
  <c r="W1365" i="7"/>
  <c r="V1365" i="7"/>
  <c r="U1365" i="7"/>
  <c r="T1365" i="7"/>
  <c r="S1365" i="7"/>
  <c r="X1364" i="7"/>
  <c r="W1364" i="7"/>
  <c r="V1364" i="7"/>
  <c r="U1364" i="7"/>
  <c r="T1364" i="7"/>
  <c r="S1364" i="7"/>
  <c r="X1363" i="7"/>
  <c r="W1363" i="7"/>
  <c r="V1363" i="7"/>
  <c r="U1363" i="7"/>
  <c r="T1363" i="7"/>
  <c r="S1363" i="7"/>
  <c r="X1362" i="7"/>
  <c r="W1362" i="7"/>
  <c r="V1362" i="7"/>
  <c r="U1362" i="7"/>
  <c r="T1362" i="7"/>
  <c r="S1362" i="7"/>
  <c r="X1361" i="7"/>
  <c r="W1361" i="7"/>
  <c r="V1361" i="7"/>
  <c r="U1361" i="7"/>
  <c r="T1361" i="7"/>
  <c r="S1361" i="7"/>
  <c r="X1360" i="7"/>
  <c r="W1360" i="7"/>
  <c r="V1360" i="7"/>
  <c r="U1360" i="7"/>
  <c r="T1360" i="7"/>
  <c r="S1360" i="7"/>
  <c r="X1359" i="7"/>
  <c r="W1359" i="7"/>
  <c r="V1359" i="7"/>
  <c r="U1359" i="7"/>
  <c r="T1359" i="7"/>
  <c r="S1359" i="7"/>
  <c r="X1358" i="7"/>
  <c r="W1358" i="7"/>
  <c r="V1358" i="7"/>
  <c r="U1358" i="7"/>
  <c r="T1358" i="7"/>
  <c r="S1358" i="7"/>
  <c r="X1357" i="7"/>
  <c r="W1357" i="7"/>
  <c r="V1357" i="7"/>
  <c r="U1357" i="7"/>
  <c r="T1357" i="7"/>
  <c r="S1357" i="7"/>
  <c r="X1356" i="7"/>
  <c r="W1356" i="7"/>
  <c r="V1356" i="7"/>
  <c r="U1356" i="7"/>
  <c r="T1356" i="7"/>
  <c r="S1356" i="7"/>
  <c r="X1355" i="7"/>
  <c r="W1355" i="7"/>
  <c r="V1355" i="7"/>
  <c r="U1355" i="7"/>
  <c r="T1355" i="7"/>
  <c r="S1355" i="7"/>
  <c r="X1354" i="7"/>
  <c r="W1354" i="7"/>
  <c r="V1354" i="7"/>
  <c r="U1354" i="7"/>
  <c r="T1354" i="7"/>
  <c r="S1354" i="7"/>
  <c r="X1353" i="7"/>
  <c r="W1353" i="7"/>
  <c r="V1353" i="7"/>
  <c r="U1353" i="7"/>
  <c r="T1353" i="7"/>
  <c r="S1353" i="7"/>
  <c r="X1352" i="7"/>
  <c r="W1352" i="7"/>
  <c r="V1352" i="7"/>
  <c r="U1352" i="7"/>
  <c r="T1352" i="7"/>
  <c r="S1352" i="7"/>
  <c r="X1351" i="7"/>
  <c r="W1351" i="7"/>
  <c r="V1351" i="7"/>
  <c r="U1351" i="7"/>
  <c r="T1351" i="7"/>
  <c r="S1351" i="7"/>
  <c r="X1350" i="7"/>
  <c r="W1350" i="7"/>
  <c r="V1350" i="7"/>
  <c r="U1350" i="7"/>
  <c r="T1350" i="7"/>
  <c r="S1350" i="7"/>
  <c r="X1349" i="7"/>
  <c r="W1349" i="7"/>
  <c r="V1349" i="7"/>
  <c r="U1349" i="7"/>
  <c r="T1349" i="7"/>
  <c r="S1349" i="7"/>
  <c r="X1348" i="7"/>
  <c r="W1348" i="7"/>
  <c r="V1348" i="7"/>
  <c r="U1348" i="7"/>
  <c r="T1348" i="7"/>
  <c r="S1348" i="7"/>
  <c r="X1347" i="7"/>
  <c r="W1347" i="7"/>
  <c r="V1347" i="7"/>
  <c r="U1347" i="7"/>
  <c r="T1347" i="7"/>
  <c r="S1347" i="7"/>
  <c r="X1346" i="7"/>
  <c r="W1346" i="7"/>
  <c r="V1346" i="7"/>
  <c r="U1346" i="7"/>
  <c r="T1346" i="7"/>
  <c r="S1346" i="7"/>
  <c r="X1345" i="7"/>
  <c r="W1345" i="7"/>
  <c r="V1345" i="7"/>
  <c r="U1345" i="7"/>
  <c r="T1345" i="7"/>
  <c r="S1345" i="7"/>
  <c r="X1344" i="7"/>
  <c r="W1344" i="7"/>
  <c r="V1344" i="7"/>
  <c r="U1344" i="7"/>
  <c r="T1344" i="7"/>
  <c r="S1344" i="7"/>
  <c r="X1343" i="7"/>
  <c r="W1343" i="7"/>
  <c r="V1343" i="7"/>
  <c r="U1343" i="7"/>
  <c r="T1343" i="7"/>
  <c r="S1343" i="7"/>
  <c r="X1342" i="7"/>
  <c r="W1342" i="7"/>
  <c r="V1342" i="7"/>
  <c r="U1342" i="7"/>
  <c r="T1342" i="7"/>
  <c r="S1342" i="7"/>
  <c r="X1341" i="7"/>
  <c r="W1341" i="7"/>
  <c r="V1341" i="7"/>
  <c r="U1341" i="7"/>
  <c r="T1341" i="7"/>
  <c r="S1341" i="7"/>
  <c r="X1340" i="7"/>
  <c r="W1340" i="7"/>
  <c r="V1340" i="7"/>
  <c r="U1340" i="7"/>
  <c r="T1340" i="7"/>
  <c r="S1340" i="7"/>
  <c r="X1339" i="7"/>
  <c r="W1339" i="7"/>
  <c r="V1339" i="7"/>
  <c r="U1339" i="7"/>
  <c r="T1339" i="7"/>
  <c r="S1339" i="7"/>
  <c r="X1338" i="7"/>
  <c r="W1338" i="7"/>
  <c r="V1338" i="7"/>
  <c r="U1338" i="7"/>
  <c r="T1338" i="7"/>
  <c r="S1338" i="7"/>
  <c r="X1337" i="7"/>
  <c r="W1337" i="7"/>
  <c r="V1337" i="7"/>
  <c r="U1337" i="7"/>
  <c r="T1337" i="7"/>
  <c r="S1337" i="7"/>
  <c r="X1336" i="7"/>
  <c r="W1336" i="7"/>
  <c r="V1336" i="7"/>
  <c r="U1336" i="7"/>
  <c r="T1336" i="7"/>
  <c r="S1336" i="7"/>
  <c r="X1335" i="7"/>
  <c r="W1335" i="7"/>
  <c r="V1335" i="7"/>
  <c r="U1335" i="7"/>
  <c r="T1335" i="7"/>
  <c r="S1335" i="7"/>
  <c r="X1334" i="7"/>
  <c r="W1334" i="7"/>
  <c r="V1334" i="7"/>
  <c r="U1334" i="7"/>
  <c r="T1334" i="7"/>
  <c r="S1334" i="7"/>
  <c r="X1333" i="7"/>
  <c r="W1333" i="7"/>
  <c r="V1333" i="7"/>
  <c r="U1333" i="7"/>
  <c r="T1333" i="7"/>
  <c r="S1333" i="7"/>
  <c r="X1332" i="7"/>
  <c r="W1332" i="7"/>
  <c r="V1332" i="7"/>
  <c r="U1332" i="7"/>
  <c r="T1332" i="7"/>
  <c r="S1332" i="7"/>
  <c r="X1331" i="7"/>
  <c r="W1331" i="7"/>
  <c r="V1331" i="7"/>
  <c r="U1331" i="7"/>
  <c r="T1331" i="7"/>
  <c r="S1331" i="7"/>
  <c r="X1330" i="7"/>
  <c r="W1330" i="7"/>
  <c r="V1330" i="7"/>
  <c r="U1330" i="7"/>
  <c r="T1330" i="7"/>
  <c r="S1330" i="7"/>
  <c r="X1329" i="7"/>
  <c r="W1329" i="7"/>
  <c r="V1329" i="7"/>
  <c r="U1329" i="7"/>
  <c r="T1329" i="7"/>
  <c r="S1329" i="7"/>
  <c r="X1328" i="7"/>
  <c r="W1328" i="7"/>
  <c r="V1328" i="7"/>
  <c r="U1328" i="7"/>
  <c r="T1328" i="7"/>
  <c r="S1328" i="7"/>
  <c r="X1327" i="7"/>
  <c r="W1327" i="7"/>
  <c r="V1327" i="7"/>
  <c r="U1327" i="7"/>
  <c r="T1327" i="7"/>
  <c r="S1327" i="7"/>
  <c r="X1326" i="7"/>
  <c r="W1326" i="7"/>
  <c r="V1326" i="7"/>
  <c r="U1326" i="7"/>
  <c r="T1326" i="7"/>
  <c r="S1326" i="7"/>
  <c r="X1325" i="7"/>
  <c r="W1325" i="7"/>
  <c r="V1325" i="7"/>
  <c r="U1325" i="7"/>
  <c r="T1325" i="7"/>
  <c r="S1325" i="7"/>
  <c r="X1324" i="7"/>
  <c r="W1324" i="7"/>
  <c r="V1324" i="7"/>
  <c r="U1324" i="7"/>
  <c r="T1324" i="7"/>
  <c r="S1324" i="7"/>
  <c r="X1323" i="7"/>
  <c r="W1323" i="7"/>
  <c r="V1323" i="7"/>
  <c r="U1323" i="7"/>
  <c r="T1323" i="7"/>
  <c r="S1323" i="7"/>
  <c r="X1322" i="7"/>
  <c r="W1322" i="7"/>
  <c r="V1322" i="7"/>
  <c r="U1322" i="7"/>
  <c r="T1322" i="7"/>
  <c r="S1322" i="7"/>
  <c r="X1321" i="7"/>
  <c r="W1321" i="7"/>
  <c r="V1321" i="7"/>
  <c r="U1321" i="7"/>
  <c r="T1321" i="7"/>
  <c r="S1321" i="7"/>
  <c r="X1320" i="7"/>
  <c r="W1320" i="7"/>
  <c r="V1320" i="7"/>
  <c r="U1320" i="7"/>
  <c r="T1320" i="7"/>
  <c r="S1320" i="7"/>
  <c r="X1319" i="7"/>
  <c r="W1319" i="7"/>
  <c r="V1319" i="7"/>
  <c r="U1319" i="7"/>
  <c r="T1319" i="7"/>
  <c r="S1319" i="7"/>
  <c r="X1318" i="7"/>
  <c r="W1318" i="7"/>
  <c r="V1318" i="7"/>
  <c r="U1318" i="7"/>
  <c r="T1318" i="7"/>
  <c r="S1318" i="7"/>
  <c r="X1317" i="7"/>
  <c r="W1317" i="7"/>
  <c r="V1317" i="7"/>
  <c r="U1317" i="7"/>
  <c r="T1317" i="7"/>
  <c r="S1317" i="7"/>
  <c r="X1316" i="7"/>
  <c r="W1316" i="7"/>
  <c r="V1316" i="7"/>
  <c r="U1316" i="7"/>
  <c r="T1316" i="7"/>
  <c r="S1316" i="7"/>
  <c r="X1315" i="7"/>
  <c r="W1315" i="7"/>
  <c r="V1315" i="7"/>
  <c r="U1315" i="7"/>
  <c r="T1315" i="7"/>
  <c r="S1315" i="7"/>
  <c r="X1314" i="7"/>
  <c r="W1314" i="7"/>
  <c r="V1314" i="7"/>
  <c r="U1314" i="7"/>
  <c r="T1314" i="7"/>
  <c r="S1314" i="7"/>
  <c r="X1313" i="7"/>
  <c r="W1313" i="7"/>
  <c r="V1313" i="7"/>
  <c r="U1313" i="7"/>
  <c r="T1313" i="7"/>
  <c r="S1313" i="7"/>
  <c r="X1312" i="7"/>
  <c r="W1312" i="7"/>
  <c r="V1312" i="7"/>
  <c r="U1312" i="7"/>
  <c r="T1312" i="7"/>
  <c r="S1312" i="7"/>
  <c r="X1311" i="7"/>
  <c r="W1311" i="7"/>
  <c r="V1311" i="7"/>
  <c r="U1311" i="7"/>
  <c r="T1311" i="7"/>
  <c r="S1311" i="7"/>
  <c r="X1310" i="7"/>
  <c r="W1310" i="7"/>
  <c r="V1310" i="7"/>
  <c r="U1310" i="7"/>
  <c r="T1310" i="7"/>
  <c r="S1310" i="7"/>
  <c r="X1309" i="7"/>
  <c r="W1309" i="7"/>
  <c r="V1309" i="7"/>
  <c r="U1309" i="7"/>
  <c r="T1309" i="7"/>
  <c r="S1309" i="7"/>
  <c r="X1308" i="7"/>
  <c r="W1308" i="7"/>
  <c r="V1308" i="7"/>
  <c r="U1308" i="7"/>
  <c r="T1308" i="7"/>
  <c r="S1308" i="7"/>
  <c r="X1307" i="7"/>
  <c r="W1307" i="7"/>
  <c r="V1307" i="7"/>
  <c r="U1307" i="7"/>
  <c r="T1307" i="7"/>
  <c r="S1307" i="7"/>
  <c r="X1306" i="7"/>
  <c r="W1306" i="7"/>
  <c r="V1306" i="7"/>
  <c r="U1306" i="7"/>
  <c r="T1306" i="7"/>
  <c r="S1306" i="7"/>
  <c r="X1305" i="7"/>
  <c r="W1305" i="7"/>
  <c r="V1305" i="7"/>
  <c r="U1305" i="7"/>
  <c r="T1305" i="7"/>
  <c r="S1305" i="7"/>
  <c r="X1304" i="7"/>
  <c r="W1304" i="7"/>
  <c r="V1304" i="7"/>
  <c r="U1304" i="7"/>
  <c r="T1304" i="7"/>
  <c r="S1304" i="7"/>
  <c r="X1303" i="7"/>
  <c r="W1303" i="7"/>
  <c r="V1303" i="7"/>
  <c r="U1303" i="7"/>
  <c r="T1303" i="7"/>
  <c r="S1303" i="7"/>
  <c r="X1302" i="7"/>
  <c r="W1302" i="7"/>
  <c r="V1302" i="7"/>
  <c r="U1302" i="7"/>
  <c r="T1302" i="7"/>
  <c r="S1302" i="7"/>
  <c r="X1301" i="7"/>
  <c r="W1301" i="7"/>
  <c r="V1301" i="7"/>
  <c r="U1301" i="7"/>
  <c r="T1301" i="7"/>
  <c r="S1301" i="7"/>
  <c r="X1300" i="7"/>
  <c r="W1300" i="7"/>
  <c r="V1300" i="7"/>
  <c r="U1300" i="7"/>
  <c r="T1300" i="7"/>
  <c r="S1300" i="7"/>
  <c r="X1299" i="7"/>
  <c r="W1299" i="7"/>
  <c r="V1299" i="7"/>
  <c r="U1299" i="7"/>
  <c r="T1299" i="7"/>
  <c r="S1299" i="7"/>
  <c r="X1298" i="7"/>
  <c r="W1298" i="7"/>
  <c r="V1298" i="7"/>
  <c r="U1298" i="7"/>
  <c r="T1298" i="7"/>
  <c r="S1298" i="7"/>
  <c r="X1297" i="7"/>
  <c r="W1297" i="7"/>
  <c r="V1297" i="7"/>
  <c r="U1297" i="7"/>
  <c r="T1297" i="7"/>
  <c r="S1297" i="7"/>
  <c r="X1296" i="7"/>
  <c r="W1296" i="7"/>
  <c r="V1296" i="7"/>
  <c r="U1296" i="7"/>
  <c r="T1296" i="7"/>
  <c r="S1296" i="7"/>
  <c r="X1295" i="7"/>
  <c r="W1295" i="7"/>
  <c r="V1295" i="7"/>
  <c r="U1295" i="7"/>
  <c r="T1295" i="7"/>
  <c r="S1295" i="7"/>
  <c r="X1294" i="7"/>
  <c r="W1294" i="7"/>
  <c r="V1294" i="7"/>
  <c r="U1294" i="7"/>
  <c r="T1294" i="7"/>
  <c r="S1294" i="7"/>
  <c r="X1293" i="7"/>
  <c r="W1293" i="7"/>
  <c r="V1293" i="7"/>
  <c r="U1293" i="7"/>
  <c r="T1293" i="7"/>
  <c r="S1293" i="7"/>
  <c r="X1292" i="7"/>
  <c r="W1292" i="7"/>
  <c r="V1292" i="7"/>
  <c r="U1292" i="7"/>
  <c r="T1292" i="7"/>
  <c r="S1292" i="7"/>
  <c r="X1291" i="7"/>
  <c r="W1291" i="7"/>
  <c r="V1291" i="7"/>
  <c r="U1291" i="7"/>
  <c r="T1291" i="7"/>
  <c r="S1291" i="7"/>
  <c r="X1290" i="7"/>
  <c r="W1290" i="7"/>
  <c r="V1290" i="7"/>
  <c r="U1290" i="7"/>
  <c r="T1290" i="7"/>
  <c r="S1290" i="7"/>
  <c r="X1289" i="7"/>
  <c r="W1289" i="7"/>
  <c r="V1289" i="7"/>
  <c r="U1289" i="7"/>
  <c r="T1289" i="7"/>
  <c r="S1289" i="7"/>
  <c r="X1288" i="7"/>
  <c r="W1288" i="7"/>
  <c r="V1288" i="7"/>
  <c r="U1288" i="7"/>
  <c r="T1288" i="7"/>
  <c r="S1288" i="7"/>
  <c r="X1287" i="7"/>
  <c r="W1287" i="7"/>
  <c r="V1287" i="7"/>
  <c r="U1287" i="7"/>
  <c r="T1287" i="7"/>
  <c r="S1287" i="7"/>
  <c r="X1286" i="7"/>
  <c r="W1286" i="7"/>
  <c r="V1286" i="7"/>
  <c r="U1286" i="7"/>
  <c r="T1286" i="7"/>
  <c r="S1286" i="7"/>
  <c r="X1285" i="7"/>
  <c r="W1285" i="7"/>
  <c r="V1285" i="7"/>
  <c r="U1285" i="7"/>
  <c r="T1285" i="7"/>
  <c r="S1285" i="7"/>
  <c r="X1284" i="7"/>
  <c r="W1284" i="7"/>
  <c r="V1284" i="7"/>
  <c r="U1284" i="7"/>
  <c r="T1284" i="7"/>
  <c r="S1284" i="7"/>
  <c r="X1283" i="7"/>
  <c r="W1283" i="7"/>
  <c r="V1283" i="7"/>
  <c r="U1283" i="7"/>
  <c r="T1283" i="7"/>
  <c r="S1283" i="7"/>
  <c r="X1282" i="7"/>
  <c r="W1282" i="7"/>
  <c r="V1282" i="7"/>
  <c r="U1282" i="7"/>
  <c r="T1282" i="7"/>
  <c r="S1282" i="7"/>
  <c r="X1281" i="7"/>
  <c r="W1281" i="7"/>
  <c r="V1281" i="7"/>
  <c r="U1281" i="7"/>
  <c r="T1281" i="7"/>
  <c r="S1281" i="7"/>
  <c r="X1280" i="7"/>
  <c r="W1280" i="7"/>
  <c r="V1280" i="7"/>
  <c r="U1280" i="7"/>
  <c r="T1280" i="7"/>
  <c r="S1280" i="7"/>
  <c r="X1279" i="7"/>
  <c r="W1279" i="7"/>
  <c r="V1279" i="7"/>
  <c r="U1279" i="7"/>
  <c r="T1279" i="7"/>
  <c r="S1279" i="7"/>
  <c r="X1278" i="7"/>
  <c r="W1278" i="7"/>
  <c r="V1278" i="7"/>
  <c r="U1278" i="7"/>
  <c r="T1278" i="7"/>
  <c r="S1278" i="7"/>
  <c r="X1277" i="7"/>
  <c r="W1277" i="7"/>
  <c r="V1277" i="7"/>
  <c r="U1277" i="7"/>
  <c r="T1277" i="7"/>
  <c r="S1277" i="7"/>
  <c r="X1276" i="7"/>
  <c r="W1276" i="7"/>
  <c r="V1276" i="7"/>
  <c r="U1276" i="7"/>
  <c r="T1276" i="7"/>
  <c r="S1276" i="7"/>
  <c r="X1275" i="7"/>
  <c r="W1275" i="7"/>
  <c r="V1275" i="7"/>
  <c r="U1275" i="7"/>
  <c r="T1275" i="7"/>
  <c r="S1275" i="7"/>
  <c r="X1274" i="7"/>
  <c r="W1274" i="7"/>
  <c r="V1274" i="7"/>
  <c r="U1274" i="7"/>
  <c r="T1274" i="7"/>
  <c r="S1274" i="7"/>
  <c r="X1273" i="7"/>
  <c r="W1273" i="7"/>
  <c r="V1273" i="7"/>
  <c r="U1273" i="7"/>
  <c r="T1273" i="7"/>
  <c r="S1273" i="7"/>
  <c r="X1272" i="7"/>
  <c r="W1272" i="7"/>
  <c r="V1272" i="7"/>
  <c r="U1272" i="7"/>
  <c r="T1272" i="7"/>
  <c r="S1272" i="7"/>
  <c r="X1271" i="7"/>
  <c r="W1271" i="7"/>
  <c r="V1271" i="7"/>
  <c r="U1271" i="7"/>
  <c r="T1271" i="7"/>
  <c r="S1271" i="7"/>
  <c r="X1270" i="7"/>
  <c r="W1270" i="7"/>
  <c r="V1270" i="7"/>
  <c r="U1270" i="7"/>
  <c r="T1270" i="7"/>
  <c r="S1270" i="7"/>
  <c r="X1269" i="7"/>
  <c r="W1269" i="7"/>
  <c r="V1269" i="7"/>
  <c r="U1269" i="7"/>
  <c r="T1269" i="7"/>
  <c r="S1269" i="7"/>
  <c r="X1268" i="7"/>
  <c r="W1268" i="7"/>
  <c r="V1268" i="7"/>
  <c r="U1268" i="7"/>
  <c r="T1268" i="7"/>
  <c r="S1268" i="7"/>
  <c r="X1267" i="7"/>
  <c r="W1267" i="7"/>
  <c r="V1267" i="7"/>
  <c r="U1267" i="7"/>
  <c r="T1267" i="7"/>
  <c r="S1267" i="7"/>
  <c r="X1266" i="7"/>
  <c r="W1266" i="7"/>
  <c r="V1266" i="7"/>
  <c r="U1266" i="7"/>
  <c r="T1266" i="7"/>
  <c r="S1266" i="7"/>
  <c r="X1265" i="7"/>
  <c r="W1265" i="7"/>
  <c r="V1265" i="7"/>
  <c r="U1265" i="7"/>
  <c r="T1265" i="7"/>
  <c r="S1265" i="7"/>
  <c r="X1264" i="7"/>
  <c r="W1264" i="7"/>
  <c r="V1264" i="7"/>
  <c r="U1264" i="7"/>
  <c r="T1264" i="7"/>
  <c r="S1264" i="7"/>
  <c r="X1263" i="7"/>
  <c r="W1263" i="7"/>
  <c r="V1263" i="7"/>
  <c r="U1263" i="7"/>
  <c r="T1263" i="7"/>
  <c r="S1263" i="7"/>
  <c r="X1262" i="7"/>
  <c r="W1262" i="7"/>
  <c r="V1262" i="7"/>
  <c r="U1262" i="7"/>
  <c r="T1262" i="7"/>
  <c r="S1262" i="7"/>
  <c r="X1261" i="7"/>
  <c r="W1261" i="7"/>
  <c r="V1261" i="7"/>
  <c r="U1261" i="7"/>
  <c r="T1261" i="7"/>
  <c r="S1261" i="7"/>
  <c r="X1260" i="7"/>
  <c r="W1260" i="7"/>
  <c r="V1260" i="7"/>
  <c r="U1260" i="7"/>
  <c r="T1260" i="7"/>
  <c r="S1260" i="7"/>
  <c r="X1259" i="7"/>
  <c r="W1259" i="7"/>
  <c r="V1259" i="7"/>
  <c r="U1259" i="7"/>
  <c r="T1259" i="7"/>
  <c r="S1259" i="7"/>
  <c r="X1258" i="7"/>
  <c r="W1258" i="7"/>
  <c r="V1258" i="7"/>
  <c r="U1258" i="7"/>
  <c r="T1258" i="7"/>
  <c r="S1258" i="7"/>
  <c r="X1257" i="7"/>
  <c r="W1257" i="7"/>
  <c r="V1257" i="7"/>
  <c r="U1257" i="7"/>
  <c r="T1257" i="7"/>
  <c r="S1257" i="7"/>
  <c r="X1256" i="7"/>
  <c r="W1256" i="7"/>
  <c r="V1256" i="7"/>
  <c r="U1256" i="7"/>
  <c r="T1256" i="7"/>
  <c r="S1256" i="7"/>
  <c r="X1255" i="7"/>
  <c r="Y1255" i="7" s="1"/>
  <c r="W1255" i="7"/>
  <c r="V1255" i="7"/>
  <c r="U1255" i="7"/>
  <c r="T1255" i="7"/>
  <c r="S1255" i="7"/>
  <c r="X1254" i="7"/>
  <c r="W1254" i="7"/>
  <c r="V1254" i="7"/>
  <c r="U1254" i="7"/>
  <c r="T1254" i="7"/>
  <c r="S1254" i="7"/>
  <c r="X1253" i="7"/>
  <c r="W1253" i="7"/>
  <c r="V1253" i="7"/>
  <c r="U1253" i="7"/>
  <c r="T1253" i="7"/>
  <c r="S1253" i="7"/>
  <c r="X1252" i="7"/>
  <c r="W1252" i="7"/>
  <c r="V1252" i="7"/>
  <c r="U1252" i="7"/>
  <c r="T1252" i="7"/>
  <c r="S1252" i="7"/>
  <c r="X1251" i="7"/>
  <c r="Y1251" i="7" s="1"/>
  <c r="W1251" i="7"/>
  <c r="V1251" i="7"/>
  <c r="U1251" i="7"/>
  <c r="T1251" i="7"/>
  <c r="S1251" i="7"/>
  <c r="X1250" i="7"/>
  <c r="W1250" i="7"/>
  <c r="V1250" i="7"/>
  <c r="U1250" i="7"/>
  <c r="T1250" i="7"/>
  <c r="S1250" i="7"/>
  <c r="X1249" i="7"/>
  <c r="W1249" i="7"/>
  <c r="V1249" i="7"/>
  <c r="U1249" i="7"/>
  <c r="T1249" i="7"/>
  <c r="S1249" i="7"/>
  <c r="X1248" i="7"/>
  <c r="W1248" i="7"/>
  <c r="V1248" i="7"/>
  <c r="U1248" i="7"/>
  <c r="T1248" i="7"/>
  <c r="S1248" i="7"/>
  <c r="X1247" i="7"/>
  <c r="W1247" i="7"/>
  <c r="V1247" i="7"/>
  <c r="U1247" i="7"/>
  <c r="T1247" i="7"/>
  <c r="S1247" i="7"/>
  <c r="X1246" i="7"/>
  <c r="W1246" i="7"/>
  <c r="V1246" i="7"/>
  <c r="U1246" i="7"/>
  <c r="T1246" i="7"/>
  <c r="S1246" i="7"/>
  <c r="X1245" i="7"/>
  <c r="W1245" i="7"/>
  <c r="V1245" i="7"/>
  <c r="U1245" i="7"/>
  <c r="T1245" i="7"/>
  <c r="S1245" i="7"/>
  <c r="X1244" i="7"/>
  <c r="W1244" i="7"/>
  <c r="V1244" i="7"/>
  <c r="U1244" i="7"/>
  <c r="T1244" i="7"/>
  <c r="S1244" i="7"/>
  <c r="X1243" i="7"/>
  <c r="W1243" i="7"/>
  <c r="V1243" i="7"/>
  <c r="U1243" i="7"/>
  <c r="T1243" i="7"/>
  <c r="S1243" i="7"/>
  <c r="X1242" i="7"/>
  <c r="W1242" i="7"/>
  <c r="V1242" i="7"/>
  <c r="U1242" i="7"/>
  <c r="T1242" i="7"/>
  <c r="S1242" i="7"/>
  <c r="X1241" i="7"/>
  <c r="W1241" i="7"/>
  <c r="V1241" i="7"/>
  <c r="U1241" i="7"/>
  <c r="T1241" i="7"/>
  <c r="S1241" i="7"/>
  <c r="X1240" i="7"/>
  <c r="W1240" i="7"/>
  <c r="V1240" i="7"/>
  <c r="U1240" i="7"/>
  <c r="T1240" i="7"/>
  <c r="S1240" i="7"/>
  <c r="X1239" i="7"/>
  <c r="Y1239" i="7" s="1"/>
  <c r="W1239" i="7"/>
  <c r="V1239" i="7"/>
  <c r="U1239" i="7"/>
  <c r="T1239" i="7"/>
  <c r="S1239" i="7"/>
  <c r="X1238" i="7"/>
  <c r="W1238" i="7"/>
  <c r="V1238" i="7"/>
  <c r="U1238" i="7"/>
  <c r="T1238" i="7"/>
  <c r="S1238" i="7"/>
  <c r="X1237" i="7"/>
  <c r="W1237" i="7"/>
  <c r="V1237" i="7"/>
  <c r="U1237" i="7"/>
  <c r="T1237" i="7"/>
  <c r="S1237" i="7"/>
  <c r="X1236" i="7"/>
  <c r="W1236" i="7"/>
  <c r="V1236" i="7"/>
  <c r="U1236" i="7"/>
  <c r="T1236" i="7"/>
  <c r="S1236" i="7"/>
  <c r="X1235" i="7"/>
  <c r="W1235" i="7"/>
  <c r="V1235" i="7"/>
  <c r="U1235" i="7"/>
  <c r="T1235" i="7"/>
  <c r="S1235" i="7"/>
  <c r="X1234" i="7"/>
  <c r="W1234" i="7"/>
  <c r="V1234" i="7"/>
  <c r="U1234" i="7"/>
  <c r="T1234" i="7"/>
  <c r="S1234" i="7"/>
  <c r="X1233" i="7"/>
  <c r="W1233" i="7"/>
  <c r="V1233" i="7"/>
  <c r="U1233" i="7"/>
  <c r="T1233" i="7"/>
  <c r="S1233" i="7"/>
  <c r="X1232" i="7"/>
  <c r="W1232" i="7"/>
  <c r="V1232" i="7"/>
  <c r="U1232" i="7"/>
  <c r="T1232" i="7"/>
  <c r="S1232" i="7"/>
  <c r="X1231" i="7"/>
  <c r="W1231" i="7"/>
  <c r="V1231" i="7"/>
  <c r="U1231" i="7"/>
  <c r="T1231" i="7"/>
  <c r="S1231" i="7"/>
  <c r="X1230" i="7"/>
  <c r="W1230" i="7"/>
  <c r="V1230" i="7"/>
  <c r="U1230" i="7"/>
  <c r="T1230" i="7"/>
  <c r="S1230" i="7"/>
  <c r="X1229" i="7"/>
  <c r="W1229" i="7"/>
  <c r="V1229" i="7"/>
  <c r="U1229" i="7"/>
  <c r="T1229" i="7"/>
  <c r="S1229" i="7"/>
  <c r="X1228" i="7"/>
  <c r="W1228" i="7"/>
  <c r="V1228" i="7"/>
  <c r="U1228" i="7"/>
  <c r="T1228" i="7"/>
  <c r="S1228" i="7"/>
  <c r="X1227" i="7"/>
  <c r="W1227" i="7"/>
  <c r="V1227" i="7"/>
  <c r="U1227" i="7"/>
  <c r="T1227" i="7"/>
  <c r="S1227" i="7"/>
  <c r="X1226" i="7"/>
  <c r="W1226" i="7"/>
  <c r="V1226" i="7"/>
  <c r="U1226" i="7"/>
  <c r="T1226" i="7"/>
  <c r="S1226" i="7"/>
  <c r="X1225" i="7"/>
  <c r="W1225" i="7"/>
  <c r="V1225" i="7"/>
  <c r="U1225" i="7"/>
  <c r="T1225" i="7"/>
  <c r="S1225" i="7"/>
  <c r="X1224" i="7"/>
  <c r="W1224" i="7"/>
  <c r="V1224" i="7"/>
  <c r="U1224" i="7"/>
  <c r="T1224" i="7"/>
  <c r="S1224" i="7"/>
  <c r="X1223" i="7"/>
  <c r="W1223" i="7"/>
  <c r="V1223" i="7"/>
  <c r="U1223" i="7"/>
  <c r="T1223" i="7"/>
  <c r="S1223" i="7"/>
  <c r="X1222" i="7"/>
  <c r="W1222" i="7"/>
  <c r="V1222" i="7"/>
  <c r="U1222" i="7"/>
  <c r="T1222" i="7"/>
  <c r="S1222" i="7"/>
  <c r="X1221" i="7"/>
  <c r="W1221" i="7"/>
  <c r="V1221" i="7"/>
  <c r="U1221" i="7"/>
  <c r="T1221" i="7"/>
  <c r="S1221" i="7"/>
  <c r="X1220" i="7"/>
  <c r="W1220" i="7"/>
  <c r="V1220" i="7"/>
  <c r="U1220" i="7"/>
  <c r="T1220" i="7"/>
  <c r="S1220" i="7"/>
  <c r="X1219" i="7"/>
  <c r="W1219" i="7"/>
  <c r="V1219" i="7"/>
  <c r="U1219" i="7"/>
  <c r="T1219" i="7"/>
  <c r="S1219" i="7"/>
  <c r="X1218" i="7"/>
  <c r="W1218" i="7"/>
  <c r="V1218" i="7"/>
  <c r="U1218" i="7"/>
  <c r="T1218" i="7"/>
  <c r="S1218" i="7"/>
  <c r="X1217" i="7"/>
  <c r="W1217" i="7"/>
  <c r="V1217" i="7"/>
  <c r="U1217" i="7"/>
  <c r="T1217" i="7"/>
  <c r="S1217" i="7"/>
  <c r="X1216" i="7"/>
  <c r="W1216" i="7"/>
  <c r="V1216" i="7"/>
  <c r="U1216" i="7"/>
  <c r="T1216" i="7"/>
  <c r="S1216" i="7"/>
  <c r="X1215" i="7"/>
  <c r="W1215" i="7"/>
  <c r="V1215" i="7"/>
  <c r="U1215" i="7"/>
  <c r="T1215" i="7"/>
  <c r="S1215" i="7"/>
  <c r="X1214" i="7"/>
  <c r="W1214" i="7"/>
  <c r="V1214" i="7"/>
  <c r="U1214" i="7"/>
  <c r="T1214" i="7"/>
  <c r="S1214" i="7"/>
  <c r="X1213" i="7"/>
  <c r="W1213" i="7"/>
  <c r="V1213" i="7"/>
  <c r="U1213" i="7"/>
  <c r="T1213" i="7"/>
  <c r="S1213" i="7"/>
  <c r="X1212" i="7"/>
  <c r="W1212" i="7"/>
  <c r="V1212" i="7"/>
  <c r="U1212" i="7"/>
  <c r="T1212" i="7"/>
  <c r="S1212" i="7"/>
  <c r="X1211" i="7"/>
  <c r="W1211" i="7"/>
  <c r="V1211" i="7"/>
  <c r="U1211" i="7"/>
  <c r="T1211" i="7"/>
  <c r="S1211" i="7"/>
  <c r="X1210" i="7"/>
  <c r="W1210" i="7"/>
  <c r="V1210" i="7"/>
  <c r="U1210" i="7"/>
  <c r="T1210" i="7"/>
  <c r="S1210" i="7"/>
  <c r="X1209" i="7"/>
  <c r="W1209" i="7"/>
  <c r="V1209" i="7"/>
  <c r="U1209" i="7"/>
  <c r="T1209" i="7"/>
  <c r="S1209" i="7"/>
  <c r="X1208" i="7"/>
  <c r="W1208" i="7"/>
  <c r="V1208" i="7"/>
  <c r="U1208" i="7"/>
  <c r="T1208" i="7"/>
  <c r="S1208" i="7"/>
  <c r="X1207" i="7"/>
  <c r="W1207" i="7"/>
  <c r="V1207" i="7"/>
  <c r="U1207" i="7"/>
  <c r="T1207" i="7"/>
  <c r="S1207" i="7"/>
  <c r="X1206" i="7"/>
  <c r="W1206" i="7"/>
  <c r="V1206" i="7"/>
  <c r="U1206" i="7"/>
  <c r="T1206" i="7"/>
  <c r="S1206" i="7"/>
  <c r="X1205" i="7"/>
  <c r="W1205" i="7"/>
  <c r="V1205" i="7"/>
  <c r="U1205" i="7"/>
  <c r="T1205" i="7"/>
  <c r="S1205" i="7"/>
  <c r="X1204" i="7"/>
  <c r="W1204" i="7"/>
  <c r="V1204" i="7"/>
  <c r="U1204" i="7"/>
  <c r="T1204" i="7"/>
  <c r="S1204" i="7"/>
  <c r="X1203" i="7"/>
  <c r="W1203" i="7"/>
  <c r="V1203" i="7"/>
  <c r="U1203" i="7"/>
  <c r="T1203" i="7"/>
  <c r="S1203" i="7"/>
  <c r="X1202" i="7"/>
  <c r="W1202" i="7"/>
  <c r="V1202" i="7"/>
  <c r="U1202" i="7"/>
  <c r="T1202" i="7"/>
  <c r="S1202" i="7"/>
  <c r="X1201" i="7"/>
  <c r="W1201" i="7"/>
  <c r="V1201" i="7"/>
  <c r="U1201" i="7"/>
  <c r="T1201" i="7"/>
  <c r="S1201" i="7"/>
  <c r="X1200" i="7"/>
  <c r="W1200" i="7"/>
  <c r="V1200" i="7"/>
  <c r="U1200" i="7"/>
  <c r="T1200" i="7"/>
  <c r="S1200" i="7"/>
  <c r="X1199" i="7"/>
  <c r="W1199" i="7"/>
  <c r="V1199" i="7"/>
  <c r="U1199" i="7"/>
  <c r="T1199" i="7"/>
  <c r="S1199" i="7"/>
  <c r="X1198" i="7"/>
  <c r="W1198" i="7"/>
  <c r="V1198" i="7"/>
  <c r="U1198" i="7"/>
  <c r="T1198" i="7"/>
  <c r="S1198" i="7"/>
  <c r="X1197" i="7"/>
  <c r="W1197" i="7"/>
  <c r="V1197" i="7"/>
  <c r="U1197" i="7"/>
  <c r="T1197" i="7"/>
  <c r="S1197" i="7"/>
  <c r="X1196" i="7"/>
  <c r="W1196" i="7"/>
  <c r="V1196" i="7"/>
  <c r="U1196" i="7"/>
  <c r="T1196" i="7"/>
  <c r="S1196" i="7"/>
  <c r="X1195" i="7"/>
  <c r="W1195" i="7"/>
  <c r="V1195" i="7"/>
  <c r="U1195" i="7"/>
  <c r="T1195" i="7"/>
  <c r="S1195" i="7"/>
  <c r="X1194" i="7"/>
  <c r="W1194" i="7"/>
  <c r="V1194" i="7"/>
  <c r="U1194" i="7"/>
  <c r="T1194" i="7"/>
  <c r="S1194" i="7"/>
  <c r="X1193" i="7"/>
  <c r="W1193" i="7"/>
  <c r="V1193" i="7"/>
  <c r="U1193" i="7"/>
  <c r="T1193" i="7"/>
  <c r="S1193" i="7"/>
  <c r="X1192" i="7"/>
  <c r="W1192" i="7"/>
  <c r="V1192" i="7"/>
  <c r="U1192" i="7"/>
  <c r="T1192" i="7"/>
  <c r="S1192" i="7"/>
  <c r="X1191" i="7"/>
  <c r="W1191" i="7"/>
  <c r="V1191" i="7"/>
  <c r="U1191" i="7"/>
  <c r="T1191" i="7"/>
  <c r="S1191" i="7"/>
  <c r="X1190" i="7"/>
  <c r="W1190" i="7"/>
  <c r="V1190" i="7"/>
  <c r="U1190" i="7"/>
  <c r="T1190" i="7"/>
  <c r="S1190" i="7"/>
  <c r="X1189" i="7"/>
  <c r="W1189" i="7"/>
  <c r="V1189" i="7"/>
  <c r="U1189" i="7"/>
  <c r="T1189" i="7"/>
  <c r="S1189" i="7"/>
  <c r="X1188" i="7"/>
  <c r="W1188" i="7"/>
  <c r="V1188" i="7"/>
  <c r="U1188" i="7"/>
  <c r="T1188" i="7"/>
  <c r="S1188" i="7"/>
  <c r="X1187" i="7"/>
  <c r="W1187" i="7"/>
  <c r="V1187" i="7"/>
  <c r="U1187" i="7"/>
  <c r="T1187" i="7"/>
  <c r="S1187" i="7"/>
  <c r="X1186" i="7"/>
  <c r="W1186" i="7"/>
  <c r="V1186" i="7"/>
  <c r="U1186" i="7"/>
  <c r="T1186" i="7"/>
  <c r="S1186" i="7"/>
  <c r="X1185" i="7"/>
  <c r="W1185" i="7"/>
  <c r="V1185" i="7"/>
  <c r="U1185" i="7"/>
  <c r="T1185" i="7"/>
  <c r="S1185" i="7"/>
  <c r="X1184" i="7"/>
  <c r="W1184" i="7"/>
  <c r="V1184" i="7"/>
  <c r="U1184" i="7"/>
  <c r="T1184" i="7"/>
  <c r="S1184" i="7"/>
  <c r="X1183" i="7"/>
  <c r="W1183" i="7"/>
  <c r="V1183" i="7"/>
  <c r="U1183" i="7"/>
  <c r="T1183" i="7"/>
  <c r="S1183" i="7"/>
  <c r="X1182" i="7"/>
  <c r="W1182" i="7"/>
  <c r="V1182" i="7"/>
  <c r="U1182" i="7"/>
  <c r="T1182" i="7"/>
  <c r="S1182" i="7"/>
  <c r="X1181" i="7"/>
  <c r="W1181" i="7"/>
  <c r="V1181" i="7"/>
  <c r="U1181" i="7"/>
  <c r="T1181" i="7"/>
  <c r="S1181" i="7"/>
  <c r="X1180" i="7"/>
  <c r="W1180" i="7"/>
  <c r="V1180" i="7"/>
  <c r="U1180" i="7"/>
  <c r="T1180" i="7"/>
  <c r="S1180" i="7"/>
  <c r="X1179" i="7"/>
  <c r="W1179" i="7"/>
  <c r="V1179" i="7"/>
  <c r="U1179" i="7"/>
  <c r="T1179" i="7"/>
  <c r="S1179" i="7"/>
  <c r="X1178" i="7"/>
  <c r="W1178" i="7"/>
  <c r="V1178" i="7"/>
  <c r="U1178" i="7"/>
  <c r="T1178" i="7"/>
  <c r="S1178" i="7"/>
  <c r="X1177" i="7"/>
  <c r="W1177" i="7"/>
  <c r="V1177" i="7"/>
  <c r="U1177" i="7"/>
  <c r="T1177" i="7"/>
  <c r="S1177" i="7"/>
  <c r="X1176" i="7"/>
  <c r="W1176" i="7"/>
  <c r="V1176" i="7"/>
  <c r="U1176" i="7"/>
  <c r="T1176" i="7"/>
  <c r="S1176" i="7"/>
  <c r="X1175" i="7"/>
  <c r="W1175" i="7"/>
  <c r="V1175" i="7"/>
  <c r="U1175" i="7"/>
  <c r="T1175" i="7"/>
  <c r="S1175" i="7"/>
  <c r="X1174" i="7"/>
  <c r="W1174" i="7"/>
  <c r="V1174" i="7"/>
  <c r="U1174" i="7"/>
  <c r="T1174" i="7"/>
  <c r="S1174" i="7"/>
  <c r="X1173" i="7"/>
  <c r="Y1173" i="7" s="1"/>
  <c r="W1173" i="7"/>
  <c r="V1173" i="7"/>
  <c r="U1173" i="7"/>
  <c r="T1173" i="7"/>
  <c r="S1173" i="7"/>
  <c r="X1172" i="7"/>
  <c r="W1172" i="7"/>
  <c r="V1172" i="7"/>
  <c r="U1172" i="7"/>
  <c r="T1172" i="7"/>
  <c r="S1172" i="7"/>
  <c r="X1171" i="7"/>
  <c r="W1171" i="7"/>
  <c r="V1171" i="7"/>
  <c r="U1171" i="7"/>
  <c r="T1171" i="7"/>
  <c r="S1171" i="7"/>
  <c r="X1170" i="7"/>
  <c r="W1170" i="7"/>
  <c r="V1170" i="7"/>
  <c r="U1170" i="7"/>
  <c r="T1170" i="7"/>
  <c r="S1170" i="7"/>
  <c r="X1169" i="7"/>
  <c r="W1169" i="7"/>
  <c r="V1169" i="7"/>
  <c r="U1169" i="7"/>
  <c r="T1169" i="7"/>
  <c r="S1169" i="7"/>
  <c r="X1168" i="7"/>
  <c r="W1168" i="7"/>
  <c r="V1168" i="7"/>
  <c r="U1168" i="7"/>
  <c r="T1168" i="7"/>
  <c r="S1168" i="7"/>
  <c r="X1167" i="7"/>
  <c r="W1167" i="7"/>
  <c r="V1167" i="7"/>
  <c r="U1167" i="7"/>
  <c r="T1167" i="7"/>
  <c r="S1167" i="7"/>
  <c r="X1166" i="7"/>
  <c r="W1166" i="7"/>
  <c r="V1166" i="7"/>
  <c r="U1166" i="7"/>
  <c r="T1166" i="7"/>
  <c r="S1166" i="7"/>
  <c r="X1165" i="7"/>
  <c r="W1165" i="7"/>
  <c r="V1165" i="7"/>
  <c r="U1165" i="7"/>
  <c r="T1165" i="7"/>
  <c r="S1165" i="7"/>
  <c r="X1164" i="7"/>
  <c r="W1164" i="7"/>
  <c r="V1164" i="7"/>
  <c r="U1164" i="7"/>
  <c r="T1164" i="7"/>
  <c r="S1164" i="7"/>
  <c r="X1163" i="7"/>
  <c r="W1163" i="7"/>
  <c r="V1163" i="7"/>
  <c r="U1163" i="7"/>
  <c r="T1163" i="7"/>
  <c r="S1163" i="7"/>
  <c r="X1162" i="7"/>
  <c r="W1162" i="7"/>
  <c r="V1162" i="7"/>
  <c r="U1162" i="7"/>
  <c r="T1162" i="7"/>
  <c r="S1162" i="7"/>
  <c r="X1161" i="7"/>
  <c r="W1161" i="7"/>
  <c r="V1161" i="7"/>
  <c r="U1161" i="7"/>
  <c r="T1161" i="7"/>
  <c r="S1161" i="7"/>
  <c r="X1160" i="7"/>
  <c r="W1160" i="7"/>
  <c r="V1160" i="7"/>
  <c r="U1160" i="7"/>
  <c r="T1160" i="7"/>
  <c r="S1160" i="7"/>
  <c r="X1159" i="7"/>
  <c r="W1159" i="7"/>
  <c r="V1159" i="7"/>
  <c r="U1159" i="7"/>
  <c r="T1159" i="7"/>
  <c r="S1159" i="7"/>
  <c r="X1158" i="7"/>
  <c r="W1158" i="7"/>
  <c r="V1158" i="7"/>
  <c r="U1158" i="7"/>
  <c r="T1158" i="7"/>
  <c r="S1158" i="7"/>
  <c r="X1157" i="7"/>
  <c r="W1157" i="7"/>
  <c r="V1157" i="7"/>
  <c r="U1157" i="7"/>
  <c r="T1157" i="7"/>
  <c r="S1157" i="7"/>
  <c r="X1156" i="7"/>
  <c r="W1156" i="7"/>
  <c r="V1156" i="7"/>
  <c r="U1156" i="7"/>
  <c r="T1156" i="7"/>
  <c r="S1156" i="7"/>
  <c r="X1155" i="7"/>
  <c r="W1155" i="7"/>
  <c r="V1155" i="7"/>
  <c r="U1155" i="7"/>
  <c r="T1155" i="7"/>
  <c r="S1155" i="7"/>
  <c r="X1154" i="7"/>
  <c r="W1154" i="7"/>
  <c r="V1154" i="7"/>
  <c r="U1154" i="7"/>
  <c r="T1154" i="7"/>
  <c r="S1154" i="7"/>
  <c r="X1153" i="7"/>
  <c r="W1153" i="7"/>
  <c r="V1153" i="7"/>
  <c r="U1153" i="7"/>
  <c r="T1153" i="7"/>
  <c r="S1153" i="7"/>
  <c r="X1152" i="7"/>
  <c r="W1152" i="7"/>
  <c r="V1152" i="7"/>
  <c r="U1152" i="7"/>
  <c r="T1152" i="7"/>
  <c r="S1152" i="7"/>
  <c r="X1151" i="7"/>
  <c r="W1151" i="7"/>
  <c r="V1151" i="7"/>
  <c r="U1151" i="7"/>
  <c r="T1151" i="7"/>
  <c r="S1151" i="7"/>
  <c r="X1150" i="7"/>
  <c r="W1150" i="7"/>
  <c r="V1150" i="7"/>
  <c r="U1150" i="7"/>
  <c r="T1150" i="7"/>
  <c r="S1150" i="7"/>
  <c r="X1149" i="7"/>
  <c r="W1149" i="7"/>
  <c r="V1149" i="7"/>
  <c r="U1149" i="7"/>
  <c r="T1149" i="7"/>
  <c r="S1149" i="7"/>
  <c r="X1148" i="7"/>
  <c r="W1148" i="7"/>
  <c r="V1148" i="7"/>
  <c r="U1148" i="7"/>
  <c r="T1148" i="7"/>
  <c r="S1148" i="7"/>
  <c r="X1147" i="7"/>
  <c r="W1147" i="7"/>
  <c r="V1147" i="7"/>
  <c r="U1147" i="7"/>
  <c r="T1147" i="7"/>
  <c r="S1147" i="7"/>
  <c r="X1146" i="7"/>
  <c r="W1146" i="7"/>
  <c r="V1146" i="7"/>
  <c r="U1146" i="7"/>
  <c r="T1146" i="7"/>
  <c r="S1146" i="7"/>
  <c r="X1145" i="7"/>
  <c r="W1145" i="7"/>
  <c r="V1145" i="7"/>
  <c r="U1145" i="7"/>
  <c r="T1145" i="7"/>
  <c r="S1145" i="7"/>
  <c r="X1144" i="7"/>
  <c r="W1144" i="7"/>
  <c r="V1144" i="7"/>
  <c r="U1144" i="7"/>
  <c r="T1144" i="7"/>
  <c r="S1144" i="7"/>
  <c r="X1143" i="7"/>
  <c r="W1143" i="7"/>
  <c r="V1143" i="7"/>
  <c r="U1143" i="7"/>
  <c r="T1143" i="7"/>
  <c r="S1143" i="7"/>
  <c r="X1142" i="7"/>
  <c r="W1142" i="7"/>
  <c r="V1142" i="7"/>
  <c r="U1142" i="7"/>
  <c r="T1142" i="7"/>
  <c r="S1142" i="7"/>
  <c r="X1141" i="7"/>
  <c r="W1141" i="7"/>
  <c r="V1141" i="7"/>
  <c r="U1141" i="7"/>
  <c r="T1141" i="7"/>
  <c r="S1141" i="7"/>
  <c r="X1140" i="7"/>
  <c r="W1140" i="7"/>
  <c r="V1140" i="7"/>
  <c r="U1140" i="7"/>
  <c r="T1140" i="7"/>
  <c r="S1140" i="7"/>
  <c r="X1139" i="7"/>
  <c r="W1139" i="7"/>
  <c r="V1139" i="7"/>
  <c r="U1139" i="7"/>
  <c r="T1139" i="7"/>
  <c r="S1139" i="7"/>
  <c r="X1138" i="7"/>
  <c r="W1138" i="7"/>
  <c r="V1138" i="7"/>
  <c r="U1138" i="7"/>
  <c r="T1138" i="7"/>
  <c r="S1138" i="7"/>
  <c r="X1137" i="7"/>
  <c r="W1137" i="7"/>
  <c r="V1137" i="7"/>
  <c r="U1137" i="7"/>
  <c r="T1137" i="7"/>
  <c r="S1137" i="7"/>
  <c r="X1136" i="7"/>
  <c r="W1136" i="7"/>
  <c r="V1136" i="7"/>
  <c r="U1136" i="7"/>
  <c r="T1136" i="7"/>
  <c r="S1136" i="7"/>
  <c r="X1135" i="7"/>
  <c r="W1135" i="7"/>
  <c r="V1135" i="7"/>
  <c r="U1135" i="7"/>
  <c r="T1135" i="7"/>
  <c r="S1135" i="7"/>
  <c r="X1134" i="7"/>
  <c r="W1134" i="7"/>
  <c r="V1134" i="7"/>
  <c r="U1134" i="7"/>
  <c r="T1134" i="7"/>
  <c r="S1134" i="7"/>
  <c r="X1133" i="7"/>
  <c r="W1133" i="7"/>
  <c r="V1133" i="7"/>
  <c r="U1133" i="7"/>
  <c r="T1133" i="7"/>
  <c r="S1133" i="7"/>
  <c r="X1132" i="7"/>
  <c r="W1132" i="7"/>
  <c r="V1132" i="7"/>
  <c r="U1132" i="7"/>
  <c r="T1132" i="7"/>
  <c r="S1132" i="7"/>
  <c r="X1131" i="7"/>
  <c r="W1131" i="7"/>
  <c r="V1131" i="7"/>
  <c r="U1131" i="7"/>
  <c r="T1131" i="7"/>
  <c r="S1131" i="7"/>
  <c r="X1130" i="7"/>
  <c r="W1130" i="7"/>
  <c r="V1130" i="7"/>
  <c r="U1130" i="7"/>
  <c r="T1130" i="7"/>
  <c r="S1130" i="7"/>
  <c r="X1129" i="7"/>
  <c r="W1129" i="7"/>
  <c r="V1129" i="7"/>
  <c r="U1129" i="7"/>
  <c r="T1129" i="7"/>
  <c r="S1129" i="7"/>
  <c r="X1128" i="7"/>
  <c r="W1128" i="7"/>
  <c r="V1128" i="7"/>
  <c r="U1128" i="7"/>
  <c r="T1128" i="7"/>
  <c r="S1128" i="7"/>
  <c r="X1127" i="7"/>
  <c r="W1127" i="7"/>
  <c r="V1127" i="7"/>
  <c r="U1127" i="7"/>
  <c r="T1127" i="7"/>
  <c r="S1127" i="7"/>
  <c r="X1126" i="7"/>
  <c r="W1126" i="7"/>
  <c r="V1126" i="7"/>
  <c r="U1126" i="7"/>
  <c r="T1126" i="7"/>
  <c r="S1126" i="7"/>
  <c r="X1125" i="7"/>
  <c r="W1125" i="7"/>
  <c r="V1125" i="7"/>
  <c r="U1125" i="7"/>
  <c r="T1125" i="7"/>
  <c r="S1125" i="7"/>
  <c r="X1124" i="7"/>
  <c r="W1124" i="7"/>
  <c r="V1124" i="7"/>
  <c r="U1124" i="7"/>
  <c r="T1124" i="7"/>
  <c r="S1124" i="7"/>
  <c r="X1123" i="7"/>
  <c r="W1123" i="7"/>
  <c r="V1123" i="7"/>
  <c r="U1123" i="7"/>
  <c r="T1123" i="7"/>
  <c r="S1123" i="7"/>
  <c r="X1122" i="7"/>
  <c r="W1122" i="7"/>
  <c r="V1122" i="7"/>
  <c r="U1122" i="7"/>
  <c r="T1122" i="7"/>
  <c r="S1122" i="7"/>
  <c r="X1121" i="7"/>
  <c r="W1121" i="7"/>
  <c r="V1121" i="7"/>
  <c r="U1121" i="7"/>
  <c r="T1121" i="7"/>
  <c r="S1121" i="7"/>
  <c r="X1120" i="7"/>
  <c r="W1120" i="7"/>
  <c r="V1120" i="7"/>
  <c r="U1120" i="7"/>
  <c r="T1120" i="7"/>
  <c r="S1120" i="7"/>
  <c r="X1119" i="7"/>
  <c r="W1119" i="7"/>
  <c r="V1119" i="7"/>
  <c r="U1119" i="7"/>
  <c r="T1119" i="7"/>
  <c r="S1119" i="7"/>
  <c r="X1118" i="7"/>
  <c r="W1118" i="7"/>
  <c r="V1118" i="7"/>
  <c r="U1118" i="7"/>
  <c r="T1118" i="7"/>
  <c r="S1118" i="7"/>
  <c r="X1117" i="7"/>
  <c r="W1117" i="7"/>
  <c r="V1117" i="7"/>
  <c r="U1117" i="7"/>
  <c r="T1117" i="7"/>
  <c r="S1117" i="7"/>
  <c r="X1116" i="7"/>
  <c r="W1116" i="7"/>
  <c r="V1116" i="7"/>
  <c r="U1116" i="7"/>
  <c r="T1116" i="7"/>
  <c r="S1116" i="7"/>
  <c r="X1115" i="7"/>
  <c r="W1115" i="7"/>
  <c r="V1115" i="7"/>
  <c r="U1115" i="7"/>
  <c r="T1115" i="7"/>
  <c r="S1115" i="7"/>
  <c r="X1114" i="7"/>
  <c r="W1114" i="7"/>
  <c r="V1114" i="7"/>
  <c r="U1114" i="7"/>
  <c r="T1114" i="7"/>
  <c r="S1114" i="7"/>
  <c r="X1113" i="7"/>
  <c r="W1113" i="7"/>
  <c r="V1113" i="7"/>
  <c r="U1113" i="7"/>
  <c r="T1113" i="7"/>
  <c r="S1113" i="7"/>
  <c r="X1112" i="7"/>
  <c r="W1112" i="7"/>
  <c r="V1112" i="7"/>
  <c r="U1112" i="7"/>
  <c r="T1112" i="7"/>
  <c r="S1112" i="7"/>
  <c r="X1111" i="7"/>
  <c r="W1111" i="7"/>
  <c r="V1111" i="7"/>
  <c r="U1111" i="7"/>
  <c r="T1111" i="7"/>
  <c r="S1111" i="7"/>
  <c r="X1110" i="7"/>
  <c r="W1110" i="7"/>
  <c r="V1110" i="7"/>
  <c r="U1110" i="7"/>
  <c r="T1110" i="7"/>
  <c r="S1110" i="7"/>
  <c r="X1109" i="7"/>
  <c r="W1109" i="7"/>
  <c r="V1109" i="7"/>
  <c r="U1109" i="7"/>
  <c r="T1109" i="7"/>
  <c r="S1109" i="7"/>
  <c r="X1108" i="7"/>
  <c r="W1108" i="7"/>
  <c r="V1108" i="7"/>
  <c r="U1108" i="7"/>
  <c r="T1108" i="7"/>
  <c r="S1108" i="7"/>
  <c r="X1107" i="7"/>
  <c r="W1107" i="7"/>
  <c r="V1107" i="7"/>
  <c r="U1107" i="7"/>
  <c r="T1107" i="7"/>
  <c r="S1107" i="7"/>
  <c r="X1106" i="7"/>
  <c r="W1106" i="7"/>
  <c r="V1106" i="7"/>
  <c r="U1106" i="7"/>
  <c r="T1106" i="7"/>
  <c r="S1106" i="7"/>
  <c r="X1105" i="7"/>
  <c r="W1105" i="7"/>
  <c r="V1105" i="7"/>
  <c r="U1105" i="7"/>
  <c r="T1105" i="7"/>
  <c r="S1105" i="7"/>
  <c r="X1104" i="7"/>
  <c r="W1104" i="7"/>
  <c r="V1104" i="7"/>
  <c r="U1104" i="7"/>
  <c r="T1104" i="7"/>
  <c r="S1104" i="7"/>
  <c r="X1103" i="7"/>
  <c r="W1103" i="7"/>
  <c r="V1103" i="7"/>
  <c r="U1103" i="7"/>
  <c r="T1103" i="7"/>
  <c r="S1103" i="7"/>
  <c r="X1102" i="7"/>
  <c r="W1102" i="7"/>
  <c r="V1102" i="7"/>
  <c r="U1102" i="7"/>
  <c r="T1102" i="7"/>
  <c r="S1102" i="7"/>
  <c r="X1101" i="7"/>
  <c r="W1101" i="7"/>
  <c r="V1101" i="7"/>
  <c r="U1101" i="7"/>
  <c r="T1101" i="7"/>
  <c r="S1101" i="7"/>
  <c r="X1100" i="7"/>
  <c r="W1100" i="7"/>
  <c r="V1100" i="7"/>
  <c r="U1100" i="7"/>
  <c r="T1100" i="7"/>
  <c r="S1100" i="7"/>
  <c r="X1099" i="7"/>
  <c r="W1099" i="7"/>
  <c r="V1099" i="7"/>
  <c r="U1099" i="7"/>
  <c r="T1099" i="7"/>
  <c r="S1099" i="7"/>
  <c r="X1098" i="7"/>
  <c r="W1098" i="7"/>
  <c r="V1098" i="7"/>
  <c r="U1098" i="7"/>
  <c r="T1098" i="7"/>
  <c r="S1098" i="7"/>
  <c r="X1097" i="7"/>
  <c r="W1097" i="7"/>
  <c r="V1097" i="7"/>
  <c r="U1097" i="7"/>
  <c r="T1097" i="7"/>
  <c r="S1097" i="7"/>
  <c r="X1096" i="7"/>
  <c r="W1096" i="7"/>
  <c r="V1096" i="7"/>
  <c r="U1096" i="7"/>
  <c r="T1096" i="7"/>
  <c r="S1096" i="7"/>
  <c r="X1095" i="7"/>
  <c r="W1095" i="7"/>
  <c r="V1095" i="7"/>
  <c r="U1095" i="7"/>
  <c r="T1095" i="7"/>
  <c r="S1095" i="7"/>
  <c r="X1094" i="7"/>
  <c r="W1094" i="7"/>
  <c r="V1094" i="7"/>
  <c r="U1094" i="7"/>
  <c r="T1094" i="7"/>
  <c r="S1094" i="7"/>
  <c r="X1093" i="7"/>
  <c r="W1093" i="7"/>
  <c r="V1093" i="7"/>
  <c r="U1093" i="7"/>
  <c r="T1093" i="7"/>
  <c r="S1093" i="7"/>
  <c r="X1092" i="7"/>
  <c r="W1092" i="7"/>
  <c r="V1092" i="7"/>
  <c r="U1092" i="7"/>
  <c r="T1092" i="7"/>
  <c r="S1092" i="7"/>
  <c r="X1091" i="7"/>
  <c r="W1091" i="7"/>
  <c r="V1091" i="7"/>
  <c r="U1091" i="7"/>
  <c r="T1091" i="7"/>
  <c r="S1091" i="7"/>
  <c r="X1090" i="7"/>
  <c r="W1090" i="7"/>
  <c r="V1090" i="7"/>
  <c r="U1090" i="7"/>
  <c r="T1090" i="7"/>
  <c r="S1090" i="7"/>
  <c r="X1089" i="7"/>
  <c r="W1089" i="7"/>
  <c r="V1089" i="7"/>
  <c r="U1089" i="7"/>
  <c r="T1089" i="7"/>
  <c r="S1089" i="7"/>
  <c r="X1088" i="7"/>
  <c r="W1088" i="7"/>
  <c r="V1088" i="7"/>
  <c r="U1088" i="7"/>
  <c r="T1088" i="7"/>
  <c r="S1088" i="7"/>
  <c r="X1087" i="7"/>
  <c r="W1087" i="7"/>
  <c r="V1087" i="7"/>
  <c r="U1087" i="7"/>
  <c r="T1087" i="7"/>
  <c r="S1087" i="7"/>
  <c r="X1086" i="7"/>
  <c r="W1086" i="7"/>
  <c r="V1086" i="7"/>
  <c r="U1086" i="7"/>
  <c r="T1086" i="7"/>
  <c r="S1086" i="7"/>
  <c r="X1085" i="7"/>
  <c r="W1085" i="7"/>
  <c r="V1085" i="7"/>
  <c r="U1085" i="7"/>
  <c r="T1085" i="7"/>
  <c r="S1085" i="7"/>
  <c r="X1084" i="7"/>
  <c r="W1084" i="7"/>
  <c r="V1084" i="7"/>
  <c r="U1084" i="7"/>
  <c r="T1084" i="7"/>
  <c r="S1084" i="7"/>
  <c r="X1083" i="7"/>
  <c r="W1083" i="7"/>
  <c r="V1083" i="7"/>
  <c r="U1083" i="7"/>
  <c r="T1083" i="7"/>
  <c r="S1083" i="7"/>
  <c r="X1082" i="7"/>
  <c r="W1082" i="7"/>
  <c r="V1082" i="7"/>
  <c r="U1082" i="7"/>
  <c r="T1082" i="7"/>
  <c r="S1082" i="7"/>
  <c r="X1081" i="7"/>
  <c r="W1081" i="7"/>
  <c r="V1081" i="7"/>
  <c r="U1081" i="7"/>
  <c r="T1081" i="7"/>
  <c r="S1081" i="7"/>
  <c r="X1080" i="7"/>
  <c r="W1080" i="7"/>
  <c r="V1080" i="7"/>
  <c r="U1080" i="7"/>
  <c r="T1080" i="7"/>
  <c r="S1080" i="7"/>
  <c r="X1079" i="7"/>
  <c r="W1079" i="7"/>
  <c r="V1079" i="7"/>
  <c r="U1079" i="7"/>
  <c r="T1079" i="7"/>
  <c r="S1079" i="7"/>
  <c r="X1078" i="7"/>
  <c r="W1078" i="7"/>
  <c r="V1078" i="7"/>
  <c r="U1078" i="7"/>
  <c r="T1078" i="7"/>
  <c r="S1078" i="7"/>
  <c r="X1077" i="7"/>
  <c r="W1077" i="7"/>
  <c r="V1077" i="7"/>
  <c r="U1077" i="7"/>
  <c r="T1077" i="7"/>
  <c r="S1077" i="7"/>
  <c r="X1076" i="7"/>
  <c r="W1076" i="7"/>
  <c r="V1076" i="7"/>
  <c r="U1076" i="7"/>
  <c r="T1076" i="7"/>
  <c r="S1076" i="7"/>
  <c r="X1075" i="7"/>
  <c r="W1075" i="7"/>
  <c r="V1075" i="7"/>
  <c r="U1075" i="7"/>
  <c r="T1075" i="7"/>
  <c r="S1075" i="7"/>
  <c r="X1074" i="7"/>
  <c r="W1074" i="7"/>
  <c r="V1074" i="7"/>
  <c r="U1074" i="7"/>
  <c r="T1074" i="7"/>
  <c r="S1074" i="7"/>
  <c r="X1073" i="7"/>
  <c r="W1073" i="7"/>
  <c r="V1073" i="7"/>
  <c r="U1073" i="7"/>
  <c r="T1073" i="7"/>
  <c r="S1073" i="7"/>
  <c r="X1072" i="7"/>
  <c r="W1072" i="7"/>
  <c r="V1072" i="7"/>
  <c r="U1072" i="7"/>
  <c r="T1072" i="7"/>
  <c r="S1072" i="7"/>
  <c r="X1071" i="7"/>
  <c r="W1071" i="7"/>
  <c r="V1071" i="7"/>
  <c r="U1071" i="7"/>
  <c r="T1071" i="7"/>
  <c r="S1071" i="7"/>
  <c r="X1070" i="7"/>
  <c r="W1070" i="7"/>
  <c r="V1070" i="7"/>
  <c r="U1070" i="7"/>
  <c r="T1070" i="7"/>
  <c r="S1070" i="7"/>
  <c r="X1069" i="7"/>
  <c r="W1069" i="7"/>
  <c r="V1069" i="7"/>
  <c r="U1069" i="7"/>
  <c r="T1069" i="7"/>
  <c r="S1069" i="7"/>
  <c r="X1068" i="7"/>
  <c r="W1068" i="7"/>
  <c r="V1068" i="7"/>
  <c r="U1068" i="7"/>
  <c r="T1068" i="7"/>
  <c r="S1068" i="7"/>
  <c r="X1067" i="7"/>
  <c r="W1067" i="7"/>
  <c r="V1067" i="7"/>
  <c r="U1067" i="7"/>
  <c r="T1067" i="7"/>
  <c r="S1067" i="7"/>
  <c r="X1066" i="7"/>
  <c r="W1066" i="7"/>
  <c r="V1066" i="7"/>
  <c r="U1066" i="7"/>
  <c r="T1066" i="7"/>
  <c r="S1066" i="7"/>
  <c r="X1065" i="7"/>
  <c r="W1065" i="7"/>
  <c r="V1065" i="7"/>
  <c r="U1065" i="7"/>
  <c r="T1065" i="7"/>
  <c r="S1065" i="7"/>
  <c r="X1064" i="7"/>
  <c r="W1064" i="7"/>
  <c r="V1064" i="7"/>
  <c r="U1064" i="7"/>
  <c r="T1064" i="7"/>
  <c r="S1064" i="7"/>
  <c r="X1063" i="7"/>
  <c r="W1063" i="7"/>
  <c r="V1063" i="7"/>
  <c r="U1063" i="7"/>
  <c r="T1063" i="7"/>
  <c r="S1063" i="7"/>
  <c r="X1062" i="7"/>
  <c r="W1062" i="7"/>
  <c r="V1062" i="7"/>
  <c r="U1062" i="7"/>
  <c r="T1062" i="7"/>
  <c r="S1062" i="7"/>
  <c r="X1061" i="7"/>
  <c r="W1061" i="7"/>
  <c r="V1061" i="7"/>
  <c r="U1061" i="7"/>
  <c r="T1061" i="7"/>
  <c r="S1061" i="7"/>
  <c r="X1060" i="7"/>
  <c r="W1060" i="7"/>
  <c r="V1060" i="7"/>
  <c r="U1060" i="7"/>
  <c r="T1060" i="7"/>
  <c r="S1060" i="7"/>
  <c r="X1059" i="7"/>
  <c r="W1059" i="7"/>
  <c r="V1059" i="7"/>
  <c r="U1059" i="7"/>
  <c r="T1059" i="7"/>
  <c r="S1059" i="7"/>
  <c r="X1058" i="7"/>
  <c r="W1058" i="7"/>
  <c r="V1058" i="7"/>
  <c r="U1058" i="7"/>
  <c r="T1058" i="7"/>
  <c r="S1058" i="7"/>
  <c r="X1057" i="7"/>
  <c r="W1057" i="7"/>
  <c r="V1057" i="7"/>
  <c r="U1057" i="7"/>
  <c r="T1057" i="7"/>
  <c r="S1057" i="7"/>
  <c r="X1056" i="7"/>
  <c r="W1056" i="7"/>
  <c r="V1056" i="7"/>
  <c r="U1056" i="7"/>
  <c r="T1056" i="7"/>
  <c r="S1056" i="7"/>
  <c r="X1055" i="7"/>
  <c r="W1055" i="7"/>
  <c r="V1055" i="7"/>
  <c r="U1055" i="7"/>
  <c r="T1055" i="7"/>
  <c r="S1055" i="7"/>
  <c r="X1054" i="7"/>
  <c r="W1054" i="7"/>
  <c r="V1054" i="7"/>
  <c r="U1054" i="7"/>
  <c r="T1054" i="7"/>
  <c r="S1054" i="7"/>
  <c r="X1053" i="7"/>
  <c r="W1053" i="7"/>
  <c r="V1053" i="7"/>
  <c r="U1053" i="7"/>
  <c r="T1053" i="7"/>
  <c r="S1053" i="7"/>
  <c r="X1052" i="7"/>
  <c r="W1052" i="7"/>
  <c r="V1052" i="7"/>
  <c r="U1052" i="7"/>
  <c r="T1052" i="7"/>
  <c r="S1052" i="7"/>
  <c r="X1051" i="7"/>
  <c r="W1051" i="7"/>
  <c r="V1051" i="7"/>
  <c r="U1051" i="7"/>
  <c r="T1051" i="7"/>
  <c r="S1051" i="7"/>
  <c r="X1050" i="7"/>
  <c r="W1050" i="7"/>
  <c r="V1050" i="7"/>
  <c r="U1050" i="7"/>
  <c r="T1050" i="7"/>
  <c r="S1050" i="7"/>
  <c r="X1049" i="7"/>
  <c r="W1049" i="7"/>
  <c r="V1049" i="7"/>
  <c r="U1049" i="7"/>
  <c r="T1049" i="7"/>
  <c r="S1049" i="7"/>
  <c r="X1048" i="7"/>
  <c r="W1048" i="7"/>
  <c r="V1048" i="7"/>
  <c r="U1048" i="7"/>
  <c r="T1048" i="7"/>
  <c r="S1048" i="7"/>
  <c r="X1047" i="7"/>
  <c r="W1047" i="7"/>
  <c r="V1047" i="7"/>
  <c r="U1047" i="7"/>
  <c r="T1047" i="7"/>
  <c r="S1047" i="7"/>
  <c r="X1046" i="7"/>
  <c r="W1046" i="7"/>
  <c r="V1046" i="7"/>
  <c r="U1046" i="7"/>
  <c r="T1046" i="7"/>
  <c r="S1046" i="7"/>
  <c r="X1045" i="7"/>
  <c r="W1045" i="7"/>
  <c r="V1045" i="7"/>
  <c r="U1045" i="7"/>
  <c r="T1045" i="7"/>
  <c r="S1045" i="7"/>
  <c r="X1044" i="7"/>
  <c r="W1044" i="7"/>
  <c r="V1044" i="7"/>
  <c r="U1044" i="7"/>
  <c r="T1044" i="7"/>
  <c r="S1044" i="7"/>
  <c r="X1043" i="7"/>
  <c r="W1043" i="7"/>
  <c r="V1043" i="7"/>
  <c r="U1043" i="7"/>
  <c r="T1043" i="7"/>
  <c r="S1043" i="7"/>
  <c r="X1042" i="7"/>
  <c r="W1042" i="7"/>
  <c r="V1042" i="7"/>
  <c r="U1042" i="7"/>
  <c r="T1042" i="7"/>
  <c r="S1042" i="7"/>
  <c r="X1041" i="7"/>
  <c r="W1041" i="7"/>
  <c r="V1041" i="7"/>
  <c r="U1041" i="7"/>
  <c r="T1041" i="7"/>
  <c r="S1041" i="7"/>
  <c r="X1040" i="7"/>
  <c r="W1040" i="7"/>
  <c r="V1040" i="7"/>
  <c r="U1040" i="7"/>
  <c r="T1040" i="7"/>
  <c r="S1040" i="7"/>
  <c r="X1039" i="7"/>
  <c r="W1039" i="7"/>
  <c r="V1039" i="7"/>
  <c r="U1039" i="7"/>
  <c r="T1039" i="7"/>
  <c r="S1039" i="7"/>
  <c r="X1038" i="7"/>
  <c r="W1038" i="7"/>
  <c r="V1038" i="7"/>
  <c r="U1038" i="7"/>
  <c r="T1038" i="7"/>
  <c r="S1038" i="7"/>
  <c r="X1037" i="7"/>
  <c r="W1037" i="7"/>
  <c r="V1037" i="7"/>
  <c r="U1037" i="7"/>
  <c r="T1037" i="7"/>
  <c r="S1037" i="7"/>
  <c r="X1036" i="7"/>
  <c r="W1036" i="7"/>
  <c r="V1036" i="7"/>
  <c r="U1036" i="7"/>
  <c r="T1036" i="7"/>
  <c r="S1036" i="7"/>
  <c r="X1035" i="7"/>
  <c r="W1035" i="7"/>
  <c r="V1035" i="7"/>
  <c r="U1035" i="7"/>
  <c r="T1035" i="7"/>
  <c r="S1035" i="7"/>
  <c r="X1034" i="7"/>
  <c r="W1034" i="7"/>
  <c r="V1034" i="7"/>
  <c r="U1034" i="7"/>
  <c r="T1034" i="7"/>
  <c r="S1034" i="7"/>
  <c r="X1033" i="7"/>
  <c r="W1033" i="7"/>
  <c r="V1033" i="7"/>
  <c r="U1033" i="7"/>
  <c r="T1033" i="7"/>
  <c r="S1033" i="7"/>
  <c r="X1032" i="7"/>
  <c r="W1032" i="7"/>
  <c r="V1032" i="7"/>
  <c r="U1032" i="7"/>
  <c r="T1032" i="7"/>
  <c r="S1032" i="7"/>
  <c r="X1031" i="7"/>
  <c r="W1031" i="7"/>
  <c r="V1031" i="7"/>
  <c r="U1031" i="7"/>
  <c r="T1031" i="7"/>
  <c r="S1031" i="7"/>
  <c r="X1030" i="7"/>
  <c r="W1030" i="7"/>
  <c r="V1030" i="7"/>
  <c r="U1030" i="7"/>
  <c r="T1030" i="7"/>
  <c r="S1030" i="7"/>
  <c r="X1029" i="7"/>
  <c r="W1029" i="7"/>
  <c r="V1029" i="7"/>
  <c r="U1029" i="7"/>
  <c r="T1029" i="7"/>
  <c r="S1029" i="7"/>
  <c r="X1028" i="7"/>
  <c r="W1028" i="7"/>
  <c r="V1028" i="7"/>
  <c r="U1028" i="7"/>
  <c r="T1028" i="7"/>
  <c r="S1028" i="7"/>
  <c r="X1027" i="7"/>
  <c r="W1027" i="7"/>
  <c r="V1027" i="7"/>
  <c r="U1027" i="7"/>
  <c r="T1027" i="7"/>
  <c r="S1027" i="7"/>
  <c r="X1026" i="7"/>
  <c r="W1026" i="7"/>
  <c r="V1026" i="7"/>
  <c r="U1026" i="7"/>
  <c r="T1026" i="7"/>
  <c r="S1026" i="7"/>
  <c r="X1025" i="7"/>
  <c r="W1025" i="7"/>
  <c r="V1025" i="7"/>
  <c r="U1025" i="7"/>
  <c r="T1025" i="7"/>
  <c r="S1025" i="7"/>
  <c r="X1024" i="7"/>
  <c r="W1024" i="7"/>
  <c r="V1024" i="7"/>
  <c r="U1024" i="7"/>
  <c r="T1024" i="7"/>
  <c r="S1024" i="7"/>
  <c r="X1023" i="7"/>
  <c r="W1023" i="7"/>
  <c r="V1023" i="7"/>
  <c r="U1023" i="7"/>
  <c r="T1023" i="7"/>
  <c r="S1023" i="7"/>
  <c r="X1022" i="7"/>
  <c r="W1022" i="7"/>
  <c r="V1022" i="7"/>
  <c r="U1022" i="7"/>
  <c r="T1022" i="7"/>
  <c r="S1022" i="7"/>
  <c r="X1021" i="7"/>
  <c r="W1021" i="7"/>
  <c r="V1021" i="7"/>
  <c r="U1021" i="7"/>
  <c r="T1021" i="7"/>
  <c r="S1021" i="7"/>
  <c r="X1020" i="7"/>
  <c r="W1020" i="7"/>
  <c r="V1020" i="7"/>
  <c r="U1020" i="7"/>
  <c r="T1020" i="7"/>
  <c r="S1020" i="7"/>
  <c r="X1019" i="7"/>
  <c r="W1019" i="7"/>
  <c r="V1019" i="7"/>
  <c r="U1019" i="7"/>
  <c r="T1019" i="7"/>
  <c r="S1019" i="7"/>
  <c r="X1018" i="7"/>
  <c r="W1018" i="7"/>
  <c r="V1018" i="7"/>
  <c r="U1018" i="7"/>
  <c r="T1018" i="7"/>
  <c r="S1018" i="7"/>
  <c r="X1017" i="7"/>
  <c r="W1017" i="7"/>
  <c r="V1017" i="7"/>
  <c r="U1017" i="7"/>
  <c r="T1017" i="7"/>
  <c r="S1017" i="7"/>
  <c r="X1016" i="7"/>
  <c r="W1016" i="7"/>
  <c r="V1016" i="7"/>
  <c r="U1016" i="7"/>
  <c r="T1016" i="7"/>
  <c r="S1016" i="7"/>
  <c r="X1015" i="7"/>
  <c r="W1015" i="7"/>
  <c r="V1015" i="7"/>
  <c r="U1015" i="7"/>
  <c r="T1015" i="7"/>
  <c r="S1015" i="7"/>
  <c r="X1014" i="7"/>
  <c r="W1014" i="7"/>
  <c r="V1014" i="7"/>
  <c r="U1014" i="7"/>
  <c r="T1014" i="7"/>
  <c r="S1014" i="7"/>
  <c r="X1013" i="7"/>
  <c r="W1013" i="7"/>
  <c r="V1013" i="7"/>
  <c r="U1013" i="7"/>
  <c r="T1013" i="7"/>
  <c r="S1013" i="7"/>
  <c r="X1012" i="7"/>
  <c r="W1012" i="7"/>
  <c r="V1012" i="7"/>
  <c r="U1012" i="7"/>
  <c r="T1012" i="7"/>
  <c r="S1012" i="7"/>
  <c r="X1011" i="7"/>
  <c r="W1011" i="7"/>
  <c r="V1011" i="7"/>
  <c r="U1011" i="7"/>
  <c r="T1011" i="7"/>
  <c r="S1011" i="7"/>
  <c r="X1010" i="7"/>
  <c r="W1010" i="7"/>
  <c r="V1010" i="7"/>
  <c r="U1010" i="7"/>
  <c r="T1010" i="7"/>
  <c r="S1010" i="7"/>
  <c r="X1009" i="7"/>
  <c r="W1009" i="7"/>
  <c r="V1009" i="7"/>
  <c r="U1009" i="7"/>
  <c r="T1009" i="7"/>
  <c r="S1009" i="7"/>
  <c r="X1008" i="7"/>
  <c r="W1008" i="7"/>
  <c r="V1008" i="7"/>
  <c r="U1008" i="7"/>
  <c r="T1008" i="7"/>
  <c r="S1008" i="7"/>
  <c r="X1007" i="7"/>
  <c r="W1007" i="7"/>
  <c r="V1007" i="7"/>
  <c r="U1007" i="7"/>
  <c r="T1007" i="7"/>
  <c r="S1007" i="7"/>
  <c r="X1006" i="7"/>
  <c r="W1006" i="7"/>
  <c r="V1006" i="7"/>
  <c r="U1006" i="7"/>
  <c r="T1006" i="7"/>
  <c r="S1006" i="7"/>
  <c r="X1005" i="7"/>
  <c r="W1005" i="7"/>
  <c r="V1005" i="7"/>
  <c r="U1005" i="7"/>
  <c r="T1005" i="7"/>
  <c r="S1005" i="7"/>
  <c r="X1004" i="7"/>
  <c r="W1004" i="7"/>
  <c r="V1004" i="7"/>
  <c r="U1004" i="7"/>
  <c r="T1004" i="7"/>
  <c r="S1004" i="7"/>
  <c r="X1003" i="7"/>
  <c r="W1003" i="7"/>
  <c r="V1003" i="7"/>
  <c r="U1003" i="7"/>
  <c r="T1003" i="7"/>
  <c r="S1003" i="7"/>
  <c r="X1002" i="7"/>
  <c r="W1002" i="7"/>
  <c r="V1002" i="7"/>
  <c r="U1002" i="7"/>
  <c r="T1002" i="7"/>
  <c r="S1002" i="7"/>
  <c r="X1001" i="7"/>
  <c r="W1001" i="7"/>
  <c r="V1001" i="7"/>
  <c r="U1001" i="7"/>
  <c r="T1001" i="7"/>
  <c r="S1001" i="7"/>
  <c r="X1000" i="7"/>
  <c r="W1000" i="7"/>
  <c r="V1000" i="7"/>
  <c r="U1000" i="7"/>
  <c r="T1000" i="7"/>
  <c r="S1000" i="7"/>
  <c r="X999" i="7"/>
  <c r="W999" i="7"/>
  <c r="V999" i="7"/>
  <c r="U999" i="7"/>
  <c r="T999" i="7"/>
  <c r="S999" i="7"/>
  <c r="X998" i="7"/>
  <c r="W998" i="7"/>
  <c r="V998" i="7"/>
  <c r="U998" i="7"/>
  <c r="T998" i="7"/>
  <c r="S998" i="7"/>
  <c r="X997" i="7"/>
  <c r="W997" i="7"/>
  <c r="V997" i="7"/>
  <c r="U997" i="7"/>
  <c r="T997" i="7"/>
  <c r="S997" i="7"/>
  <c r="X996" i="7"/>
  <c r="W996" i="7"/>
  <c r="V996" i="7"/>
  <c r="U996" i="7"/>
  <c r="T996" i="7"/>
  <c r="S996" i="7"/>
  <c r="X995" i="7"/>
  <c r="W995" i="7"/>
  <c r="V995" i="7"/>
  <c r="U995" i="7"/>
  <c r="T995" i="7"/>
  <c r="S995" i="7"/>
  <c r="X994" i="7"/>
  <c r="W994" i="7"/>
  <c r="V994" i="7"/>
  <c r="U994" i="7"/>
  <c r="T994" i="7"/>
  <c r="S994" i="7"/>
  <c r="X993" i="7"/>
  <c r="W993" i="7"/>
  <c r="V993" i="7"/>
  <c r="U993" i="7"/>
  <c r="T993" i="7"/>
  <c r="S993" i="7"/>
  <c r="X992" i="7"/>
  <c r="W992" i="7"/>
  <c r="V992" i="7"/>
  <c r="U992" i="7"/>
  <c r="T992" i="7"/>
  <c r="S992" i="7"/>
  <c r="X991" i="7"/>
  <c r="W991" i="7"/>
  <c r="V991" i="7"/>
  <c r="U991" i="7"/>
  <c r="T991" i="7"/>
  <c r="S991" i="7"/>
  <c r="X990" i="7"/>
  <c r="W990" i="7"/>
  <c r="V990" i="7"/>
  <c r="U990" i="7"/>
  <c r="T990" i="7"/>
  <c r="S990" i="7"/>
  <c r="X989" i="7"/>
  <c r="W989" i="7"/>
  <c r="V989" i="7"/>
  <c r="U989" i="7"/>
  <c r="T989" i="7"/>
  <c r="S989" i="7"/>
  <c r="X988" i="7"/>
  <c r="W988" i="7"/>
  <c r="V988" i="7"/>
  <c r="U988" i="7"/>
  <c r="T988" i="7"/>
  <c r="S988" i="7"/>
  <c r="X987" i="7"/>
  <c r="W987" i="7"/>
  <c r="V987" i="7"/>
  <c r="U987" i="7"/>
  <c r="T987" i="7"/>
  <c r="S987" i="7"/>
  <c r="X986" i="7"/>
  <c r="W986" i="7"/>
  <c r="V986" i="7"/>
  <c r="U986" i="7"/>
  <c r="T986" i="7"/>
  <c r="S986" i="7"/>
  <c r="X985" i="7"/>
  <c r="W985" i="7"/>
  <c r="V985" i="7"/>
  <c r="U985" i="7"/>
  <c r="T985" i="7"/>
  <c r="S985" i="7"/>
  <c r="X984" i="7"/>
  <c r="W984" i="7"/>
  <c r="V984" i="7"/>
  <c r="U984" i="7"/>
  <c r="T984" i="7"/>
  <c r="S984" i="7"/>
  <c r="X983" i="7"/>
  <c r="W983" i="7"/>
  <c r="V983" i="7"/>
  <c r="U983" i="7"/>
  <c r="T983" i="7"/>
  <c r="S983" i="7"/>
  <c r="X982" i="7"/>
  <c r="W982" i="7"/>
  <c r="V982" i="7"/>
  <c r="U982" i="7"/>
  <c r="T982" i="7"/>
  <c r="S982" i="7"/>
  <c r="X981" i="7"/>
  <c r="W981" i="7"/>
  <c r="V981" i="7"/>
  <c r="U981" i="7"/>
  <c r="T981" i="7"/>
  <c r="S981" i="7"/>
  <c r="X980" i="7"/>
  <c r="W980" i="7"/>
  <c r="V980" i="7"/>
  <c r="U980" i="7"/>
  <c r="T980" i="7"/>
  <c r="S980" i="7"/>
  <c r="X979" i="7"/>
  <c r="W979" i="7"/>
  <c r="V979" i="7"/>
  <c r="U979" i="7"/>
  <c r="T979" i="7"/>
  <c r="S979" i="7"/>
  <c r="X978" i="7"/>
  <c r="W978" i="7"/>
  <c r="V978" i="7"/>
  <c r="U978" i="7"/>
  <c r="T978" i="7"/>
  <c r="S978" i="7"/>
  <c r="X977" i="7"/>
  <c r="W977" i="7"/>
  <c r="V977" i="7"/>
  <c r="U977" i="7"/>
  <c r="T977" i="7"/>
  <c r="S977" i="7"/>
  <c r="X976" i="7"/>
  <c r="W976" i="7"/>
  <c r="V976" i="7"/>
  <c r="U976" i="7"/>
  <c r="T976" i="7"/>
  <c r="S976" i="7"/>
  <c r="X975" i="7"/>
  <c r="W975" i="7"/>
  <c r="V975" i="7"/>
  <c r="U975" i="7"/>
  <c r="T975" i="7"/>
  <c r="S975" i="7"/>
  <c r="X974" i="7"/>
  <c r="W974" i="7"/>
  <c r="V974" i="7"/>
  <c r="U974" i="7"/>
  <c r="T974" i="7"/>
  <c r="S974" i="7"/>
  <c r="X973" i="7"/>
  <c r="W973" i="7"/>
  <c r="V973" i="7"/>
  <c r="U973" i="7"/>
  <c r="T973" i="7"/>
  <c r="S973" i="7"/>
  <c r="X972" i="7"/>
  <c r="W972" i="7"/>
  <c r="V972" i="7"/>
  <c r="U972" i="7"/>
  <c r="T972" i="7"/>
  <c r="S972" i="7"/>
  <c r="X971" i="7"/>
  <c r="W971" i="7"/>
  <c r="V971" i="7"/>
  <c r="U971" i="7"/>
  <c r="T971" i="7"/>
  <c r="S971" i="7"/>
  <c r="X970" i="7"/>
  <c r="W970" i="7"/>
  <c r="V970" i="7"/>
  <c r="U970" i="7"/>
  <c r="T970" i="7"/>
  <c r="S970" i="7"/>
  <c r="X969" i="7"/>
  <c r="W969" i="7"/>
  <c r="V969" i="7"/>
  <c r="U969" i="7"/>
  <c r="T969" i="7"/>
  <c r="S969" i="7"/>
  <c r="X968" i="7"/>
  <c r="W968" i="7"/>
  <c r="V968" i="7"/>
  <c r="U968" i="7"/>
  <c r="T968" i="7"/>
  <c r="S968" i="7"/>
  <c r="X967" i="7"/>
  <c r="W967" i="7"/>
  <c r="V967" i="7"/>
  <c r="U967" i="7"/>
  <c r="T967" i="7"/>
  <c r="S967" i="7"/>
  <c r="X966" i="7"/>
  <c r="W966" i="7"/>
  <c r="V966" i="7"/>
  <c r="U966" i="7"/>
  <c r="T966" i="7"/>
  <c r="S966" i="7"/>
  <c r="X965" i="7"/>
  <c r="W965" i="7"/>
  <c r="V965" i="7"/>
  <c r="U965" i="7"/>
  <c r="T965" i="7"/>
  <c r="S965" i="7"/>
  <c r="X964" i="7"/>
  <c r="W964" i="7"/>
  <c r="V964" i="7"/>
  <c r="U964" i="7"/>
  <c r="T964" i="7"/>
  <c r="S964" i="7"/>
  <c r="X963" i="7"/>
  <c r="W963" i="7"/>
  <c r="V963" i="7"/>
  <c r="U963" i="7"/>
  <c r="T963" i="7"/>
  <c r="S963" i="7"/>
  <c r="X962" i="7"/>
  <c r="W962" i="7"/>
  <c r="V962" i="7"/>
  <c r="U962" i="7"/>
  <c r="T962" i="7"/>
  <c r="S962" i="7"/>
  <c r="X961" i="7"/>
  <c r="W961" i="7"/>
  <c r="V961" i="7"/>
  <c r="U961" i="7"/>
  <c r="T961" i="7"/>
  <c r="S961" i="7"/>
  <c r="X960" i="7"/>
  <c r="W960" i="7"/>
  <c r="V960" i="7"/>
  <c r="U960" i="7"/>
  <c r="T960" i="7"/>
  <c r="S960" i="7"/>
  <c r="X959" i="7"/>
  <c r="W959" i="7"/>
  <c r="V959" i="7"/>
  <c r="U959" i="7"/>
  <c r="T959" i="7"/>
  <c r="S959" i="7"/>
  <c r="X958" i="7"/>
  <c r="W958" i="7"/>
  <c r="V958" i="7"/>
  <c r="U958" i="7"/>
  <c r="T958" i="7"/>
  <c r="S958" i="7"/>
  <c r="X957" i="7"/>
  <c r="W957" i="7"/>
  <c r="V957" i="7"/>
  <c r="U957" i="7"/>
  <c r="T957" i="7"/>
  <c r="S957" i="7"/>
  <c r="X956" i="7"/>
  <c r="W956" i="7"/>
  <c r="V956" i="7"/>
  <c r="U956" i="7"/>
  <c r="T956" i="7"/>
  <c r="S956" i="7"/>
  <c r="X955" i="7"/>
  <c r="W955" i="7"/>
  <c r="V955" i="7"/>
  <c r="U955" i="7"/>
  <c r="T955" i="7"/>
  <c r="S955" i="7"/>
  <c r="X954" i="7"/>
  <c r="W954" i="7"/>
  <c r="V954" i="7"/>
  <c r="U954" i="7"/>
  <c r="T954" i="7"/>
  <c r="S954" i="7"/>
  <c r="X953" i="7"/>
  <c r="W953" i="7"/>
  <c r="V953" i="7"/>
  <c r="U953" i="7"/>
  <c r="T953" i="7"/>
  <c r="S953" i="7"/>
  <c r="X952" i="7"/>
  <c r="W952" i="7"/>
  <c r="V952" i="7"/>
  <c r="U952" i="7"/>
  <c r="T952" i="7"/>
  <c r="S952" i="7"/>
  <c r="X951" i="7"/>
  <c r="W951" i="7"/>
  <c r="V951" i="7"/>
  <c r="U951" i="7"/>
  <c r="T951" i="7"/>
  <c r="S951" i="7"/>
  <c r="X950" i="7"/>
  <c r="W950" i="7"/>
  <c r="V950" i="7"/>
  <c r="U950" i="7"/>
  <c r="T950" i="7"/>
  <c r="S950" i="7"/>
  <c r="X949" i="7"/>
  <c r="W949" i="7"/>
  <c r="V949" i="7"/>
  <c r="U949" i="7"/>
  <c r="T949" i="7"/>
  <c r="S949" i="7"/>
  <c r="X948" i="7"/>
  <c r="W948" i="7"/>
  <c r="V948" i="7"/>
  <c r="U948" i="7"/>
  <c r="T948" i="7"/>
  <c r="S948" i="7"/>
  <c r="X947" i="7"/>
  <c r="W947" i="7"/>
  <c r="V947" i="7"/>
  <c r="U947" i="7"/>
  <c r="T947" i="7"/>
  <c r="S947" i="7"/>
  <c r="X946" i="7"/>
  <c r="W946" i="7"/>
  <c r="V946" i="7"/>
  <c r="U946" i="7"/>
  <c r="T946" i="7"/>
  <c r="S946" i="7"/>
  <c r="X945" i="7"/>
  <c r="W945" i="7"/>
  <c r="V945" i="7"/>
  <c r="U945" i="7"/>
  <c r="T945" i="7"/>
  <c r="S945" i="7"/>
  <c r="X944" i="7"/>
  <c r="W944" i="7"/>
  <c r="V944" i="7"/>
  <c r="U944" i="7"/>
  <c r="T944" i="7"/>
  <c r="S944" i="7"/>
  <c r="X943" i="7"/>
  <c r="W943" i="7"/>
  <c r="V943" i="7"/>
  <c r="U943" i="7"/>
  <c r="T943" i="7"/>
  <c r="S943" i="7"/>
  <c r="X942" i="7"/>
  <c r="W942" i="7"/>
  <c r="V942" i="7"/>
  <c r="U942" i="7"/>
  <c r="T942" i="7"/>
  <c r="S942" i="7"/>
  <c r="X941" i="7"/>
  <c r="W941" i="7"/>
  <c r="V941" i="7"/>
  <c r="U941" i="7"/>
  <c r="T941" i="7"/>
  <c r="S941" i="7"/>
  <c r="X940" i="7"/>
  <c r="W940" i="7"/>
  <c r="V940" i="7"/>
  <c r="U940" i="7"/>
  <c r="T940" i="7"/>
  <c r="S940" i="7"/>
  <c r="X939" i="7"/>
  <c r="W939" i="7"/>
  <c r="V939" i="7"/>
  <c r="U939" i="7"/>
  <c r="T939" i="7"/>
  <c r="S939" i="7"/>
  <c r="X938" i="7"/>
  <c r="W938" i="7"/>
  <c r="V938" i="7"/>
  <c r="U938" i="7"/>
  <c r="T938" i="7"/>
  <c r="S938" i="7"/>
  <c r="X937" i="7"/>
  <c r="W937" i="7"/>
  <c r="V937" i="7"/>
  <c r="U937" i="7"/>
  <c r="T937" i="7"/>
  <c r="S937" i="7"/>
  <c r="X936" i="7"/>
  <c r="W936" i="7"/>
  <c r="V936" i="7"/>
  <c r="U936" i="7"/>
  <c r="T936" i="7"/>
  <c r="S936" i="7"/>
  <c r="X935" i="7"/>
  <c r="W935" i="7"/>
  <c r="V935" i="7"/>
  <c r="U935" i="7"/>
  <c r="T935" i="7"/>
  <c r="S935" i="7"/>
  <c r="X934" i="7"/>
  <c r="W934" i="7"/>
  <c r="V934" i="7"/>
  <c r="U934" i="7"/>
  <c r="T934" i="7"/>
  <c r="S934" i="7"/>
  <c r="X933" i="7"/>
  <c r="W933" i="7"/>
  <c r="V933" i="7"/>
  <c r="U933" i="7"/>
  <c r="T933" i="7"/>
  <c r="S933" i="7"/>
  <c r="X932" i="7"/>
  <c r="W932" i="7"/>
  <c r="V932" i="7"/>
  <c r="U932" i="7"/>
  <c r="T932" i="7"/>
  <c r="S932" i="7"/>
  <c r="X931" i="7"/>
  <c r="W931" i="7"/>
  <c r="V931" i="7"/>
  <c r="U931" i="7"/>
  <c r="T931" i="7"/>
  <c r="S931" i="7"/>
  <c r="X930" i="7"/>
  <c r="W930" i="7"/>
  <c r="V930" i="7"/>
  <c r="U930" i="7"/>
  <c r="T930" i="7"/>
  <c r="S930" i="7"/>
  <c r="X929" i="7"/>
  <c r="Y929" i="7" s="1"/>
  <c r="W929" i="7"/>
  <c r="V929" i="7"/>
  <c r="U929" i="7"/>
  <c r="T929" i="7"/>
  <c r="S929" i="7"/>
  <c r="X928" i="7"/>
  <c r="W928" i="7"/>
  <c r="V928" i="7"/>
  <c r="U928" i="7"/>
  <c r="T928" i="7"/>
  <c r="S928" i="7"/>
  <c r="X927" i="7"/>
  <c r="W927" i="7"/>
  <c r="V927" i="7"/>
  <c r="U927" i="7"/>
  <c r="T927" i="7"/>
  <c r="S927" i="7"/>
  <c r="X926" i="7"/>
  <c r="W926" i="7"/>
  <c r="V926" i="7"/>
  <c r="U926" i="7"/>
  <c r="T926" i="7"/>
  <c r="S926" i="7"/>
  <c r="X925" i="7"/>
  <c r="W925" i="7"/>
  <c r="V925" i="7"/>
  <c r="U925" i="7"/>
  <c r="T925" i="7"/>
  <c r="S925" i="7"/>
  <c r="X924" i="7"/>
  <c r="W924" i="7"/>
  <c r="V924" i="7"/>
  <c r="U924" i="7"/>
  <c r="T924" i="7"/>
  <c r="S924" i="7"/>
  <c r="X923" i="7"/>
  <c r="W923" i="7"/>
  <c r="V923" i="7"/>
  <c r="U923" i="7"/>
  <c r="T923" i="7"/>
  <c r="S923" i="7"/>
  <c r="X922" i="7"/>
  <c r="W922" i="7"/>
  <c r="V922" i="7"/>
  <c r="U922" i="7"/>
  <c r="T922" i="7"/>
  <c r="S922" i="7"/>
  <c r="X921" i="7"/>
  <c r="W921" i="7"/>
  <c r="V921" i="7"/>
  <c r="U921" i="7"/>
  <c r="T921" i="7"/>
  <c r="S921" i="7"/>
  <c r="X920" i="7"/>
  <c r="W920" i="7"/>
  <c r="V920" i="7"/>
  <c r="U920" i="7"/>
  <c r="T920" i="7"/>
  <c r="S920" i="7"/>
  <c r="X919" i="7"/>
  <c r="W919" i="7"/>
  <c r="V919" i="7"/>
  <c r="U919" i="7"/>
  <c r="T919" i="7"/>
  <c r="S919" i="7"/>
  <c r="X918" i="7"/>
  <c r="W918" i="7"/>
  <c r="V918" i="7"/>
  <c r="U918" i="7"/>
  <c r="T918" i="7"/>
  <c r="S918" i="7"/>
  <c r="X917" i="7"/>
  <c r="W917" i="7"/>
  <c r="V917" i="7"/>
  <c r="U917" i="7"/>
  <c r="T917" i="7"/>
  <c r="S917" i="7"/>
  <c r="X916" i="7"/>
  <c r="W916" i="7"/>
  <c r="V916" i="7"/>
  <c r="U916" i="7"/>
  <c r="T916" i="7"/>
  <c r="S916" i="7"/>
  <c r="X915" i="7"/>
  <c r="W915" i="7"/>
  <c r="V915" i="7"/>
  <c r="U915" i="7"/>
  <c r="T915" i="7"/>
  <c r="S915" i="7"/>
  <c r="X914" i="7"/>
  <c r="W914" i="7"/>
  <c r="V914" i="7"/>
  <c r="U914" i="7"/>
  <c r="T914" i="7"/>
  <c r="S914" i="7"/>
  <c r="X913" i="7"/>
  <c r="W913" i="7"/>
  <c r="V913" i="7"/>
  <c r="U913" i="7"/>
  <c r="T913" i="7"/>
  <c r="S913" i="7"/>
  <c r="X912" i="7"/>
  <c r="W912" i="7"/>
  <c r="V912" i="7"/>
  <c r="U912" i="7"/>
  <c r="T912" i="7"/>
  <c r="S912" i="7"/>
  <c r="X911" i="7"/>
  <c r="W911" i="7"/>
  <c r="V911" i="7"/>
  <c r="U911" i="7"/>
  <c r="T911" i="7"/>
  <c r="S911" i="7"/>
  <c r="X910" i="7"/>
  <c r="W910" i="7"/>
  <c r="V910" i="7"/>
  <c r="U910" i="7"/>
  <c r="T910" i="7"/>
  <c r="S910" i="7"/>
  <c r="X909" i="7"/>
  <c r="W909" i="7"/>
  <c r="V909" i="7"/>
  <c r="U909" i="7"/>
  <c r="T909" i="7"/>
  <c r="S909" i="7"/>
  <c r="X908" i="7"/>
  <c r="W908" i="7"/>
  <c r="V908" i="7"/>
  <c r="U908" i="7"/>
  <c r="T908" i="7"/>
  <c r="S908" i="7"/>
  <c r="X907" i="7"/>
  <c r="W907" i="7"/>
  <c r="V907" i="7"/>
  <c r="U907" i="7"/>
  <c r="T907" i="7"/>
  <c r="S907" i="7"/>
  <c r="X906" i="7"/>
  <c r="W906" i="7"/>
  <c r="V906" i="7"/>
  <c r="U906" i="7"/>
  <c r="T906" i="7"/>
  <c r="S906" i="7"/>
  <c r="X905" i="7"/>
  <c r="W905" i="7"/>
  <c r="V905" i="7"/>
  <c r="U905" i="7"/>
  <c r="T905" i="7"/>
  <c r="S905" i="7"/>
  <c r="X904" i="7"/>
  <c r="W904" i="7"/>
  <c r="V904" i="7"/>
  <c r="U904" i="7"/>
  <c r="T904" i="7"/>
  <c r="S904" i="7"/>
  <c r="X903" i="7"/>
  <c r="W903" i="7"/>
  <c r="V903" i="7"/>
  <c r="U903" i="7"/>
  <c r="T903" i="7"/>
  <c r="S903" i="7"/>
  <c r="X902" i="7"/>
  <c r="W902" i="7"/>
  <c r="V902" i="7"/>
  <c r="U902" i="7"/>
  <c r="T902" i="7"/>
  <c r="S902" i="7"/>
  <c r="X901" i="7"/>
  <c r="W901" i="7"/>
  <c r="V901" i="7"/>
  <c r="U901" i="7"/>
  <c r="T901" i="7"/>
  <c r="S901" i="7"/>
  <c r="X900" i="7"/>
  <c r="W900" i="7"/>
  <c r="V900" i="7"/>
  <c r="U900" i="7"/>
  <c r="T900" i="7"/>
  <c r="S900" i="7"/>
  <c r="X899" i="7"/>
  <c r="W899" i="7"/>
  <c r="V899" i="7"/>
  <c r="U899" i="7"/>
  <c r="T899" i="7"/>
  <c r="S899" i="7"/>
  <c r="X898" i="7"/>
  <c r="W898" i="7"/>
  <c r="V898" i="7"/>
  <c r="U898" i="7"/>
  <c r="T898" i="7"/>
  <c r="S898" i="7"/>
  <c r="X897" i="7"/>
  <c r="W897" i="7"/>
  <c r="V897" i="7"/>
  <c r="U897" i="7"/>
  <c r="T897" i="7"/>
  <c r="S897" i="7"/>
  <c r="X896" i="7"/>
  <c r="W896" i="7"/>
  <c r="V896" i="7"/>
  <c r="U896" i="7"/>
  <c r="T896" i="7"/>
  <c r="S896" i="7"/>
  <c r="X895" i="7"/>
  <c r="W895" i="7"/>
  <c r="V895" i="7"/>
  <c r="U895" i="7"/>
  <c r="T895" i="7"/>
  <c r="S895" i="7"/>
  <c r="X894" i="7"/>
  <c r="W894" i="7"/>
  <c r="V894" i="7"/>
  <c r="U894" i="7"/>
  <c r="T894" i="7"/>
  <c r="S894" i="7"/>
  <c r="X893" i="7"/>
  <c r="W893" i="7"/>
  <c r="V893" i="7"/>
  <c r="U893" i="7"/>
  <c r="T893" i="7"/>
  <c r="S893" i="7"/>
  <c r="X892" i="7"/>
  <c r="W892" i="7"/>
  <c r="V892" i="7"/>
  <c r="U892" i="7"/>
  <c r="T892" i="7"/>
  <c r="S892" i="7"/>
  <c r="X891" i="7"/>
  <c r="W891" i="7"/>
  <c r="V891" i="7"/>
  <c r="U891" i="7"/>
  <c r="T891" i="7"/>
  <c r="S891" i="7"/>
  <c r="X890" i="7"/>
  <c r="W890" i="7"/>
  <c r="V890" i="7"/>
  <c r="U890" i="7"/>
  <c r="T890" i="7"/>
  <c r="S890" i="7"/>
  <c r="X889" i="7"/>
  <c r="W889" i="7"/>
  <c r="V889" i="7"/>
  <c r="U889" i="7"/>
  <c r="T889" i="7"/>
  <c r="S889" i="7"/>
  <c r="X888" i="7"/>
  <c r="W888" i="7"/>
  <c r="V888" i="7"/>
  <c r="U888" i="7"/>
  <c r="T888" i="7"/>
  <c r="S888" i="7"/>
  <c r="X887" i="7"/>
  <c r="W887" i="7"/>
  <c r="V887" i="7"/>
  <c r="U887" i="7"/>
  <c r="T887" i="7"/>
  <c r="S887" i="7"/>
  <c r="X886" i="7"/>
  <c r="W886" i="7"/>
  <c r="V886" i="7"/>
  <c r="U886" i="7"/>
  <c r="T886" i="7"/>
  <c r="S886" i="7"/>
  <c r="X885" i="7"/>
  <c r="W885" i="7"/>
  <c r="V885" i="7"/>
  <c r="U885" i="7"/>
  <c r="T885" i="7"/>
  <c r="S885" i="7"/>
  <c r="X884" i="7"/>
  <c r="W884" i="7"/>
  <c r="V884" i="7"/>
  <c r="U884" i="7"/>
  <c r="T884" i="7"/>
  <c r="S884" i="7"/>
  <c r="X883" i="7"/>
  <c r="W883" i="7"/>
  <c r="V883" i="7"/>
  <c r="U883" i="7"/>
  <c r="T883" i="7"/>
  <c r="S883" i="7"/>
  <c r="X882" i="7"/>
  <c r="W882" i="7"/>
  <c r="V882" i="7"/>
  <c r="U882" i="7"/>
  <c r="T882" i="7"/>
  <c r="S882" i="7"/>
  <c r="X881" i="7"/>
  <c r="W881" i="7"/>
  <c r="V881" i="7"/>
  <c r="U881" i="7"/>
  <c r="T881" i="7"/>
  <c r="S881" i="7"/>
  <c r="X880" i="7"/>
  <c r="W880" i="7"/>
  <c r="V880" i="7"/>
  <c r="U880" i="7"/>
  <c r="T880" i="7"/>
  <c r="S880" i="7"/>
  <c r="X879" i="7"/>
  <c r="W879" i="7"/>
  <c r="V879" i="7"/>
  <c r="U879" i="7"/>
  <c r="T879" i="7"/>
  <c r="S879" i="7"/>
  <c r="X878" i="7"/>
  <c r="W878" i="7"/>
  <c r="V878" i="7"/>
  <c r="U878" i="7"/>
  <c r="T878" i="7"/>
  <c r="S878" i="7"/>
  <c r="X877" i="7"/>
  <c r="W877" i="7"/>
  <c r="V877" i="7"/>
  <c r="U877" i="7"/>
  <c r="T877" i="7"/>
  <c r="S877" i="7"/>
  <c r="X876" i="7"/>
  <c r="W876" i="7"/>
  <c r="V876" i="7"/>
  <c r="U876" i="7"/>
  <c r="T876" i="7"/>
  <c r="S876" i="7"/>
  <c r="X875" i="7"/>
  <c r="W875" i="7"/>
  <c r="V875" i="7"/>
  <c r="U875" i="7"/>
  <c r="T875" i="7"/>
  <c r="S875" i="7"/>
  <c r="X874" i="7"/>
  <c r="W874" i="7"/>
  <c r="V874" i="7"/>
  <c r="U874" i="7"/>
  <c r="T874" i="7"/>
  <c r="S874" i="7"/>
  <c r="X873" i="7"/>
  <c r="W873" i="7"/>
  <c r="V873" i="7"/>
  <c r="U873" i="7"/>
  <c r="T873" i="7"/>
  <c r="S873" i="7"/>
  <c r="X872" i="7"/>
  <c r="W872" i="7"/>
  <c r="V872" i="7"/>
  <c r="U872" i="7"/>
  <c r="T872" i="7"/>
  <c r="S872" i="7"/>
  <c r="X871" i="7"/>
  <c r="W871" i="7"/>
  <c r="V871" i="7"/>
  <c r="U871" i="7"/>
  <c r="T871" i="7"/>
  <c r="S871" i="7"/>
  <c r="X870" i="7"/>
  <c r="W870" i="7"/>
  <c r="V870" i="7"/>
  <c r="U870" i="7"/>
  <c r="T870" i="7"/>
  <c r="S870" i="7"/>
  <c r="X869" i="7"/>
  <c r="W869" i="7"/>
  <c r="V869" i="7"/>
  <c r="U869" i="7"/>
  <c r="T869" i="7"/>
  <c r="S869" i="7"/>
  <c r="X868" i="7"/>
  <c r="W868" i="7"/>
  <c r="V868" i="7"/>
  <c r="U868" i="7"/>
  <c r="T868" i="7"/>
  <c r="S868" i="7"/>
  <c r="X867" i="7"/>
  <c r="W867" i="7"/>
  <c r="V867" i="7"/>
  <c r="U867" i="7"/>
  <c r="T867" i="7"/>
  <c r="S867" i="7"/>
  <c r="X866" i="7"/>
  <c r="W866" i="7"/>
  <c r="V866" i="7"/>
  <c r="U866" i="7"/>
  <c r="T866" i="7"/>
  <c r="S866" i="7"/>
  <c r="X865" i="7"/>
  <c r="W865" i="7"/>
  <c r="V865" i="7"/>
  <c r="U865" i="7"/>
  <c r="T865" i="7"/>
  <c r="S865" i="7"/>
  <c r="X864" i="7"/>
  <c r="W864" i="7"/>
  <c r="V864" i="7"/>
  <c r="U864" i="7"/>
  <c r="T864" i="7"/>
  <c r="S864" i="7"/>
  <c r="X863" i="7"/>
  <c r="W863" i="7"/>
  <c r="V863" i="7"/>
  <c r="U863" i="7"/>
  <c r="T863" i="7"/>
  <c r="S863" i="7"/>
  <c r="X862" i="7"/>
  <c r="W862" i="7"/>
  <c r="V862" i="7"/>
  <c r="U862" i="7"/>
  <c r="T862" i="7"/>
  <c r="S862" i="7"/>
  <c r="X861" i="7"/>
  <c r="W861" i="7"/>
  <c r="V861" i="7"/>
  <c r="U861" i="7"/>
  <c r="T861" i="7"/>
  <c r="S861" i="7"/>
  <c r="X860" i="7"/>
  <c r="W860" i="7"/>
  <c r="V860" i="7"/>
  <c r="U860" i="7"/>
  <c r="T860" i="7"/>
  <c r="S860" i="7"/>
  <c r="X859" i="7"/>
  <c r="W859" i="7"/>
  <c r="V859" i="7"/>
  <c r="U859" i="7"/>
  <c r="T859" i="7"/>
  <c r="S859" i="7"/>
  <c r="X858" i="7"/>
  <c r="W858" i="7"/>
  <c r="V858" i="7"/>
  <c r="U858" i="7"/>
  <c r="T858" i="7"/>
  <c r="S858" i="7"/>
  <c r="X857" i="7"/>
  <c r="W857" i="7"/>
  <c r="V857" i="7"/>
  <c r="U857" i="7"/>
  <c r="T857" i="7"/>
  <c r="S857" i="7"/>
  <c r="X856" i="7"/>
  <c r="W856" i="7"/>
  <c r="V856" i="7"/>
  <c r="U856" i="7"/>
  <c r="T856" i="7"/>
  <c r="S856" i="7"/>
  <c r="X855" i="7"/>
  <c r="W855" i="7"/>
  <c r="V855" i="7"/>
  <c r="U855" i="7"/>
  <c r="T855" i="7"/>
  <c r="S855" i="7"/>
  <c r="X854" i="7"/>
  <c r="W854" i="7"/>
  <c r="V854" i="7"/>
  <c r="U854" i="7"/>
  <c r="T854" i="7"/>
  <c r="S854" i="7"/>
  <c r="X853" i="7"/>
  <c r="W853" i="7"/>
  <c r="V853" i="7"/>
  <c r="U853" i="7"/>
  <c r="T853" i="7"/>
  <c r="S853" i="7"/>
  <c r="X852" i="7"/>
  <c r="W852" i="7"/>
  <c r="V852" i="7"/>
  <c r="U852" i="7"/>
  <c r="T852" i="7"/>
  <c r="S852" i="7"/>
  <c r="X851" i="7"/>
  <c r="W851" i="7"/>
  <c r="V851" i="7"/>
  <c r="U851" i="7"/>
  <c r="T851" i="7"/>
  <c r="S851" i="7"/>
  <c r="X850" i="7"/>
  <c r="W850" i="7"/>
  <c r="V850" i="7"/>
  <c r="U850" i="7"/>
  <c r="T850" i="7"/>
  <c r="S850" i="7"/>
  <c r="X849" i="7"/>
  <c r="W849" i="7"/>
  <c r="V849" i="7"/>
  <c r="U849" i="7"/>
  <c r="T849" i="7"/>
  <c r="S849" i="7"/>
  <c r="X848" i="7"/>
  <c r="W848" i="7"/>
  <c r="V848" i="7"/>
  <c r="U848" i="7"/>
  <c r="T848" i="7"/>
  <c r="S848" i="7"/>
  <c r="X847" i="7"/>
  <c r="W847" i="7"/>
  <c r="V847" i="7"/>
  <c r="U847" i="7"/>
  <c r="T847" i="7"/>
  <c r="S847" i="7"/>
  <c r="X846" i="7"/>
  <c r="W846" i="7"/>
  <c r="V846" i="7"/>
  <c r="U846" i="7"/>
  <c r="T846" i="7"/>
  <c r="S846" i="7"/>
  <c r="X845" i="7"/>
  <c r="W845" i="7"/>
  <c r="V845" i="7"/>
  <c r="U845" i="7"/>
  <c r="T845" i="7"/>
  <c r="S845" i="7"/>
  <c r="X844" i="7"/>
  <c r="W844" i="7"/>
  <c r="V844" i="7"/>
  <c r="U844" i="7"/>
  <c r="T844" i="7"/>
  <c r="S844" i="7"/>
  <c r="X843" i="7"/>
  <c r="W843" i="7"/>
  <c r="V843" i="7"/>
  <c r="U843" i="7"/>
  <c r="T843" i="7"/>
  <c r="S843" i="7"/>
  <c r="X842" i="7"/>
  <c r="W842" i="7"/>
  <c r="V842" i="7"/>
  <c r="U842" i="7"/>
  <c r="T842" i="7"/>
  <c r="S842" i="7"/>
  <c r="X841" i="7"/>
  <c r="W841" i="7"/>
  <c r="V841" i="7"/>
  <c r="U841" i="7"/>
  <c r="T841" i="7"/>
  <c r="S841" i="7"/>
  <c r="X840" i="7"/>
  <c r="W840" i="7"/>
  <c r="V840" i="7"/>
  <c r="U840" i="7"/>
  <c r="T840" i="7"/>
  <c r="S840" i="7"/>
  <c r="X839" i="7"/>
  <c r="W839" i="7"/>
  <c r="V839" i="7"/>
  <c r="U839" i="7"/>
  <c r="T839" i="7"/>
  <c r="S839" i="7"/>
  <c r="X838" i="7"/>
  <c r="W838" i="7"/>
  <c r="V838" i="7"/>
  <c r="U838" i="7"/>
  <c r="T838" i="7"/>
  <c r="S838" i="7"/>
  <c r="X837" i="7"/>
  <c r="W837" i="7"/>
  <c r="V837" i="7"/>
  <c r="U837" i="7"/>
  <c r="T837" i="7"/>
  <c r="S837" i="7"/>
  <c r="X836" i="7"/>
  <c r="W836" i="7"/>
  <c r="V836" i="7"/>
  <c r="U836" i="7"/>
  <c r="T836" i="7"/>
  <c r="S836" i="7"/>
  <c r="X835" i="7"/>
  <c r="W835" i="7"/>
  <c r="V835" i="7"/>
  <c r="U835" i="7"/>
  <c r="T835" i="7"/>
  <c r="S835" i="7"/>
  <c r="X834" i="7"/>
  <c r="W834" i="7"/>
  <c r="V834" i="7"/>
  <c r="U834" i="7"/>
  <c r="T834" i="7"/>
  <c r="S834" i="7"/>
  <c r="X833" i="7"/>
  <c r="W833" i="7"/>
  <c r="V833" i="7"/>
  <c r="U833" i="7"/>
  <c r="T833" i="7"/>
  <c r="S833" i="7"/>
  <c r="X832" i="7"/>
  <c r="W832" i="7"/>
  <c r="V832" i="7"/>
  <c r="U832" i="7"/>
  <c r="T832" i="7"/>
  <c r="S832" i="7"/>
  <c r="X831" i="7"/>
  <c r="W831" i="7"/>
  <c r="V831" i="7"/>
  <c r="U831" i="7"/>
  <c r="T831" i="7"/>
  <c r="S831" i="7"/>
  <c r="X830" i="7"/>
  <c r="W830" i="7"/>
  <c r="V830" i="7"/>
  <c r="U830" i="7"/>
  <c r="T830" i="7"/>
  <c r="S830" i="7"/>
  <c r="X829" i="7"/>
  <c r="W829" i="7"/>
  <c r="V829" i="7"/>
  <c r="U829" i="7"/>
  <c r="T829" i="7"/>
  <c r="S829" i="7"/>
  <c r="X828" i="7"/>
  <c r="W828" i="7"/>
  <c r="V828" i="7"/>
  <c r="U828" i="7"/>
  <c r="T828" i="7"/>
  <c r="S828" i="7"/>
  <c r="X827" i="7"/>
  <c r="W827" i="7"/>
  <c r="V827" i="7"/>
  <c r="U827" i="7"/>
  <c r="T827" i="7"/>
  <c r="S827" i="7"/>
  <c r="X826" i="7"/>
  <c r="W826" i="7"/>
  <c r="V826" i="7"/>
  <c r="U826" i="7"/>
  <c r="T826" i="7"/>
  <c r="S826" i="7"/>
  <c r="X825" i="7"/>
  <c r="W825" i="7"/>
  <c r="V825" i="7"/>
  <c r="U825" i="7"/>
  <c r="T825" i="7"/>
  <c r="S825" i="7"/>
  <c r="X824" i="7"/>
  <c r="W824" i="7"/>
  <c r="V824" i="7"/>
  <c r="U824" i="7"/>
  <c r="T824" i="7"/>
  <c r="S824" i="7"/>
  <c r="X823" i="7"/>
  <c r="W823" i="7"/>
  <c r="V823" i="7"/>
  <c r="U823" i="7"/>
  <c r="T823" i="7"/>
  <c r="S823" i="7"/>
  <c r="X822" i="7"/>
  <c r="W822" i="7"/>
  <c r="V822" i="7"/>
  <c r="U822" i="7"/>
  <c r="T822" i="7"/>
  <c r="S822" i="7"/>
  <c r="X821" i="7"/>
  <c r="W821" i="7"/>
  <c r="V821" i="7"/>
  <c r="U821" i="7"/>
  <c r="T821" i="7"/>
  <c r="S821" i="7"/>
  <c r="X820" i="7"/>
  <c r="W820" i="7"/>
  <c r="V820" i="7"/>
  <c r="U820" i="7"/>
  <c r="T820" i="7"/>
  <c r="S820" i="7"/>
  <c r="X819" i="7"/>
  <c r="W819" i="7"/>
  <c r="V819" i="7"/>
  <c r="U819" i="7"/>
  <c r="T819" i="7"/>
  <c r="S819" i="7"/>
  <c r="X818" i="7"/>
  <c r="W818" i="7"/>
  <c r="V818" i="7"/>
  <c r="U818" i="7"/>
  <c r="T818" i="7"/>
  <c r="S818" i="7"/>
  <c r="X817" i="7"/>
  <c r="W817" i="7"/>
  <c r="V817" i="7"/>
  <c r="U817" i="7"/>
  <c r="T817" i="7"/>
  <c r="S817" i="7"/>
  <c r="X816" i="7"/>
  <c r="W816" i="7"/>
  <c r="V816" i="7"/>
  <c r="U816" i="7"/>
  <c r="T816" i="7"/>
  <c r="S816" i="7"/>
  <c r="X815" i="7"/>
  <c r="W815" i="7"/>
  <c r="V815" i="7"/>
  <c r="U815" i="7"/>
  <c r="T815" i="7"/>
  <c r="S815" i="7"/>
  <c r="X814" i="7"/>
  <c r="W814" i="7"/>
  <c r="V814" i="7"/>
  <c r="U814" i="7"/>
  <c r="T814" i="7"/>
  <c r="S814" i="7"/>
  <c r="X813" i="7"/>
  <c r="W813" i="7"/>
  <c r="V813" i="7"/>
  <c r="U813" i="7"/>
  <c r="T813" i="7"/>
  <c r="S813" i="7"/>
  <c r="X812" i="7"/>
  <c r="W812" i="7"/>
  <c r="V812" i="7"/>
  <c r="U812" i="7"/>
  <c r="T812" i="7"/>
  <c r="S812" i="7"/>
  <c r="X811" i="7"/>
  <c r="W811" i="7"/>
  <c r="V811" i="7"/>
  <c r="U811" i="7"/>
  <c r="T811" i="7"/>
  <c r="S811" i="7"/>
  <c r="X810" i="7"/>
  <c r="W810" i="7"/>
  <c r="V810" i="7"/>
  <c r="U810" i="7"/>
  <c r="T810" i="7"/>
  <c r="S810" i="7"/>
  <c r="X809" i="7"/>
  <c r="W809" i="7"/>
  <c r="V809" i="7"/>
  <c r="U809" i="7"/>
  <c r="T809" i="7"/>
  <c r="S809" i="7"/>
  <c r="X808" i="7"/>
  <c r="W808" i="7"/>
  <c r="V808" i="7"/>
  <c r="U808" i="7"/>
  <c r="T808" i="7"/>
  <c r="S808" i="7"/>
  <c r="X807" i="7"/>
  <c r="W807" i="7"/>
  <c r="V807" i="7"/>
  <c r="U807" i="7"/>
  <c r="T807" i="7"/>
  <c r="S807" i="7"/>
  <c r="X806" i="7"/>
  <c r="W806" i="7"/>
  <c r="V806" i="7"/>
  <c r="U806" i="7"/>
  <c r="T806" i="7"/>
  <c r="S806" i="7"/>
  <c r="X805" i="7"/>
  <c r="W805" i="7"/>
  <c r="V805" i="7"/>
  <c r="U805" i="7"/>
  <c r="T805" i="7"/>
  <c r="S805" i="7"/>
  <c r="X804" i="7"/>
  <c r="W804" i="7"/>
  <c r="V804" i="7"/>
  <c r="U804" i="7"/>
  <c r="T804" i="7"/>
  <c r="S804" i="7"/>
  <c r="X803" i="7"/>
  <c r="W803" i="7"/>
  <c r="V803" i="7"/>
  <c r="U803" i="7"/>
  <c r="T803" i="7"/>
  <c r="S803" i="7"/>
  <c r="X802" i="7"/>
  <c r="W802" i="7"/>
  <c r="V802" i="7"/>
  <c r="U802" i="7"/>
  <c r="T802" i="7"/>
  <c r="S802" i="7"/>
  <c r="X801" i="7"/>
  <c r="W801" i="7"/>
  <c r="V801" i="7"/>
  <c r="U801" i="7"/>
  <c r="T801" i="7"/>
  <c r="S801" i="7"/>
  <c r="X800" i="7"/>
  <c r="W800" i="7"/>
  <c r="V800" i="7"/>
  <c r="U800" i="7"/>
  <c r="T800" i="7"/>
  <c r="S800" i="7"/>
  <c r="X799" i="7"/>
  <c r="W799" i="7"/>
  <c r="V799" i="7"/>
  <c r="U799" i="7"/>
  <c r="T799" i="7"/>
  <c r="S799" i="7"/>
  <c r="X798" i="7"/>
  <c r="W798" i="7"/>
  <c r="V798" i="7"/>
  <c r="U798" i="7"/>
  <c r="T798" i="7"/>
  <c r="S798" i="7"/>
  <c r="X797" i="7"/>
  <c r="W797" i="7"/>
  <c r="V797" i="7"/>
  <c r="U797" i="7"/>
  <c r="T797" i="7"/>
  <c r="S797" i="7"/>
  <c r="X796" i="7"/>
  <c r="W796" i="7"/>
  <c r="V796" i="7"/>
  <c r="U796" i="7"/>
  <c r="T796" i="7"/>
  <c r="S796" i="7"/>
  <c r="X795" i="7"/>
  <c r="W795" i="7"/>
  <c r="V795" i="7"/>
  <c r="U795" i="7"/>
  <c r="T795" i="7"/>
  <c r="S795" i="7"/>
  <c r="X794" i="7"/>
  <c r="W794" i="7"/>
  <c r="V794" i="7"/>
  <c r="U794" i="7"/>
  <c r="T794" i="7"/>
  <c r="S794" i="7"/>
  <c r="X793" i="7"/>
  <c r="W793" i="7"/>
  <c r="V793" i="7"/>
  <c r="U793" i="7"/>
  <c r="T793" i="7"/>
  <c r="S793" i="7"/>
  <c r="X792" i="7"/>
  <c r="W792" i="7"/>
  <c r="V792" i="7"/>
  <c r="U792" i="7"/>
  <c r="T792" i="7"/>
  <c r="S792" i="7"/>
  <c r="X791" i="7"/>
  <c r="W791" i="7"/>
  <c r="V791" i="7"/>
  <c r="U791" i="7"/>
  <c r="T791" i="7"/>
  <c r="S791" i="7"/>
  <c r="X790" i="7"/>
  <c r="W790" i="7"/>
  <c r="V790" i="7"/>
  <c r="U790" i="7"/>
  <c r="T790" i="7"/>
  <c r="S790" i="7"/>
  <c r="X789" i="7"/>
  <c r="W789" i="7"/>
  <c r="V789" i="7"/>
  <c r="U789" i="7"/>
  <c r="T789" i="7"/>
  <c r="S789" i="7"/>
  <c r="X788" i="7"/>
  <c r="W788" i="7"/>
  <c r="V788" i="7"/>
  <c r="U788" i="7"/>
  <c r="T788" i="7"/>
  <c r="S788" i="7"/>
  <c r="X787" i="7"/>
  <c r="W787" i="7"/>
  <c r="V787" i="7"/>
  <c r="U787" i="7"/>
  <c r="T787" i="7"/>
  <c r="S787" i="7"/>
  <c r="X786" i="7"/>
  <c r="W786" i="7"/>
  <c r="V786" i="7"/>
  <c r="U786" i="7"/>
  <c r="T786" i="7"/>
  <c r="S786" i="7"/>
  <c r="X785" i="7"/>
  <c r="W785" i="7"/>
  <c r="V785" i="7"/>
  <c r="U785" i="7"/>
  <c r="T785" i="7"/>
  <c r="S785" i="7"/>
  <c r="X784" i="7"/>
  <c r="W784" i="7"/>
  <c r="V784" i="7"/>
  <c r="U784" i="7"/>
  <c r="T784" i="7"/>
  <c r="S784" i="7"/>
  <c r="X783" i="7"/>
  <c r="W783" i="7"/>
  <c r="V783" i="7"/>
  <c r="U783" i="7"/>
  <c r="T783" i="7"/>
  <c r="S783" i="7"/>
  <c r="X782" i="7"/>
  <c r="W782" i="7"/>
  <c r="V782" i="7"/>
  <c r="U782" i="7"/>
  <c r="T782" i="7"/>
  <c r="S782" i="7"/>
  <c r="X781" i="7"/>
  <c r="W781" i="7"/>
  <c r="V781" i="7"/>
  <c r="U781" i="7"/>
  <c r="T781" i="7"/>
  <c r="S781" i="7"/>
  <c r="X780" i="7"/>
  <c r="W780" i="7"/>
  <c r="V780" i="7"/>
  <c r="U780" i="7"/>
  <c r="T780" i="7"/>
  <c r="S780" i="7"/>
  <c r="X779" i="7"/>
  <c r="W779" i="7"/>
  <c r="V779" i="7"/>
  <c r="U779" i="7"/>
  <c r="T779" i="7"/>
  <c r="S779" i="7"/>
  <c r="X778" i="7"/>
  <c r="W778" i="7"/>
  <c r="V778" i="7"/>
  <c r="U778" i="7"/>
  <c r="T778" i="7"/>
  <c r="S778" i="7"/>
  <c r="X777" i="7"/>
  <c r="W777" i="7"/>
  <c r="V777" i="7"/>
  <c r="U777" i="7"/>
  <c r="T777" i="7"/>
  <c r="S777" i="7"/>
  <c r="X776" i="7"/>
  <c r="W776" i="7"/>
  <c r="V776" i="7"/>
  <c r="U776" i="7"/>
  <c r="T776" i="7"/>
  <c r="S776" i="7"/>
  <c r="X775" i="7"/>
  <c r="W775" i="7"/>
  <c r="V775" i="7"/>
  <c r="U775" i="7"/>
  <c r="T775" i="7"/>
  <c r="S775" i="7"/>
  <c r="X774" i="7"/>
  <c r="W774" i="7"/>
  <c r="V774" i="7"/>
  <c r="U774" i="7"/>
  <c r="T774" i="7"/>
  <c r="S774" i="7"/>
  <c r="X773" i="7"/>
  <c r="W773" i="7"/>
  <c r="V773" i="7"/>
  <c r="U773" i="7"/>
  <c r="T773" i="7"/>
  <c r="S773" i="7"/>
  <c r="X772" i="7"/>
  <c r="W772" i="7"/>
  <c r="V772" i="7"/>
  <c r="U772" i="7"/>
  <c r="T772" i="7"/>
  <c r="S772" i="7"/>
  <c r="X771" i="7"/>
  <c r="W771" i="7"/>
  <c r="V771" i="7"/>
  <c r="U771" i="7"/>
  <c r="T771" i="7"/>
  <c r="S771" i="7"/>
  <c r="X770" i="7"/>
  <c r="W770" i="7"/>
  <c r="V770" i="7"/>
  <c r="U770" i="7"/>
  <c r="T770" i="7"/>
  <c r="S770" i="7"/>
  <c r="X769" i="7"/>
  <c r="W769" i="7"/>
  <c r="V769" i="7"/>
  <c r="U769" i="7"/>
  <c r="T769" i="7"/>
  <c r="S769" i="7"/>
  <c r="X768" i="7"/>
  <c r="W768" i="7"/>
  <c r="V768" i="7"/>
  <c r="U768" i="7"/>
  <c r="T768" i="7"/>
  <c r="S768" i="7"/>
  <c r="X767" i="7"/>
  <c r="W767" i="7"/>
  <c r="V767" i="7"/>
  <c r="U767" i="7"/>
  <c r="T767" i="7"/>
  <c r="S767" i="7"/>
  <c r="X766" i="7"/>
  <c r="W766" i="7"/>
  <c r="V766" i="7"/>
  <c r="U766" i="7"/>
  <c r="T766" i="7"/>
  <c r="S766" i="7"/>
  <c r="X765" i="7"/>
  <c r="W765" i="7"/>
  <c r="V765" i="7"/>
  <c r="U765" i="7"/>
  <c r="T765" i="7"/>
  <c r="S765" i="7"/>
  <c r="X764" i="7"/>
  <c r="W764" i="7"/>
  <c r="V764" i="7"/>
  <c r="U764" i="7"/>
  <c r="T764" i="7"/>
  <c r="S764" i="7"/>
  <c r="X763" i="7"/>
  <c r="W763" i="7"/>
  <c r="V763" i="7"/>
  <c r="U763" i="7"/>
  <c r="T763" i="7"/>
  <c r="S763" i="7"/>
  <c r="X762" i="7"/>
  <c r="W762" i="7"/>
  <c r="V762" i="7"/>
  <c r="U762" i="7"/>
  <c r="T762" i="7"/>
  <c r="S762" i="7"/>
  <c r="X761" i="7"/>
  <c r="W761" i="7"/>
  <c r="V761" i="7"/>
  <c r="U761" i="7"/>
  <c r="T761" i="7"/>
  <c r="S761" i="7"/>
  <c r="X760" i="7"/>
  <c r="W760" i="7"/>
  <c r="V760" i="7"/>
  <c r="U760" i="7"/>
  <c r="T760" i="7"/>
  <c r="S760" i="7"/>
  <c r="X759" i="7"/>
  <c r="W759" i="7"/>
  <c r="V759" i="7"/>
  <c r="U759" i="7"/>
  <c r="T759" i="7"/>
  <c r="S759" i="7"/>
  <c r="X758" i="7"/>
  <c r="W758" i="7"/>
  <c r="V758" i="7"/>
  <c r="U758" i="7"/>
  <c r="T758" i="7"/>
  <c r="S758" i="7"/>
  <c r="X757" i="7"/>
  <c r="W757" i="7"/>
  <c r="V757" i="7"/>
  <c r="U757" i="7"/>
  <c r="T757" i="7"/>
  <c r="S757" i="7"/>
  <c r="X756" i="7"/>
  <c r="W756" i="7"/>
  <c r="V756" i="7"/>
  <c r="U756" i="7"/>
  <c r="T756" i="7"/>
  <c r="S756" i="7"/>
  <c r="X755" i="7"/>
  <c r="W755" i="7"/>
  <c r="V755" i="7"/>
  <c r="U755" i="7"/>
  <c r="T755" i="7"/>
  <c r="S755" i="7"/>
  <c r="X754" i="7"/>
  <c r="W754" i="7"/>
  <c r="V754" i="7"/>
  <c r="U754" i="7"/>
  <c r="T754" i="7"/>
  <c r="S754" i="7"/>
  <c r="X753" i="7"/>
  <c r="W753" i="7"/>
  <c r="V753" i="7"/>
  <c r="U753" i="7"/>
  <c r="T753" i="7"/>
  <c r="S753" i="7"/>
  <c r="X752" i="7"/>
  <c r="W752" i="7"/>
  <c r="V752" i="7"/>
  <c r="U752" i="7"/>
  <c r="T752" i="7"/>
  <c r="S752" i="7"/>
  <c r="X751" i="7"/>
  <c r="W751" i="7"/>
  <c r="V751" i="7"/>
  <c r="U751" i="7"/>
  <c r="T751" i="7"/>
  <c r="S751" i="7"/>
  <c r="X750" i="7"/>
  <c r="W750" i="7"/>
  <c r="V750" i="7"/>
  <c r="U750" i="7"/>
  <c r="T750" i="7"/>
  <c r="S750" i="7"/>
  <c r="X749" i="7"/>
  <c r="W749" i="7"/>
  <c r="V749" i="7"/>
  <c r="U749" i="7"/>
  <c r="T749" i="7"/>
  <c r="S749" i="7"/>
  <c r="X748" i="7"/>
  <c r="W748" i="7"/>
  <c r="V748" i="7"/>
  <c r="U748" i="7"/>
  <c r="T748" i="7"/>
  <c r="S748" i="7"/>
  <c r="X747" i="7"/>
  <c r="W747" i="7"/>
  <c r="V747" i="7"/>
  <c r="U747" i="7"/>
  <c r="T747" i="7"/>
  <c r="S747" i="7"/>
  <c r="X746" i="7"/>
  <c r="W746" i="7"/>
  <c r="V746" i="7"/>
  <c r="U746" i="7"/>
  <c r="T746" i="7"/>
  <c r="S746" i="7"/>
  <c r="X745" i="7"/>
  <c r="W745" i="7"/>
  <c r="V745" i="7"/>
  <c r="U745" i="7"/>
  <c r="T745" i="7"/>
  <c r="S745" i="7"/>
  <c r="X744" i="7"/>
  <c r="W744" i="7"/>
  <c r="V744" i="7"/>
  <c r="U744" i="7"/>
  <c r="T744" i="7"/>
  <c r="S744" i="7"/>
  <c r="X743" i="7"/>
  <c r="W743" i="7"/>
  <c r="V743" i="7"/>
  <c r="U743" i="7"/>
  <c r="T743" i="7"/>
  <c r="S743" i="7"/>
  <c r="X742" i="7"/>
  <c r="W742" i="7"/>
  <c r="V742" i="7"/>
  <c r="U742" i="7"/>
  <c r="T742" i="7"/>
  <c r="S742" i="7"/>
  <c r="X741" i="7"/>
  <c r="W741" i="7"/>
  <c r="V741" i="7"/>
  <c r="U741" i="7"/>
  <c r="T741" i="7"/>
  <c r="S741" i="7"/>
  <c r="X740" i="7"/>
  <c r="W740" i="7"/>
  <c r="V740" i="7"/>
  <c r="U740" i="7"/>
  <c r="T740" i="7"/>
  <c r="S740" i="7"/>
  <c r="X739" i="7"/>
  <c r="W739" i="7"/>
  <c r="V739" i="7"/>
  <c r="U739" i="7"/>
  <c r="T739" i="7"/>
  <c r="S739" i="7"/>
  <c r="X738" i="7"/>
  <c r="W738" i="7"/>
  <c r="V738" i="7"/>
  <c r="U738" i="7"/>
  <c r="T738" i="7"/>
  <c r="S738" i="7"/>
  <c r="X737" i="7"/>
  <c r="W737" i="7"/>
  <c r="V737" i="7"/>
  <c r="U737" i="7"/>
  <c r="T737" i="7"/>
  <c r="S737" i="7"/>
  <c r="X736" i="7"/>
  <c r="W736" i="7"/>
  <c r="V736" i="7"/>
  <c r="U736" i="7"/>
  <c r="T736" i="7"/>
  <c r="S736" i="7"/>
  <c r="X735" i="7"/>
  <c r="W735" i="7"/>
  <c r="V735" i="7"/>
  <c r="U735" i="7"/>
  <c r="T735" i="7"/>
  <c r="S735" i="7"/>
  <c r="X734" i="7"/>
  <c r="W734" i="7"/>
  <c r="V734" i="7"/>
  <c r="U734" i="7"/>
  <c r="T734" i="7"/>
  <c r="S734" i="7"/>
  <c r="X733" i="7"/>
  <c r="W733" i="7"/>
  <c r="V733" i="7"/>
  <c r="U733" i="7"/>
  <c r="T733" i="7"/>
  <c r="S733" i="7"/>
  <c r="X732" i="7"/>
  <c r="W732" i="7"/>
  <c r="V732" i="7"/>
  <c r="U732" i="7"/>
  <c r="T732" i="7"/>
  <c r="S732" i="7"/>
  <c r="X731" i="7"/>
  <c r="W731" i="7"/>
  <c r="V731" i="7"/>
  <c r="U731" i="7"/>
  <c r="T731" i="7"/>
  <c r="S731" i="7"/>
  <c r="X730" i="7"/>
  <c r="W730" i="7"/>
  <c r="V730" i="7"/>
  <c r="U730" i="7"/>
  <c r="T730" i="7"/>
  <c r="S730" i="7"/>
  <c r="X729" i="7"/>
  <c r="W729" i="7"/>
  <c r="V729" i="7"/>
  <c r="U729" i="7"/>
  <c r="T729" i="7"/>
  <c r="S729" i="7"/>
  <c r="X728" i="7"/>
  <c r="W728" i="7"/>
  <c r="V728" i="7"/>
  <c r="U728" i="7"/>
  <c r="T728" i="7"/>
  <c r="S728" i="7"/>
  <c r="X727" i="7"/>
  <c r="W727" i="7"/>
  <c r="V727" i="7"/>
  <c r="U727" i="7"/>
  <c r="T727" i="7"/>
  <c r="S727" i="7"/>
  <c r="X726" i="7"/>
  <c r="W726" i="7"/>
  <c r="V726" i="7"/>
  <c r="U726" i="7"/>
  <c r="T726" i="7"/>
  <c r="S726" i="7"/>
  <c r="X725" i="7"/>
  <c r="W725" i="7"/>
  <c r="V725" i="7"/>
  <c r="U725" i="7"/>
  <c r="T725" i="7"/>
  <c r="S725" i="7"/>
  <c r="X724" i="7"/>
  <c r="W724" i="7"/>
  <c r="V724" i="7"/>
  <c r="U724" i="7"/>
  <c r="T724" i="7"/>
  <c r="S724" i="7"/>
  <c r="X723" i="7"/>
  <c r="W723" i="7"/>
  <c r="V723" i="7"/>
  <c r="U723" i="7"/>
  <c r="T723" i="7"/>
  <c r="S723" i="7"/>
  <c r="X722" i="7"/>
  <c r="W722" i="7"/>
  <c r="V722" i="7"/>
  <c r="U722" i="7"/>
  <c r="T722" i="7"/>
  <c r="S722" i="7"/>
  <c r="X721" i="7"/>
  <c r="W721" i="7"/>
  <c r="V721" i="7"/>
  <c r="U721" i="7"/>
  <c r="T721" i="7"/>
  <c r="S721" i="7"/>
  <c r="X720" i="7"/>
  <c r="W720" i="7"/>
  <c r="V720" i="7"/>
  <c r="U720" i="7"/>
  <c r="T720" i="7"/>
  <c r="S720" i="7"/>
  <c r="X719" i="7"/>
  <c r="W719" i="7"/>
  <c r="V719" i="7"/>
  <c r="U719" i="7"/>
  <c r="T719" i="7"/>
  <c r="S719" i="7"/>
  <c r="X718" i="7"/>
  <c r="W718" i="7"/>
  <c r="V718" i="7"/>
  <c r="U718" i="7"/>
  <c r="T718" i="7"/>
  <c r="S718" i="7"/>
  <c r="X717" i="7"/>
  <c r="W717" i="7"/>
  <c r="V717" i="7"/>
  <c r="U717" i="7"/>
  <c r="T717" i="7"/>
  <c r="S717" i="7"/>
  <c r="X716" i="7"/>
  <c r="W716" i="7"/>
  <c r="V716" i="7"/>
  <c r="U716" i="7"/>
  <c r="T716" i="7"/>
  <c r="S716" i="7"/>
  <c r="X715" i="7"/>
  <c r="W715" i="7"/>
  <c r="V715" i="7"/>
  <c r="U715" i="7"/>
  <c r="T715" i="7"/>
  <c r="S715" i="7"/>
  <c r="X714" i="7"/>
  <c r="W714" i="7"/>
  <c r="V714" i="7"/>
  <c r="U714" i="7"/>
  <c r="T714" i="7"/>
  <c r="S714" i="7"/>
  <c r="X713" i="7"/>
  <c r="W713" i="7"/>
  <c r="V713" i="7"/>
  <c r="U713" i="7"/>
  <c r="T713" i="7"/>
  <c r="S713" i="7"/>
  <c r="X712" i="7"/>
  <c r="W712" i="7"/>
  <c r="V712" i="7"/>
  <c r="U712" i="7"/>
  <c r="T712" i="7"/>
  <c r="S712" i="7"/>
  <c r="X711" i="7"/>
  <c r="W711" i="7"/>
  <c r="V711" i="7"/>
  <c r="U711" i="7"/>
  <c r="T711" i="7"/>
  <c r="S711" i="7"/>
  <c r="X710" i="7"/>
  <c r="W710" i="7"/>
  <c r="V710" i="7"/>
  <c r="U710" i="7"/>
  <c r="T710" i="7"/>
  <c r="S710" i="7"/>
  <c r="X709" i="7"/>
  <c r="W709" i="7"/>
  <c r="V709" i="7"/>
  <c r="U709" i="7"/>
  <c r="T709" i="7"/>
  <c r="S709" i="7"/>
  <c r="X708" i="7"/>
  <c r="W708" i="7"/>
  <c r="V708" i="7"/>
  <c r="U708" i="7"/>
  <c r="T708" i="7"/>
  <c r="S708" i="7"/>
  <c r="X707" i="7"/>
  <c r="W707" i="7"/>
  <c r="V707" i="7"/>
  <c r="U707" i="7"/>
  <c r="T707" i="7"/>
  <c r="S707" i="7"/>
  <c r="X706" i="7"/>
  <c r="W706" i="7"/>
  <c r="V706" i="7"/>
  <c r="U706" i="7"/>
  <c r="T706" i="7"/>
  <c r="S706" i="7"/>
  <c r="X705" i="7"/>
  <c r="W705" i="7"/>
  <c r="V705" i="7"/>
  <c r="U705" i="7"/>
  <c r="T705" i="7"/>
  <c r="S705" i="7"/>
  <c r="X704" i="7"/>
  <c r="W704" i="7"/>
  <c r="V704" i="7"/>
  <c r="U704" i="7"/>
  <c r="T704" i="7"/>
  <c r="S704" i="7"/>
  <c r="X703" i="7"/>
  <c r="W703" i="7"/>
  <c r="V703" i="7"/>
  <c r="U703" i="7"/>
  <c r="T703" i="7"/>
  <c r="S703" i="7"/>
  <c r="X702" i="7"/>
  <c r="W702" i="7"/>
  <c r="V702" i="7"/>
  <c r="U702" i="7"/>
  <c r="T702" i="7"/>
  <c r="S702" i="7"/>
  <c r="X701" i="7"/>
  <c r="W701" i="7"/>
  <c r="V701" i="7"/>
  <c r="U701" i="7"/>
  <c r="T701" i="7"/>
  <c r="S701" i="7"/>
  <c r="X700" i="7"/>
  <c r="W700" i="7"/>
  <c r="V700" i="7"/>
  <c r="U700" i="7"/>
  <c r="T700" i="7"/>
  <c r="S700" i="7"/>
  <c r="X699" i="7"/>
  <c r="W699" i="7"/>
  <c r="V699" i="7"/>
  <c r="U699" i="7"/>
  <c r="T699" i="7"/>
  <c r="S699" i="7"/>
  <c r="X698" i="7"/>
  <c r="W698" i="7"/>
  <c r="V698" i="7"/>
  <c r="U698" i="7"/>
  <c r="T698" i="7"/>
  <c r="S698" i="7"/>
  <c r="X697" i="7"/>
  <c r="W697" i="7"/>
  <c r="V697" i="7"/>
  <c r="U697" i="7"/>
  <c r="T697" i="7"/>
  <c r="S697" i="7"/>
  <c r="X696" i="7"/>
  <c r="W696" i="7"/>
  <c r="V696" i="7"/>
  <c r="U696" i="7"/>
  <c r="T696" i="7"/>
  <c r="S696" i="7"/>
  <c r="X695" i="7"/>
  <c r="W695" i="7"/>
  <c r="V695" i="7"/>
  <c r="U695" i="7"/>
  <c r="T695" i="7"/>
  <c r="S695" i="7"/>
  <c r="X694" i="7"/>
  <c r="W694" i="7"/>
  <c r="V694" i="7"/>
  <c r="U694" i="7"/>
  <c r="T694" i="7"/>
  <c r="S694" i="7"/>
  <c r="X693" i="7"/>
  <c r="W693" i="7"/>
  <c r="V693" i="7"/>
  <c r="U693" i="7"/>
  <c r="T693" i="7"/>
  <c r="S693" i="7"/>
  <c r="X692" i="7"/>
  <c r="W692" i="7"/>
  <c r="V692" i="7"/>
  <c r="U692" i="7"/>
  <c r="T692" i="7"/>
  <c r="S692" i="7"/>
  <c r="X691" i="7"/>
  <c r="W691" i="7"/>
  <c r="V691" i="7"/>
  <c r="U691" i="7"/>
  <c r="T691" i="7"/>
  <c r="S691" i="7"/>
  <c r="X690" i="7"/>
  <c r="W690" i="7"/>
  <c r="V690" i="7"/>
  <c r="U690" i="7"/>
  <c r="T690" i="7"/>
  <c r="S690" i="7"/>
  <c r="X689" i="7"/>
  <c r="W689" i="7"/>
  <c r="V689" i="7"/>
  <c r="U689" i="7"/>
  <c r="T689" i="7"/>
  <c r="S689" i="7"/>
  <c r="X688" i="7"/>
  <c r="W688" i="7"/>
  <c r="V688" i="7"/>
  <c r="U688" i="7"/>
  <c r="T688" i="7"/>
  <c r="S688" i="7"/>
  <c r="X687" i="7"/>
  <c r="W687" i="7"/>
  <c r="V687" i="7"/>
  <c r="U687" i="7"/>
  <c r="T687" i="7"/>
  <c r="S687" i="7"/>
  <c r="X686" i="7"/>
  <c r="W686" i="7"/>
  <c r="V686" i="7"/>
  <c r="U686" i="7"/>
  <c r="T686" i="7"/>
  <c r="S686" i="7"/>
  <c r="X685" i="7"/>
  <c r="W685" i="7"/>
  <c r="V685" i="7"/>
  <c r="U685" i="7"/>
  <c r="T685" i="7"/>
  <c r="S685" i="7"/>
  <c r="X684" i="7"/>
  <c r="W684" i="7"/>
  <c r="V684" i="7"/>
  <c r="U684" i="7"/>
  <c r="T684" i="7"/>
  <c r="S684" i="7"/>
  <c r="X683" i="7"/>
  <c r="W683" i="7"/>
  <c r="V683" i="7"/>
  <c r="U683" i="7"/>
  <c r="T683" i="7"/>
  <c r="S683" i="7"/>
  <c r="X682" i="7"/>
  <c r="W682" i="7"/>
  <c r="V682" i="7"/>
  <c r="U682" i="7"/>
  <c r="T682" i="7"/>
  <c r="S682" i="7"/>
  <c r="X681" i="7"/>
  <c r="W681" i="7"/>
  <c r="V681" i="7"/>
  <c r="U681" i="7"/>
  <c r="T681" i="7"/>
  <c r="S681" i="7"/>
  <c r="X680" i="7"/>
  <c r="W680" i="7"/>
  <c r="V680" i="7"/>
  <c r="U680" i="7"/>
  <c r="T680" i="7"/>
  <c r="S680" i="7"/>
  <c r="X679" i="7"/>
  <c r="W679" i="7"/>
  <c r="V679" i="7"/>
  <c r="U679" i="7"/>
  <c r="T679" i="7"/>
  <c r="S679" i="7"/>
  <c r="X678" i="7"/>
  <c r="W678" i="7"/>
  <c r="V678" i="7"/>
  <c r="U678" i="7"/>
  <c r="T678" i="7"/>
  <c r="S678" i="7"/>
  <c r="X677" i="7"/>
  <c r="W677" i="7"/>
  <c r="V677" i="7"/>
  <c r="U677" i="7"/>
  <c r="T677" i="7"/>
  <c r="S677" i="7"/>
  <c r="X676" i="7"/>
  <c r="W676" i="7"/>
  <c r="V676" i="7"/>
  <c r="U676" i="7"/>
  <c r="T676" i="7"/>
  <c r="S676" i="7"/>
  <c r="X675" i="7"/>
  <c r="W675" i="7"/>
  <c r="V675" i="7"/>
  <c r="U675" i="7"/>
  <c r="T675" i="7"/>
  <c r="S675" i="7"/>
  <c r="X674" i="7"/>
  <c r="W674" i="7"/>
  <c r="V674" i="7"/>
  <c r="U674" i="7"/>
  <c r="T674" i="7"/>
  <c r="S674" i="7"/>
  <c r="X673" i="7"/>
  <c r="W673" i="7"/>
  <c r="V673" i="7"/>
  <c r="U673" i="7"/>
  <c r="T673" i="7"/>
  <c r="S673" i="7"/>
  <c r="X672" i="7"/>
  <c r="W672" i="7"/>
  <c r="V672" i="7"/>
  <c r="U672" i="7"/>
  <c r="T672" i="7"/>
  <c r="S672" i="7"/>
  <c r="X671" i="7"/>
  <c r="W671" i="7"/>
  <c r="V671" i="7"/>
  <c r="U671" i="7"/>
  <c r="T671" i="7"/>
  <c r="S671" i="7"/>
  <c r="X670" i="7"/>
  <c r="W670" i="7"/>
  <c r="V670" i="7"/>
  <c r="U670" i="7"/>
  <c r="T670" i="7"/>
  <c r="S670" i="7"/>
  <c r="X669" i="7"/>
  <c r="W669" i="7"/>
  <c r="V669" i="7"/>
  <c r="U669" i="7"/>
  <c r="T669" i="7"/>
  <c r="S669" i="7"/>
  <c r="X668" i="7"/>
  <c r="W668" i="7"/>
  <c r="V668" i="7"/>
  <c r="U668" i="7"/>
  <c r="T668" i="7"/>
  <c r="S668" i="7"/>
  <c r="X667" i="7"/>
  <c r="W667" i="7"/>
  <c r="V667" i="7"/>
  <c r="U667" i="7"/>
  <c r="T667" i="7"/>
  <c r="S667" i="7"/>
  <c r="X666" i="7"/>
  <c r="W666" i="7"/>
  <c r="V666" i="7"/>
  <c r="U666" i="7"/>
  <c r="T666" i="7"/>
  <c r="S666" i="7"/>
  <c r="X665" i="7"/>
  <c r="W665" i="7"/>
  <c r="V665" i="7"/>
  <c r="U665" i="7"/>
  <c r="T665" i="7"/>
  <c r="S665" i="7"/>
  <c r="X664" i="7"/>
  <c r="W664" i="7"/>
  <c r="V664" i="7"/>
  <c r="U664" i="7"/>
  <c r="T664" i="7"/>
  <c r="S664" i="7"/>
  <c r="X663" i="7"/>
  <c r="W663" i="7"/>
  <c r="V663" i="7"/>
  <c r="U663" i="7"/>
  <c r="T663" i="7"/>
  <c r="S663" i="7"/>
  <c r="X662" i="7"/>
  <c r="W662" i="7"/>
  <c r="V662" i="7"/>
  <c r="U662" i="7"/>
  <c r="T662" i="7"/>
  <c r="S662" i="7"/>
  <c r="X661" i="7"/>
  <c r="W661" i="7"/>
  <c r="V661" i="7"/>
  <c r="U661" i="7"/>
  <c r="T661" i="7"/>
  <c r="S661" i="7"/>
  <c r="X660" i="7"/>
  <c r="W660" i="7"/>
  <c r="V660" i="7"/>
  <c r="U660" i="7"/>
  <c r="T660" i="7"/>
  <c r="S660" i="7"/>
  <c r="X659" i="7"/>
  <c r="W659" i="7"/>
  <c r="V659" i="7"/>
  <c r="U659" i="7"/>
  <c r="T659" i="7"/>
  <c r="S659" i="7"/>
  <c r="X658" i="7"/>
  <c r="W658" i="7"/>
  <c r="V658" i="7"/>
  <c r="U658" i="7"/>
  <c r="T658" i="7"/>
  <c r="S658" i="7"/>
  <c r="X657" i="7"/>
  <c r="W657" i="7"/>
  <c r="V657" i="7"/>
  <c r="U657" i="7"/>
  <c r="T657" i="7"/>
  <c r="S657" i="7"/>
  <c r="X656" i="7"/>
  <c r="W656" i="7"/>
  <c r="V656" i="7"/>
  <c r="U656" i="7"/>
  <c r="T656" i="7"/>
  <c r="S656" i="7"/>
  <c r="X655" i="7"/>
  <c r="W655" i="7"/>
  <c r="V655" i="7"/>
  <c r="U655" i="7"/>
  <c r="T655" i="7"/>
  <c r="S655" i="7"/>
  <c r="X654" i="7"/>
  <c r="W654" i="7"/>
  <c r="V654" i="7"/>
  <c r="U654" i="7"/>
  <c r="T654" i="7"/>
  <c r="S654" i="7"/>
  <c r="X653" i="7"/>
  <c r="W653" i="7"/>
  <c r="V653" i="7"/>
  <c r="U653" i="7"/>
  <c r="T653" i="7"/>
  <c r="S653" i="7"/>
  <c r="X652" i="7"/>
  <c r="W652" i="7"/>
  <c r="V652" i="7"/>
  <c r="U652" i="7"/>
  <c r="T652" i="7"/>
  <c r="S652" i="7"/>
  <c r="X651" i="7"/>
  <c r="W651" i="7"/>
  <c r="V651" i="7"/>
  <c r="U651" i="7"/>
  <c r="T651" i="7"/>
  <c r="S651" i="7"/>
  <c r="X650" i="7"/>
  <c r="W650" i="7"/>
  <c r="V650" i="7"/>
  <c r="U650" i="7"/>
  <c r="T650" i="7"/>
  <c r="S650" i="7"/>
  <c r="X649" i="7"/>
  <c r="W649" i="7"/>
  <c r="V649" i="7"/>
  <c r="U649" i="7"/>
  <c r="T649" i="7"/>
  <c r="S649" i="7"/>
  <c r="X648" i="7"/>
  <c r="W648" i="7"/>
  <c r="V648" i="7"/>
  <c r="U648" i="7"/>
  <c r="T648" i="7"/>
  <c r="S648" i="7"/>
  <c r="X647" i="7"/>
  <c r="W647" i="7"/>
  <c r="V647" i="7"/>
  <c r="U647" i="7"/>
  <c r="T647" i="7"/>
  <c r="S647" i="7"/>
  <c r="X646" i="7"/>
  <c r="W646" i="7"/>
  <c r="V646" i="7"/>
  <c r="U646" i="7"/>
  <c r="T646" i="7"/>
  <c r="S646" i="7"/>
  <c r="X645" i="7"/>
  <c r="W645" i="7"/>
  <c r="V645" i="7"/>
  <c r="U645" i="7"/>
  <c r="T645" i="7"/>
  <c r="S645" i="7"/>
  <c r="X644" i="7"/>
  <c r="W644" i="7"/>
  <c r="V644" i="7"/>
  <c r="U644" i="7"/>
  <c r="T644" i="7"/>
  <c r="S644" i="7"/>
  <c r="X643" i="7"/>
  <c r="W643" i="7"/>
  <c r="V643" i="7"/>
  <c r="U643" i="7"/>
  <c r="T643" i="7"/>
  <c r="S643" i="7"/>
  <c r="X642" i="7"/>
  <c r="W642" i="7"/>
  <c r="V642" i="7"/>
  <c r="U642" i="7"/>
  <c r="T642" i="7"/>
  <c r="S642" i="7"/>
  <c r="X641" i="7"/>
  <c r="W641" i="7"/>
  <c r="V641" i="7"/>
  <c r="U641" i="7"/>
  <c r="T641" i="7"/>
  <c r="S641" i="7"/>
  <c r="X640" i="7"/>
  <c r="W640" i="7"/>
  <c r="V640" i="7"/>
  <c r="U640" i="7"/>
  <c r="T640" i="7"/>
  <c r="S640" i="7"/>
  <c r="X639" i="7"/>
  <c r="W639" i="7"/>
  <c r="V639" i="7"/>
  <c r="U639" i="7"/>
  <c r="T639" i="7"/>
  <c r="S639" i="7"/>
  <c r="X638" i="7"/>
  <c r="W638" i="7"/>
  <c r="V638" i="7"/>
  <c r="U638" i="7"/>
  <c r="T638" i="7"/>
  <c r="S638" i="7"/>
  <c r="X637" i="7"/>
  <c r="W637" i="7"/>
  <c r="V637" i="7"/>
  <c r="U637" i="7"/>
  <c r="T637" i="7"/>
  <c r="S637" i="7"/>
  <c r="X636" i="7"/>
  <c r="W636" i="7"/>
  <c r="V636" i="7"/>
  <c r="U636" i="7"/>
  <c r="T636" i="7"/>
  <c r="S636" i="7"/>
  <c r="X635" i="7"/>
  <c r="W635" i="7"/>
  <c r="V635" i="7"/>
  <c r="U635" i="7"/>
  <c r="T635" i="7"/>
  <c r="S635" i="7"/>
  <c r="X634" i="7"/>
  <c r="W634" i="7"/>
  <c r="V634" i="7"/>
  <c r="U634" i="7"/>
  <c r="T634" i="7"/>
  <c r="S634" i="7"/>
  <c r="X633" i="7"/>
  <c r="W633" i="7"/>
  <c r="V633" i="7"/>
  <c r="U633" i="7"/>
  <c r="T633" i="7"/>
  <c r="S633" i="7"/>
  <c r="X632" i="7"/>
  <c r="W632" i="7"/>
  <c r="V632" i="7"/>
  <c r="U632" i="7"/>
  <c r="T632" i="7"/>
  <c r="S632" i="7"/>
  <c r="X631" i="7"/>
  <c r="W631" i="7"/>
  <c r="V631" i="7"/>
  <c r="U631" i="7"/>
  <c r="T631" i="7"/>
  <c r="S631" i="7"/>
  <c r="X630" i="7"/>
  <c r="W630" i="7"/>
  <c r="V630" i="7"/>
  <c r="U630" i="7"/>
  <c r="T630" i="7"/>
  <c r="S630" i="7"/>
  <c r="X629" i="7"/>
  <c r="Y629" i="7" s="1"/>
  <c r="W629" i="7"/>
  <c r="V629" i="7"/>
  <c r="U629" i="7"/>
  <c r="T629" i="7"/>
  <c r="S629" i="7"/>
  <c r="X628" i="7"/>
  <c r="W628" i="7"/>
  <c r="V628" i="7"/>
  <c r="U628" i="7"/>
  <c r="T628" i="7"/>
  <c r="S628" i="7"/>
  <c r="X627" i="7"/>
  <c r="Y627" i="7" s="1"/>
  <c r="W627" i="7"/>
  <c r="V627" i="7"/>
  <c r="U627" i="7"/>
  <c r="T627" i="7"/>
  <c r="S627" i="7"/>
  <c r="X626" i="7"/>
  <c r="W626" i="7"/>
  <c r="V626" i="7"/>
  <c r="U626" i="7"/>
  <c r="T626" i="7"/>
  <c r="S626" i="7"/>
  <c r="X625" i="7"/>
  <c r="W625" i="7"/>
  <c r="V625" i="7"/>
  <c r="U625" i="7"/>
  <c r="T625" i="7"/>
  <c r="S625" i="7"/>
  <c r="X624" i="7"/>
  <c r="W624" i="7"/>
  <c r="V624" i="7"/>
  <c r="U624" i="7"/>
  <c r="T624" i="7"/>
  <c r="S624" i="7"/>
  <c r="X623" i="7"/>
  <c r="W623" i="7"/>
  <c r="V623" i="7"/>
  <c r="U623" i="7"/>
  <c r="T623" i="7"/>
  <c r="S623" i="7"/>
  <c r="X622" i="7"/>
  <c r="W622" i="7"/>
  <c r="V622" i="7"/>
  <c r="U622" i="7"/>
  <c r="T622" i="7"/>
  <c r="S622" i="7"/>
  <c r="X621" i="7"/>
  <c r="W621" i="7"/>
  <c r="V621" i="7"/>
  <c r="U621" i="7"/>
  <c r="T621" i="7"/>
  <c r="S621" i="7"/>
  <c r="X620" i="7"/>
  <c r="Y620" i="7" s="1"/>
  <c r="W620" i="7"/>
  <c r="V620" i="7"/>
  <c r="U620" i="7"/>
  <c r="T620" i="7"/>
  <c r="S620" i="7"/>
  <c r="X619" i="7"/>
  <c r="W619" i="7"/>
  <c r="V619" i="7"/>
  <c r="U619" i="7"/>
  <c r="T619" i="7"/>
  <c r="S619" i="7"/>
  <c r="X618" i="7"/>
  <c r="W618" i="7"/>
  <c r="V618" i="7"/>
  <c r="U618" i="7"/>
  <c r="T618" i="7"/>
  <c r="S618" i="7"/>
  <c r="X617" i="7"/>
  <c r="W617" i="7"/>
  <c r="V617" i="7"/>
  <c r="U617" i="7"/>
  <c r="T617" i="7"/>
  <c r="S617" i="7"/>
  <c r="X616" i="7"/>
  <c r="W616" i="7"/>
  <c r="V616" i="7"/>
  <c r="U616" i="7"/>
  <c r="T616" i="7"/>
  <c r="S616" i="7"/>
  <c r="X615" i="7"/>
  <c r="W615" i="7"/>
  <c r="V615" i="7"/>
  <c r="U615" i="7"/>
  <c r="T615" i="7"/>
  <c r="S615" i="7"/>
  <c r="X614" i="7"/>
  <c r="W614" i="7"/>
  <c r="V614" i="7"/>
  <c r="U614" i="7"/>
  <c r="T614" i="7"/>
  <c r="S614" i="7"/>
  <c r="X613" i="7"/>
  <c r="W613" i="7"/>
  <c r="V613" i="7"/>
  <c r="U613" i="7"/>
  <c r="T613" i="7"/>
  <c r="S613" i="7"/>
  <c r="X612" i="7"/>
  <c r="W612" i="7"/>
  <c r="V612" i="7"/>
  <c r="U612" i="7"/>
  <c r="T612" i="7"/>
  <c r="S612" i="7"/>
  <c r="X611" i="7"/>
  <c r="W611" i="7"/>
  <c r="V611" i="7"/>
  <c r="U611" i="7"/>
  <c r="T611" i="7"/>
  <c r="S611" i="7"/>
  <c r="X610" i="7"/>
  <c r="W610" i="7"/>
  <c r="V610" i="7"/>
  <c r="U610" i="7"/>
  <c r="T610" i="7"/>
  <c r="S610" i="7"/>
  <c r="X609" i="7"/>
  <c r="W609" i="7"/>
  <c r="V609" i="7"/>
  <c r="U609" i="7"/>
  <c r="T609" i="7"/>
  <c r="S609" i="7"/>
  <c r="X608" i="7"/>
  <c r="W608" i="7"/>
  <c r="V608" i="7"/>
  <c r="U608" i="7"/>
  <c r="T608" i="7"/>
  <c r="S608" i="7"/>
  <c r="X607" i="7"/>
  <c r="W607" i="7"/>
  <c r="V607" i="7"/>
  <c r="U607" i="7"/>
  <c r="T607" i="7"/>
  <c r="S607" i="7"/>
  <c r="X606" i="7"/>
  <c r="W606" i="7"/>
  <c r="V606" i="7"/>
  <c r="U606" i="7"/>
  <c r="T606" i="7"/>
  <c r="S606" i="7"/>
  <c r="X605" i="7"/>
  <c r="W605" i="7"/>
  <c r="V605" i="7"/>
  <c r="U605" i="7"/>
  <c r="T605" i="7"/>
  <c r="S605" i="7"/>
  <c r="X604" i="7"/>
  <c r="W604" i="7"/>
  <c r="V604" i="7"/>
  <c r="U604" i="7"/>
  <c r="T604" i="7"/>
  <c r="S604" i="7"/>
  <c r="X603" i="7"/>
  <c r="W603" i="7"/>
  <c r="V603" i="7"/>
  <c r="U603" i="7"/>
  <c r="T603" i="7"/>
  <c r="S603" i="7"/>
  <c r="X602" i="7"/>
  <c r="W602" i="7"/>
  <c r="V602" i="7"/>
  <c r="U602" i="7"/>
  <c r="T602" i="7"/>
  <c r="S602" i="7"/>
  <c r="X601" i="7"/>
  <c r="W601" i="7"/>
  <c r="V601" i="7"/>
  <c r="U601" i="7"/>
  <c r="T601" i="7"/>
  <c r="S601" i="7"/>
  <c r="X600" i="7"/>
  <c r="W600" i="7"/>
  <c r="V600" i="7"/>
  <c r="U600" i="7"/>
  <c r="T600" i="7"/>
  <c r="S600" i="7"/>
  <c r="X599" i="7"/>
  <c r="W599" i="7"/>
  <c r="V599" i="7"/>
  <c r="U599" i="7"/>
  <c r="T599" i="7"/>
  <c r="S599" i="7"/>
  <c r="X598" i="7"/>
  <c r="W598" i="7"/>
  <c r="V598" i="7"/>
  <c r="U598" i="7"/>
  <c r="T598" i="7"/>
  <c r="S598" i="7"/>
  <c r="X597" i="7"/>
  <c r="W597" i="7"/>
  <c r="V597" i="7"/>
  <c r="U597" i="7"/>
  <c r="T597" i="7"/>
  <c r="S597" i="7"/>
  <c r="X596" i="7"/>
  <c r="W596" i="7"/>
  <c r="V596" i="7"/>
  <c r="U596" i="7"/>
  <c r="T596" i="7"/>
  <c r="S596" i="7"/>
  <c r="X595" i="7"/>
  <c r="W595" i="7"/>
  <c r="V595" i="7"/>
  <c r="U595" i="7"/>
  <c r="T595" i="7"/>
  <c r="S595" i="7"/>
  <c r="X594" i="7"/>
  <c r="W594" i="7"/>
  <c r="V594" i="7"/>
  <c r="U594" i="7"/>
  <c r="T594" i="7"/>
  <c r="S594" i="7"/>
  <c r="X593" i="7"/>
  <c r="W593" i="7"/>
  <c r="V593" i="7"/>
  <c r="U593" i="7"/>
  <c r="T593" i="7"/>
  <c r="S593" i="7"/>
  <c r="X592" i="7"/>
  <c r="W592" i="7"/>
  <c r="V592" i="7"/>
  <c r="U592" i="7"/>
  <c r="T592" i="7"/>
  <c r="S592" i="7"/>
  <c r="X591" i="7"/>
  <c r="W591" i="7"/>
  <c r="V591" i="7"/>
  <c r="U591" i="7"/>
  <c r="T591" i="7"/>
  <c r="S591" i="7"/>
  <c r="X590" i="7"/>
  <c r="W590" i="7"/>
  <c r="V590" i="7"/>
  <c r="U590" i="7"/>
  <c r="T590" i="7"/>
  <c r="S590" i="7"/>
  <c r="X589" i="7"/>
  <c r="W589" i="7"/>
  <c r="V589" i="7"/>
  <c r="U589" i="7"/>
  <c r="T589" i="7"/>
  <c r="S589" i="7"/>
  <c r="X588" i="7"/>
  <c r="W588" i="7"/>
  <c r="V588" i="7"/>
  <c r="U588" i="7"/>
  <c r="T588" i="7"/>
  <c r="S588" i="7"/>
  <c r="X587" i="7"/>
  <c r="W587" i="7"/>
  <c r="V587" i="7"/>
  <c r="U587" i="7"/>
  <c r="T587" i="7"/>
  <c r="S587" i="7"/>
  <c r="X586" i="7"/>
  <c r="W586" i="7"/>
  <c r="V586" i="7"/>
  <c r="U586" i="7"/>
  <c r="T586" i="7"/>
  <c r="S586" i="7"/>
  <c r="X585" i="7"/>
  <c r="W585" i="7"/>
  <c r="V585" i="7"/>
  <c r="U585" i="7"/>
  <c r="T585" i="7"/>
  <c r="S585" i="7"/>
  <c r="X584" i="7"/>
  <c r="W584" i="7"/>
  <c r="V584" i="7"/>
  <c r="U584" i="7"/>
  <c r="T584" i="7"/>
  <c r="S584" i="7"/>
  <c r="X583" i="7"/>
  <c r="W583" i="7"/>
  <c r="V583" i="7"/>
  <c r="U583" i="7"/>
  <c r="T583" i="7"/>
  <c r="S583" i="7"/>
  <c r="X582" i="7"/>
  <c r="W582" i="7"/>
  <c r="V582" i="7"/>
  <c r="U582" i="7"/>
  <c r="T582" i="7"/>
  <c r="S582" i="7"/>
  <c r="X581" i="7"/>
  <c r="W581" i="7"/>
  <c r="V581" i="7"/>
  <c r="U581" i="7"/>
  <c r="T581" i="7"/>
  <c r="S581" i="7"/>
  <c r="X580" i="7"/>
  <c r="W580" i="7"/>
  <c r="V580" i="7"/>
  <c r="U580" i="7"/>
  <c r="T580" i="7"/>
  <c r="S580" i="7"/>
  <c r="X579" i="7"/>
  <c r="W579" i="7"/>
  <c r="V579" i="7"/>
  <c r="U579" i="7"/>
  <c r="T579" i="7"/>
  <c r="S579" i="7"/>
  <c r="X578" i="7"/>
  <c r="W578" i="7"/>
  <c r="V578" i="7"/>
  <c r="U578" i="7"/>
  <c r="T578" i="7"/>
  <c r="S578" i="7"/>
  <c r="X577" i="7"/>
  <c r="W577" i="7"/>
  <c r="V577" i="7"/>
  <c r="U577" i="7"/>
  <c r="T577" i="7"/>
  <c r="S577" i="7"/>
  <c r="X576" i="7"/>
  <c r="W576" i="7"/>
  <c r="V576" i="7"/>
  <c r="U576" i="7"/>
  <c r="T576" i="7"/>
  <c r="S576" i="7"/>
  <c r="X575" i="7"/>
  <c r="W575" i="7"/>
  <c r="V575" i="7"/>
  <c r="U575" i="7"/>
  <c r="T575" i="7"/>
  <c r="S575" i="7"/>
  <c r="X574" i="7"/>
  <c r="W574" i="7"/>
  <c r="V574" i="7"/>
  <c r="U574" i="7"/>
  <c r="T574" i="7"/>
  <c r="S574" i="7"/>
  <c r="X573" i="7"/>
  <c r="W573" i="7"/>
  <c r="V573" i="7"/>
  <c r="U573" i="7"/>
  <c r="T573" i="7"/>
  <c r="S573" i="7"/>
  <c r="X572" i="7"/>
  <c r="W572" i="7"/>
  <c r="V572" i="7"/>
  <c r="U572" i="7"/>
  <c r="T572" i="7"/>
  <c r="S572" i="7"/>
  <c r="X571" i="7"/>
  <c r="W571" i="7"/>
  <c r="V571" i="7"/>
  <c r="U571" i="7"/>
  <c r="T571" i="7"/>
  <c r="S571" i="7"/>
  <c r="X570" i="7"/>
  <c r="W570" i="7"/>
  <c r="V570" i="7"/>
  <c r="U570" i="7"/>
  <c r="T570" i="7"/>
  <c r="S570" i="7"/>
  <c r="X569" i="7"/>
  <c r="W569" i="7"/>
  <c r="V569" i="7"/>
  <c r="U569" i="7"/>
  <c r="T569" i="7"/>
  <c r="S569" i="7"/>
  <c r="X568" i="7"/>
  <c r="W568" i="7"/>
  <c r="V568" i="7"/>
  <c r="U568" i="7"/>
  <c r="T568" i="7"/>
  <c r="S568" i="7"/>
  <c r="X567" i="7"/>
  <c r="W567" i="7"/>
  <c r="V567" i="7"/>
  <c r="U567" i="7"/>
  <c r="T567" i="7"/>
  <c r="S567" i="7"/>
  <c r="X566" i="7"/>
  <c r="W566" i="7"/>
  <c r="V566" i="7"/>
  <c r="U566" i="7"/>
  <c r="T566" i="7"/>
  <c r="S566" i="7"/>
  <c r="X565" i="7"/>
  <c r="W565" i="7"/>
  <c r="V565" i="7"/>
  <c r="U565" i="7"/>
  <c r="T565" i="7"/>
  <c r="S565" i="7"/>
  <c r="X564" i="7"/>
  <c r="W564" i="7"/>
  <c r="V564" i="7"/>
  <c r="U564" i="7"/>
  <c r="T564" i="7"/>
  <c r="S564" i="7"/>
  <c r="X563" i="7"/>
  <c r="W563" i="7"/>
  <c r="V563" i="7"/>
  <c r="U563" i="7"/>
  <c r="T563" i="7"/>
  <c r="S563" i="7"/>
  <c r="X562" i="7"/>
  <c r="W562" i="7"/>
  <c r="V562" i="7"/>
  <c r="U562" i="7"/>
  <c r="T562" i="7"/>
  <c r="S562" i="7"/>
  <c r="X561" i="7"/>
  <c r="W561" i="7"/>
  <c r="V561" i="7"/>
  <c r="U561" i="7"/>
  <c r="T561" i="7"/>
  <c r="S561" i="7"/>
  <c r="X560" i="7"/>
  <c r="W560" i="7"/>
  <c r="V560" i="7"/>
  <c r="U560" i="7"/>
  <c r="T560" i="7"/>
  <c r="S560" i="7"/>
  <c r="X559" i="7"/>
  <c r="W559" i="7"/>
  <c r="V559" i="7"/>
  <c r="U559" i="7"/>
  <c r="T559" i="7"/>
  <c r="S559" i="7"/>
  <c r="X558" i="7"/>
  <c r="W558" i="7"/>
  <c r="V558" i="7"/>
  <c r="U558" i="7"/>
  <c r="T558" i="7"/>
  <c r="S558" i="7"/>
  <c r="X557" i="7"/>
  <c r="W557" i="7"/>
  <c r="V557" i="7"/>
  <c r="U557" i="7"/>
  <c r="T557" i="7"/>
  <c r="S557" i="7"/>
  <c r="X556" i="7"/>
  <c r="W556" i="7"/>
  <c r="V556" i="7"/>
  <c r="U556" i="7"/>
  <c r="T556" i="7"/>
  <c r="S556" i="7"/>
  <c r="X555" i="7"/>
  <c r="W555" i="7"/>
  <c r="V555" i="7"/>
  <c r="U555" i="7"/>
  <c r="T555" i="7"/>
  <c r="S555" i="7"/>
  <c r="X554" i="7"/>
  <c r="W554" i="7"/>
  <c r="V554" i="7"/>
  <c r="U554" i="7"/>
  <c r="T554" i="7"/>
  <c r="S554" i="7"/>
  <c r="X553" i="7"/>
  <c r="W553" i="7"/>
  <c r="V553" i="7"/>
  <c r="U553" i="7"/>
  <c r="T553" i="7"/>
  <c r="S553" i="7"/>
  <c r="X552" i="7"/>
  <c r="W552" i="7"/>
  <c r="V552" i="7"/>
  <c r="U552" i="7"/>
  <c r="T552" i="7"/>
  <c r="S552" i="7"/>
  <c r="X551" i="7"/>
  <c r="W551" i="7"/>
  <c r="V551" i="7"/>
  <c r="U551" i="7"/>
  <c r="T551" i="7"/>
  <c r="S551" i="7"/>
  <c r="X550" i="7"/>
  <c r="W550" i="7"/>
  <c r="V550" i="7"/>
  <c r="U550" i="7"/>
  <c r="T550" i="7"/>
  <c r="S550" i="7"/>
  <c r="X549" i="7"/>
  <c r="W549" i="7"/>
  <c r="V549" i="7"/>
  <c r="U549" i="7"/>
  <c r="T549" i="7"/>
  <c r="S549" i="7"/>
  <c r="X548" i="7"/>
  <c r="W548" i="7"/>
  <c r="V548" i="7"/>
  <c r="U548" i="7"/>
  <c r="T548" i="7"/>
  <c r="S548" i="7"/>
  <c r="X547" i="7"/>
  <c r="W547" i="7"/>
  <c r="V547" i="7"/>
  <c r="U547" i="7"/>
  <c r="T547" i="7"/>
  <c r="S547" i="7"/>
  <c r="X546" i="7"/>
  <c r="W546" i="7"/>
  <c r="V546" i="7"/>
  <c r="U546" i="7"/>
  <c r="T546" i="7"/>
  <c r="S546" i="7"/>
  <c r="X545" i="7"/>
  <c r="W545" i="7"/>
  <c r="V545" i="7"/>
  <c r="U545" i="7"/>
  <c r="T545" i="7"/>
  <c r="S545" i="7"/>
  <c r="X544" i="7"/>
  <c r="W544" i="7"/>
  <c r="V544" i="7"/>
  <c r="U544" i="7"/>
  <c r="T544" i="7"/>
  <c r="S544" i="7"/>
  <c r="X543" i="7"/>
  <c r="W543" i="7"/>
  <c r="V543" i="7"/>
  <c r="U543" i="7"/>
  <c r="T543" i="7"/>
  <c r="S543" i="7"/>
  <c r="X542" i="7"/>
  <c r="W542" i="7"/>
  <c r="V542" i="7"/>
  <c r="U542" i="7"/>
  <c r="T542" i="7"/>
  <c r="S542" i="7"/>
  <c r="X541" i="7"/>
  <c r="W541" i="7"/>
  <c r="V541" i="7"/>
  <c r="U541" i="7"/>
  <c r="T541" i="7"/>
  <c r="S541" i="7"/>
  <c r="X540" i="7"/>
  <c r="W540" i="7"/>
  <c r="V540" i="7"/>
  <c r="U540" i="7"/>
  <c r="T540" i="7"/>
  <c r="S540" i="7"/>
  <c r="X539" i="7"/>
  <c r="W539" i="7"/>
  <c r="V539" i="7"/>
  <c r="U539" i="7"/>
  <c r="T539" i="7"/>
  <c r="S539" i="7"/>
  <c r="X538" i="7"/>
  <c r="W538" i="7"/>
  <c r="V538" i="7"/>
  <c r="U538" i="7"/>
  <c r="T538" i="7"/>
  <c r="S538" i="7"/>
  <c r="X537" i="7"/>
  <c r="W537" i="7"/>
  <c r="V537" i="7"/>
  <c r="U537" i="7"/>
  <c r="T537" i="7"/>
  <c r="S537" i="7"/>
  <c r="X536" i="7"/>
  <c r="W536" i="7"/>
  <c r="V536" i="7"/>
  <c r="U536" i="7"/>
  <c r="T536" i="7"/>
  <c r="S536" i="7"/>
  <c r="X535" i="7"/>
  <c r="W535" i="7"/>
  <c r="V535" i="7"/>
  <c r="U535" i="7"/>
  <c r="T535" i="7"/>
  <c r="S535" i="7"/>
  <c r="X534" i="7"/>
  <c r="W534" i="7"/>
  <c r="V534" i="7"/>
  <c r="U534" i="7"/>
  <c r="T534" i="7"/>
  <c r="S534" i="7"/>
  <c r="X533" i="7"/>
  <c r="W533" i="7"/>
  <c r="V533" i="7"/>
  <c r="U533" i="7"/>
  <c r="T533" i="7"/>
  <c r="S533" i="7"/>
  <c r="X532" i="7"/>
  <c r="W532" i="7"/>
  <c r="V532" i="7"/>
  <c r="U532" i="7"/>
  <c r="T532" i="7"/>
  <c r="S532" i="7"/>
  <c r="X531" i="7"/>
  <c r="W531" i="7"/>
  <c r="V531" i="7"/>
  <c r="U531" i="7"/>
  <c r="T531" i="7"/>
  <c r="S531" i="7"/>
  <c r="X530" i="7"/>
  <c r="W530" i="7"/>
  <c r="V530" i="7"/>
  <c r="U530" i="7"/>
  <c r="T530" i="7"/>
  <c r="S530" i="7"/>
  <c r="X529" i="7"/>
  <c r="W529" i="7"/>
  <c r="V529" i="7"/>
  <c r="U529" i="7"/>
  <c r="T529" i="7"/>
  <c r="S529" i="7"/>
  <c r="X528" i="7"/>
  <c r="W528" i="7"/>
  <c r="V528" i="7"/>
  <c r="U528" i="7"/>
  <c r="T528" i="7"/>
  <c r="S528" i="7"/>
  <c r="X527" i="7"/>
  <c r="W527" i="7"/>
  <c r="V527" i="7"/>
  <c r="U527" i="7"/>
  <c r="T527" i="7"/>
  <c r="S527" i="7"/>
  <c r="X526" i="7"/>
  <c r="W526" i="7"/>
  <c r="V526" i="7"/>
  <c r="U526" i="7"/>
  <c r="T526" i="7"/>
  <c r="S526" i="7"/>
  <c r="X525" i="7"/>
  <c r="W525" i="7"/>
  <c r="V525" i="7"/>
  <c r="U525" i="7"/>
  <c r="T525" i="7"/>
  <c r="S525" i="7"/>
  <c r="X524" i="7"/>
  <c r="W524" i="7"/>
  <c r="V524" i="7"/>
  <c r="U524" i="7"/>
  <c r="T524" i="7"/>
  <c r="S524" i="7"/>
  <c r="X523" i="7"/>
  <c r="W523" i="7"/>
  <c r="V523" i="7"/>
  <c r="U523" i="7"/>
  <c r="T523" i="7"/>
  <c r="S523" i="7"/>
  <c r="X522" i="7"/>
  <c r="W522" i="7"/>
  <c r="V522" i="7"/>
  <c r="U522" i="7"/>
  <c r="T522" i="7"/>
  <c r="S522" i="7"/>
  <c r="X521" i="7"/>
  <c r="W521" i="7"/>
  <c r="V521" i="7"/>
  <c r="U521" i="7"/>
  <c r="T521" i="7"/>
  <c r="S521" i="7"/>
  <c r="X520" i="7"/>
  <c r="W520" i="7"/>
  <c r="V520" i="7"/>
  <c r="U520" i="7"/>
  <c r="T520" i="7"/>
  <c r="S520" i="7"/>
  <c r="X519" i="7"/>
  <c r="W519" i="7"/>
  <c r="V519" i="7"/>
  <c r="U519" i="7"/>
  <c r="T519" i="7"/>
  <c r="S519" i="7"/>
  <c r="X518" i="7"/>
  <c r="W518" i="7"/>
  <c r="V518" i="7"/>
  <c r="U518" i="7"/>
  <c r="T518" i="7"/>
  <c r="S518" i="7"/>
  <c r="X517" i="7"/>
  <c r="W517" i="7"/>
  <c r="V517" i="7"/>
  <c r="U517" i="7"/>
  <c r="T517" i="7"/>
  <c r="S517" i="7"/>
  <c r="X516" i="7"/>
  <c r="W516" i="7"/>
  <c r="V516" i="7"/>
  <c r="U516" i="7"/>
  <c r="T516" i="7"/>
  <c r="S516" i="7"/>
  <c r="X515" i="7"/>
  <c r="W515" i="7"/>
  <c r="V515" i="7"/>
  <c r="U515" i="7"/>
  <c r="T515" i="7"/>
  <c r="S515" i="7"/>
  <c r="X514" i="7"/>
  <c r="W514" i="7"/>
  <c r="V514" i="7"/>
  <c r="U514" i="7"/>
  <c r="T514" i="7"/>
  <c r="S514" i="7"/>
  <c r="X513" i="7"/>
  <c r="W513" i="7"/>
  <c r="V513" i="7"/>
  <c r="U513" i="7"/>
  <c r="T513" i="7"/>
  <c r="S513" i="7"/>
  <c r="X512" i="7"/>
  <c r="W512" i="7"/>
  <c r="V512" i="7"/>
  <c r="U512" i="7"/>
  <c r="T512" i="7"/>
  <c r="S512" i="7"/>
  <c r="X511" i="7"/>
  <c r="W511" i="7"/>
  <c r="V511" i="7"/>
  <c r="U511" i="7"/>
  <c r="T511" i="7"/>
  <c r="S511" i="7"/>
  <c r="X510" i="7"/>
  <c r="W510" i="7"/>
  <c r="V510" i="7"/>
  <c r="U510" i="7"/>
  <c r="T510" i="7"/>
  <c r="S510" i="7"/>
  <c r="X509" i="7"/>
  <c r="W509" i="7"/>
  <c r="V509" i="7"/>
  <c r="U509" i="7"/>
  <c r="T509" i="7"/>
  <c r="S509" i="7"/>
  <c r="X508" i="7"/>
  <c r="W508" i="7"/>
  <c r="V508" i="7"/>
  <c r="U508" i="7"/>
  <c r="T508" i="7"/>
  <c r="S508" i="7"/>
  <c r="X507" i="7"/>
  <c r="W507" i="7"/>
  <c r="V507" i="7"/>
  <c r="U507" i="7"/>
  <c r="T507" i="7"/>
  <c r="S507" i="7"/>
  <c r="X506" i="7"/>
  <c r="W506" i="7"/>
  <c r="V506" i="7"/>
  <c r="U506" i="7"/>
  <c r="T506" i="7"/>
  <c r="S506" i="7"/>
  <c r="X505" i="7"/>
  <c r="W505" i="7"/>
  <c r="V505" i="7"/>
  <c r="U505" i="7"/>
  <c r="T505" i="7"/>
  <c r="S505" i="7"/>
  <c r="X504" i="7"/>
  <c r="W504" i="7"/>
  <c r="V504" i="7"/>
  <c r="U504" i="7"/>
  <c r="T504" i="7"/>
  <c r="S504" i="7"/>
  <c r="X503" i="7"/>
  <c r="W503" i="7"/>
  <c r="V503" i="7"/>
  <c r="U503" i="7"/>
  <c r="T503" i="7"/>
  <c r="S503" i="7"/>
  <c r="X502" i="7"/>
  <c r="W502" i="7"/>
  <c r="V502" i="7"/>
  <c r="U502" i="7"/>
  <c r="T502" i="7"/>
  <c r="S502" i="7"/>
  <c r="X501" i="7"/>
  <c r="W501" i="7"/>
  <c r="V501" i="7"/>
  <c r="U501" i="7"/>
  <c r="T501" i="7"/>
  <c r="S501" i="7"/>
  <c r="X500" i="7"/>
  <c r="W500" i="7"/>
  <c r="V500" i="7"/>
  <c r="U500" i="7"/>
  <c r="T500" i="7"/>
  <c r="S500" i="7"/>
  <c r="X499" i="7"/>
  <c r="W499" i="7"/>
  <c r="V499" i="7"/>
  <c r="U499" i="7"/>
  <c r="T499" i="7"/>
  <c r="S499" i="7"/>
  <c r="X498" i="7"/>
  <c r="W498" i="7"/>
  <c r="V498" i="7"/>
  <c r="U498" i="7"/>
  <c r="T498" i="7"/>
  <c r="S498" i="7"/>
  <c r="X497" i="7"/>
  <c r="W497" i="7"/>
  <c r="V497" i="7"/>
  <c r="U497" i="7"/>
  <c r="T497" i="7"/>
  <c r="S497" i="7"/>
  <c r="X496" i="7"/>
  <c r="W496" i="7"/>
  <c r="V496" i="7"/>
  <c r="U496" i="7"/>
  <c r="T496" i="7"/>
  <c r="S496" i="7"/>
  <c r="X495" i="7"/>
  <c r="W495" i="7"/>
  <c r="V495" i="7"/>
  <c r="U495" i="7"/>
  <c r="T495" i="7"/>
  <c r="S495" i="7"/>
  <c r="X494" i="7"/>
  <c r="W494" i="7"/>
  <c r="V494" i="7"/>
  <c r="U494" i="7"/>
  <c r="T494" i="7"/>
  <c r="S494" i="7"/>
  <c r="X493" i="7"/>
  <c r="W493" i="7"/>
  <c r="V493" i="7"/>
  <c r="U493" i="7"/>
  <c r="T493" i="7"/>
  <c r="S493" i="7"/>
  <c r="X492" i="7"/>
  <c r="W492" i="7"/>
  <c r="V492" i="7"/>
  <c r="U492" i="7"/>
  <c r="T492" i="7"/>
  <c r="S492" i="7"/>
  <c r="X491" i="7"/>
  <c r="W491" i="7"/>
  <c r="V491" i="7"/>
  <c r="U491" i="7"/>
  <c r="T491" i="7"/>
  <c r="S491" i="7"/>
  <c r="X490" i="7"/>
  <c r="W490" i="7"/>
  <c r="V490" i="7"/>
  <c r="U490" i="7"/>
  <c r="T490" i="7"/>
  <c r="S490" i="7"/>
  <c r="X489" i="7"/>
  <c r="W489" i="7"/>
  <c r="V489" i="7"/>
  <c r="U489" i="7"/>
  <c r="T489" i="7"/>
  <c r="S489" i="7"/>
  <c r="X488" i="7"/>
  <c r="W488" i="7"/>
  <c r="V488" i="7"/>
  <c r="U488" i="7"/>
  <c r="T488" i="7"/>
  <c r="S488" i="7"/>
  <c r="X487" i="7"/>
  <c r="W487" i="7"/>
  <c r="V487" i="7"/>
  <c r="U487" i="7"/>
  <c r="T487" i="7"/>
  <c r="S487" i="7"/>
  <c r="X486" i="7"/>
  <c r="W486" i="7"/>
  <c r="V486" i="7"/>
  <c r="U486" i="7"/>
  <c r="T486" i="7"/>
  <c r="S486" i="7"/>
  <c r="X485" i="7"/>
  <c r="W485" i="7"/>
  <c r="V485" i="7"/>
  <c r="U485" i="7"/>
  <c r="T485" i="7"/>
  <c r="S485" i="7"/>
  <c r="X484" i="7"/>
  <c r="W484" i="7"/>
  <c r="V484" i="7"/>
  <c r="U484" i="7"/>
  <c r="T484" i="7"/>
  <c r="S484" i="7"/>
  <c r="X483" i="7"/>
  <c r="W483" i="7"/>
  <c r="V483" i="7"/>
  <c r="U483" i="7"/>
  <c r="T483" i="7"/>
  <c r="S483" i="7"/>
  <c r="X482" i="7"/>
  <c r="W482" i="7"/>
  <c r="V482" i="7"/>
  <c r="U482" i="7"/>
  <c r="T482" i="7"/>
  <c r="S482" i="7"/>
  <c r="X481" i="7"/>
  <c r="W481" i="7"/>
  <c r="V481" i="7"/>
  <c r="U481" i="7"/>
  <c r="T481" i="7"/>
  <c r="S481" i="7"/>
  <c r="X480" i="7"/>
  <c r="W480" i="7"/>
  <c r="V480" i="7"/>
  <c r="U480" i="7"/>
  <c r="T480" i="7"/>
  <c r="S480" i="7"/>
  <c r="X479" i="7"/>
  <c r="W479" i="7"/>
  <c r="V479" i="7"/>
  <c r="U479" i="7"/>
  <c r="T479" i="7"/>
  <c r="S479" i="7"/>
  <c r="X478" i="7"/>
  <c r="W478" i="7"/>
  <c r="V478" i="7"/>
  <c r="U478" i="7"/>
  <c r="T478" i="7"/>
  <c r="S478" i="7"/>
  <c r="X477" i="7"/>
  <c r="W477" i="7"/>
  <c r="V477" i="7"/>
  <c r="U477" i="7"/>
  <c r="T477" i="7"/>
  <c r="S477" i="7"/>
  <c r="X476" i="7"/>
  <c r="W476" i="7"/>
  <c r="V476" i="7"/>
  <c r="U476" i="7"/>
  <c r="T476" i="7"/>
  <c r="S476" i="7"/>
  <c r="X475" i="7"/>
  <c r="W475" i="7"/>
  <c r="V475" i="7"/>
  <c r="U475" i="7"/>
  <c r="T475" i="7"/>
  <c r="S475" i="7"/>
  <c r="X474" i="7"/>
  <c r="W474" i="7"/>
  <c r="V474" i="7"/>
  <c r="U474" i="7"/>
  <c r="T474" i="7"/>
  <c r="S474" i="7"/>
  <c r="X473" i="7"/>
  <c r="W473" i="7"/>
  <c r="V473" i="7"/>
  <c r="U473" i="7"/>
  <c r="T473" i="7"/>
  <c r="S473" i="7"/>
  <c r="X472" i="7"/>
  <c r="W472" i="7"/>
  <c r="V472" i="7"/>
  <c r="U472" i="7"/>
  <c r="T472" i="7"/>
  <c r="S472" i="7"/>
  <c r="X471" i="7"/>
  <c r="W471" i="7"/>
  <c r="V471" i="7"/>
  <c r="U471" i="7"/>
  <c r="T471" i="7"/>
  <c r="S471" i="7"/>
  <c r="X470" i="7"/>
  <c r="W470" i="7"/>
  <c r="V470" i="7"/>
  <c r="U470" i="7"/>
  <c r="T470" i="7"/>
  <c r="S470" i="7"/>
  <c r="X469" i="7"/>
  <c r="Y469" i="7" s="1"/>
  <c r="W469" i="7"/>
  <c r="V469" i="7"/>
  <c r="U469" i="7"/>
  <c r="T469" i="7"/>
  <c r="S469" i="7"/>
  <c r="X468" i="7"/>
  <c r="W468" i="7"/>
  <c r="V468" i="7"/>
  <c r="U468" i="7"/>
  <c r="T468" i="7"/>
  <c r="S468" i="7"/>
  <c r="X467" i="7"/>
  <c r="W467" i="7"/>
  <c r="V467" i="7"/>
  <c r="U467" i="7"/>
  <c r="T467" i="7"/>
  <c r="S467" i="7"/>
  <c r="X466" i="7"/>
  <c r="W466" i="7"/>
  <c r="V466" i="7"/>
  <c r="U466" i="7"/>
  <c r="T466" i="7"/>
  <c r="S466" i="7"/>
  <c r="X465" i="7"/>
  <c r="W465" i="7"/>
  <c r="V465" i="7"/>
  <c r="U465" i="7"/>
  <c r="T465" i="7"/>
  <c r="S465" i="7"/>
  <c r="X464" i="7"/>
  <c r="W464" i="7"/>
  <c r="V464" i="7"/>
  <c r="U464" i="7"/>
  <c r="T464" i="7"/>
  <c r="S464" i="7"/>
  <c r="X463" i="7"/>
  <c r="W463" i="7"/>
  <c r="V463" i="7"/>
  <c r="U463" i="7"/>
  <c r="T463" i="7"/>
  <c r="S463" i="7"/>
  <c r="X462" i="7"/>
  <c r="W462" i="7"/>
  <c r="V462" i="7"/>
  <c r="U462" i="7"/>
  <c r="T462" i="7"/>
  <c r="S462" i="7"/>
  <c r="X461" i="7"/>
  <c r="W461" i="7"/>
  <c r="V461" i="7"/>
  <c r="U461" i="7"/>
  <c r="T461" i="7"/>
  <c r="S461" i="7"/>
  <c r="X460" i="7"/>
  <c r="W460" i="7"/>
  <c r="V460" i="7"/>
  <c r="U460" i="7"/>
  <c r="T460" i="7"/>
  <c r="S460" i="7"/>
  <c r="X459" i="7"/>
  <c r="W459" i="7"/>
  <c r="V459" i="7"/>
  <c r="U459" i="7"/>
  <c r="T459" i="7"/>
  <c r="S459" i="7"/>
  <c r="X458" i="7"/>
  <c r="W458" i="7"/>
  <c r="V458" i="7"/>
  <c r="U458" i="7"/>
  <c r="T458" i="7"/>
  <c r="S458" i="7"/>
  <c r="X457" i="7"/>
  <c r="W457" i="7"/>
  <c r="V457" i="7"/>
  <c r="U457" i="7"/>
  <c r="T457" i="7"/>
  <c r="S457" i="7"/>
  <c r="X456" i="7"/>
  <c r="W456" i="7"/>
  <c r="V456" i="7"/>
  <c r="U456" i="7"/>
  <c r="T456" i="7"/>
  <c r="S456" i="7"/>
  <c r="X455" i="7"/>
  <c r="W455" i="7"/>
  <c r="V455" i="7"/>
  <c r="U455" i="7"/>
  <c r="T455" i="7"/>
  <c r="S455" i="7"/>
  <c r="X454" i="7"/>
  <c r="W454" i="7"/>
  <c r="V454" i="7"/>
  <c r="U454" i="7"/>
  <c r="T454" i="7"/>
  <c r="S454" i="7"/>
  <c r="X453" i="7"/>
  <c r="W453" i="7"/>
  <c r="V453" i="7"/>
  <c r="U453" i="7"/>
  <c r="T453" i="7"/>
  <c r="S453" i="7"/>
  <c r="X452" i="7"/>
  <c r="W452" i="7"/>
  <c r="V452" i="7"/>
  <c r="U452" i="7"/>
  <c r="T452" i="7"/>
  <c r="S452" i="7"/>
  <c r="X451" i="7"/>
  <c r="W451" i="7"/>
  <c r="V451" i="7"/>
  <c r="U451" i="7"/>
  <c r="T451" i="7"/>
  <c r="S451" i="7"/>
  <c r="X450" i="7"/>
  <c r="W450" i="7"/>
  <c r="V450" i="7"/>
  <c r="U450" i="7"/>
  <c r="T450" i="7"/>
  <c r="S450" i="7"/>
  <c r="X449" i="7"/>
  <c r="W449" i="7"/>
  <c r="V449" i="7"/>
  <c r="U449" i="7"/>
  <c r="T449" i="7"/>
  <c r="S449" i="7"/>
  <c r="X448" i="7"/>
  <c r="W448" i="7"/>
  <c r="V448" i="7"/>
  <c r="U448" i="7"/>
  <c r="T448" i="7"/>
  <c r="S448" i="7"/>
  <c r="X447" i="7"/>
  <c r="W447" i="7"/>
  <c r="V447" i="7"/>
  <c r="U447" i="7"/>
  <c r="T447" i="7"/>
  <c r="S447" i="7"/>
  <c r="X446" i="7"/>
  <c r="W446" i="7"/>
  <c r="V446" i="7"/>
  <c r="U446" i="7"/>
  <c r="T446" i="7"/>
  <c r="S446" i="7"/>
  <c r="X445" i="7"/>
  <c r="W445" i="7"/>
  <c r="V445" i="7"/>
  <c r="U445" i="7"/>
  <c r="T445" i="7"/>
  <c r="S445" i="7"/>
  <c r="X444" i="7"/>
  <c r="W444" i="7"/>
  <c r="V444" i="7"/>
  <c r="U444" i="7"/>
  <c r="T444" i="7"/>
  <c r="S444" i="7"/>
  <c r="X443" i="7"/>
  <c r="W443" i="7"/>
  <c r="V443" i="7"/>
  <c r="U443" i="7"/>
  <c r="T443" i="7"/>
  <c r="S443" i="7"/>
  <c r="X442" i="7"/>
  <c r="W442" i="7"/>
  <c r="V442" i="7"/>
  <c r="U442" i="7"/>
  <c r="T442" i="7"/>
  <c r="S442" i="7"/>
  <c r="X441" i="7"/>
  <c r="W441" i="7"/>
  <c r="V441" i="7"/>
  <c r="U441" i="7"/>
  <c r="T441" i="7"/>
  <c r="S441" i="7"/>
  <c r="X440" i="7"/>
  <c r="W440" i="7"/>
  <c r="V440" i="7"/>
  <c r="U440" i="7"/>
  <c r="T440" i="7"/>
  <c r="S440" i="7"/>
  <c r="X439" i="7"/>
  <c r="W439" i="7"/>
  <c r="V439" i="7"/>
  <c r="U439" i="7"/>
  <c r="T439" i="7"/>
  <c r="S439" i="7"/>
  <c r="X438" i="7"/>
  <c r="W438" i="7"/>
  <c r="V438" i="7"/>
  <c r="U438" i="7"/>
  <c r="T438" i="7"/>
  <c r="S438" i="7"/>
  <c r="X437" i="7"/>
  <c r="W437" i="7"/>
  <c r="V437" i="7"/>
  <c r="U437" i="7"/>
  <c r="T437" i="7"/>
  <c r="S437" i="7"/>
  <c r="X436" i="7"/>
  <c r="W436" i="7"/>
  <c r="V436" i="7"/>
  <c r="U436" i="7"/>
  <c r="T436" i="7"/>
  <c r="S436" i="7"/>
  <c r="X435" i="7"/>
  <c r="W435" i="7"/>
  <c r="V435" i="7"/>
  <c r="U435" i="7"/>
  <c r="T435" i="7"/>
  <c r="S435" i="7"/>
  <c r="X434" i="7"/>
  <c r="W434" i="7"/>
  <c r="V434" i="7"/>
  <c r="U434" i="7"/>
  <c r="T434" i="7"/>
  <c r="S434" i="7"/>
  <c r="X433" i="7"/>
  <c r="W433" i="7"/>
  <c r="V433" i="7"/>
  <c r="U433" i="7"/>
  <c r="T433" i="7"/>
  <c r="S433" i="7"/>
  <c r="X432" i="7"/>
  <c r="W432" i="7"/>
  <c r="V432" i="7"/>
  <c r="U432" i="7"/>
  <c r="T432" i="7"/>
  <c r="S432" i="7"/>
  <c r="X431" i="7"/>
  <c r="W431" i="7"/>
  <c r="V431" i="7"/>
  <c r="U431" i="7"/>
  <c r="T431" i="7"/>
  <c r="S431" i="7"/>
  <c r="X430" i="7"/>
  <c r="W430" i="7"/>
  <c r="V430" i="7"/>
  <c r="U430" i="7"/>
  <c r="T430" i="7"/>
  <c r="S430" i="7"/>
  <c r="X429" i="7"/>
  <c r="W429" i="7"/>
  <c r="V429" i="7"/>
  <c r="U429" i="7"/>
  <c r="T429" i="7"/>
  <c r="S429" i="7"/>
  <c r="X428" i="7"/>
  <c r="W428" i="7"/>
  <c r="V428" i="7"/>
  <c r="U428" i="7"/>
  <c r="T428" i="7"/>
  <c r="S428" i="7"/>
  <c r="X427" i="7"/>
  <c r="W427" i="7"/>
  <c r="V427" i="7"/>
  <c r="U427" i="7"/>
  <c r="T427" i="7"/>
  <c r="S427" i="7"/>
  <c r="X426" i="7"/>
  <c r="W426" i="7"/>
  <c r="V426" i="7"/>
  <c r="U426" i="7"/>
  <c r="T426" i="7"/>
  <c r="S426" i="7"/>
  <c r="X425" i="7"/>
  <c r="W425" i="7"/>
  <c r="V425" i="7"/>
  <c r="U425" i="7"/>
  <c r="T425" i="7"/>
  <c r="S425" i="7"/>
  <c r="X424" i="7"/>
  <c r="W424" i="7"/>
  <c r="V424" i="7"/>
  <c r="U424" i="7"/>
  <c r="T424" i="7"/>
  <c r="S424" i="7"/>
  <c r="X423" i="7"/>
  <c r="W423" i="7"/>
  <c r="V423" i="7"/>
  <c r="U423" i="7"/>
  <c r="T423" i="7"/>
  <c r="S423" i="7"/>
  <c r="X422" i="7"/>
  <c r="W422" i="7"/>
  <c r="V422" i="7"/>
  <c r="U422" i="7"/>
  <c r="T422" i="7"/>
  <c r="S422" i="7"/>
  <c r="X421" i="7"/>
  <c r="W421" i="7"/>
  <c r="V421" i="7"/>
  <c r="U421" i="7"/>
  <c r="T421" i="7"/>
  <c r="S421" i="7"/>
  <c r="X420" i="7"/>
  <c r="W420" i="7"/>
  <c r="V420" i="7"/>
  <c r="U420" i="7"/>
  <c r="T420" i="7"/>
  <c r="S420" i="7"/>
  <c r="X419" i="7"/>
  <c r="W419" i="7"/>
  <c r="V419" i="7"/>
  <c r="U419" i="7"/>
  <c r="T419" i="7"/>
  <c r="S419" i="7"/>
  <c r="X418" i="7"/>
  <c r="W418" i="7"/>
  <c r="V418" i="7"/>
  <c r="U418" i="7"/>
  <c r="T418" i="7"/>
  <c r="S418" i="7"/>
  <c r="X417" i="7"/>
  <c r="W417" i="7"/>
  <c r="V417" i="7"/>
  <c r="U417" i="7"/>
  <c r="T417" i="7"/>
  <c r="S417" i="7"/>
  <c r="X416" i="7"/>
  <c r="W416" i="7"/>
  <c r="V416" i="7"/>
  <c r="U416" i="7"/>
  <c r="T416" i="7"/>
  <c r="S416" i="7"/>
  <c r="X415" i="7"/>
  <c r="W415" i="7"/>
  <c r="V415" i="7"/>
  <c r="U415" i="7"/>
  <c r="T415" i="7"/>
  <c r="S415" i="7"/>
  <c r="X414" i="7"/>
  <c r="W414" i="7"/>
  <c r="V414" i="7"/>
  <c r="U414" i="7"/>
  <c r="T414" i="7"/>
  <c r="S414" i="7"/>
  <c r="X413" i="7"/>
  <c r="W413" i="7"/>
  <c r="V413" i="7"/>
  <c r="U413" i="7"/>
  <c r="T413" i="7"/>
  <c r="S413" i="7"/>
  <c r="X412" i="7"/>
  <c r="W412" i="7"/>
  <c r="V412" i="7"/>
  <c r="U412" i="7"/>
  <c r="T412" i="7"/>
  <c r="S412" i="7"/>
  <c r="X411" i="7"/>
  <c r="W411" i="7"/>
  <c r="V411" i="7"/>
  <c r="U411" i="7"/>
  <c r="T411" i="7"/>
  <c r="S411" i="7"/>
  <c r="X410" i="7"/>
  <c r="W410" i="7"/>
  <c r="V410" i="7"/>
  <c r="U410" i="7"/>
  <c r="T410" i="7"/>
  <c r="S410" i="7"/>
  <c r="X409" i="7"/>
  <c r="W409" i="7"/>
  <c r="V409" i="7"/>
  <c r="U409" i="7"/>
  <c r="T409" i="7"/>
  <c r="S409" i="7"/>
  <c r="X408" i="7"/>
  <c r="W408" i="7"/>
  <c r="V408" i="7"/>
  <c r="U408" i="7"/>
  <c r="T408" i="7"/>
  <c r="S408" i="7"/>
  <c r="X407" i="7"/>
  <c r="W407" i="7"/>
  <c r="V407" i="7"/>
  <c r="U407" i="7"/>
  <c r="T407" i="7"/>
  <c r="S407" i="7"/>
  <c r="X406" i="7"/>
  <c r="W406" i="7"/>
  <c r="V406" i="7"/>
  <c r="U406" i="7"/>
  <c r="T406" i="7"/>
  <c r="S406" i="7"/>
  <c r="X405" i="7"/>
  <c r="W405" i="7"/>
  <c r="V405" i="7"/>
  <c r="U405" i="7"/>
  <c r="T405" i="7"/>
  <c r="S405" i="7"/>
  <c r="X404" i="7"/>
  <c r="W404" i="7"/>
  <c r="V404" i="7"/>
  <c r="U404" i="7"/>
  <c r="T404" i="7"/>
  <c r="S404" i="7"/>
  <c r="X403" i="7"/>
  <c r="W403" i="7"/>
  <c r="V403" i="7"/>
  <c r="U403" i="7"/>
  <c r="T403" i="7"/>
  <c r="S403" i="7"/>
  <c r="X402" i="7"/>
  <c r="W402" i="7"/>
  <c r="V402" i="7"/>
  <c r="U402" i="7"/>
  <c r="T402" i="7"/>
  <c r="S402" i="7"/>
  <c r="X401" i="7"/>
  <c r="W401" i="7"/>
  <c r="V401" i="7"/>
  <c r="U401" i="7"/>
  <c r="T401" i="7"/>
  <c r="S401" i="7"/>
  <c r="X400" i="7"/>
  <c r="W400" i="7"/>
  <c r="V400" i="7"/>
  <c r="U400" i="7"/>
  <c r="T400" i="7"/>
  <c r="S400" i="7"/>
  <c r="X399" i="7"/>
  <c r="W399" i="7"/>
  <c r="V399" i="7"/>
  <c r="U399" i="7"/>
  <c r="T399" i="7"/>
  <c r="S399" i="7"/>
  <c r="X398" i="7"/>
  <c r="W398" i="7"/>
  <c r="V398" i="7"/>
  <c r="U398" i="7"/>
  <c r="T398" i="7"/>
  <c r="S398" i="7"/>
  <c r="X397" i="7"/>
  <c r="W397" i="7"/>
  <c r="V397" i="7"/>
  <c r="U397" i="7"/>
  <c r="T397" i="7"/>
  <c r="S397" i="7"/>
  <c r="X396" i="7"/>
  <c r="W396" i="7"/>
  <c r="V396" i="7"/>
  <c r="U396" i="7"/>
  <c r="T396" i="7"/>
  <c r="S396" i="7"/>
  <c r="X395" i="7"/>
  <c r="W395" i="7"/>
  <c r="V395" i="7"/>
  <c r="U395" i="7"/>
  <c r="T395" i="7"/>
  <c r="S395" i="7"/>
  <c r="X394" i="7"/>
  <c r="W394" i="7"/>
  <c r="V394" i="7"/>
  <c r="U394" i="7"/>
  <c r="T394" i="7"/>
  <c r="S394" i="7"/>
  <c r="X393" i="7"/>
  <c r="W393" i="7"/>
  <c r="V393" i="7"/>
  <c r="U393" i="7"/>
  <c r="T393" i="7"/>
  <c r="S393" i="7"/>
  <c r="X392" i="7"/>
  <c r="W392" i="7"/>
  <c r="V392" i="7"/>
  <c r="U392" i="7"/>
  <c r="T392" i="7"/>
  <c r="S392" i="7"/>
  <c r="X391" i="7"/>
  <c r="W391" i="7"/>
  <c r="V391" i="7"/>
  <c r="U391" i="7"/>
  <c r="T391" i="7"/>
  <c r="S391" i="7"/>
  <c r="X390" i="7"/>
  <c r="W390" i="7"/>
  <c r="V390" i="7"/>
  <c r="U390" i="7"/>
  <c r="T390" i="7"/>
  <c r="S390" i="7"/>
  <c r="X389" i="7"/>
  <c r="W389" i="7"/>
  <c r="V389" i="7"/>
  <c r="U389" i="7"/>
  <c r="T389" i="7"/>
  <c r="S389" i="7"/>
  <c r="X388" i="7"/>
  <c r="W388" i="7"/>
  <c r="V388" i="7"/>
  <c r="U388" i="7"/>
  <c r="T388" i="7"/>
  <c r="S388" i="7"/>
  <c r="X387" i="7"/>
  <c r="W387" i="7"/>
  <c r="V387" i="7"/>
  <c r="U387" i="7"/>
  <c r="T387" i="7"/>
  <c r="S387" i="7"/>
  <c r="X386" i="7"/>
  <c r="W386" i="7"/>
  <c r="V386" i="7"/>
  <c r="U386" i="7"/>
  <c r="T386" i="7"/>
  <c r="S386" i="7"/>
  <c r="X385" i="7"/>
  <c r="W385" i="7"/>
  <c r="V385" i="7"/>
  <c r="U385" i="7"/>
  <c r="T385" i="7"/>
  <c r="S385" i="7"/>
  <c r="X384" i="7"/>
  <c r="W384" i="7"/>
  <c r="V384" i="7"/>
  <c r="U384" i="7"/>
  <c r="T384" i="7"/>
  <c r="S384" i="7"/>
  <c r="X383" i="7"/>
  <c r="W383" i="7"/>
  <c r="V383" i="7"/>
  <c r="U383" i="7"/>
  <c r="T383" i="7"/>
  <c r="S383" i="7"/>
  <c r="X382" i="7"/>
  <c r="W382" i="7"/>
  <c r="V382" i="7"/>
  <c r="U382" i="7"/>
  <c r="T382" i="7"/>
  <c r="S382" i="7"/>
  <c r="X381" i="7"/>
  <c r="W381" i="7"/>
  <c r="V381" i="7"/>
  <c r="U381" i="7"/>
  <c r="T381" i="7"/>
  <c r="S381" i="7"/>
  <c r="X380" i="7"/>
  <c r="W380" i="7"/>
  <c r="V380" i="7"/>
  <c r="U380" i="7"/>
  <c r="T380" i="7"/>
  <c r="S380" i="7"/>
  <c r="X379" i="7"/>
  <c r="W379" i="7"/>
  <c r="V379" i="7"/>
  <c r="U379" i="7"/>
  <c r="T379" i="7"/>
  <c r="S379" i="7"/>
  <c r="X378" i="7"/>
  <c r="W378" i="7"/>
  <c r="V378" i="7"/>
  <c r="U378" i="7"/>
  <c r="T378" i="7"/>
  <c r="S378" i="7"/>
  <c r="X377" i="7"/>
  <c r="W377" i="7"/>
  <c r="V377" i="7"/>
  <c r="U377" i="7"/>
  <c r="T377" i="7"/>
  <c r="S377" i="7"/>
  <c r="X376" i="7"/>
  <c r="W376" i="7"/>
  <c r="V376" i="7"/>
  <c r="U376" i="7"/>
  <c r="T376" i="7"/>
  <c r="S376" i="7"/>
  <c r="X375" i="7"/>
  <c r="W375" i="7"/>
  <c r="V375" i="7"/>
  <c r="U375" i="7"/>
  <c r="T375" i="7"/>
  <c r="S375" i="7"/>
  <c r="X374" i="7"/>
  <c r="W374" i="7"/>
  <c r="V374" i="7"/>
  <c r="U374" i="7"/>
  <c r="T374" i="7"/>
  <c r="S374" i="7"/>
  <c r="X373" i="7"/>
  <c r="W373" i="7"/>
  <c r="V373" i="7"/>
  <c r="U373" i="7"/>
  <c r="T373" i="7"/>
  <c r="S373" i="7"/>
  <c r="X372" i="7"/>
  <c r="W372" i="7"/>
  <c r="V372" i="7"/>
  <c r="U372" i="7"/>
  <c r="T372" i="7"/>
  <c r="S372" i="7"/>
  <c r="X371" i="7"/>
  <c r="W371" i="7"/>
  <c r="V371" i="7"/>
  <c r="U371" i="7"/>
  <c r="T371" i="7"/>
  <c r="S371" i="7"/>
  <c r="X370" i="7"/>
  <c r="W370" i="7"/>
  <c r="V370" i="7"/>
  <c r="U370" i="7"/>
  <c r="T370" i="7"/>
  <c r="S370" i="7"/>
  <c r="X369" i="7"/>
  <c r="W369" i="7"/>
  <c r="V369" i="7"/>
  <c r="U369" i="7"/>
  <c r="T369" i="7"/>
  <c r="S369" i="7"/>
  <c r="X368" i="7"/>
  <c r="W368" i="7"/>
  <c r="V368" i="7"/>
  <c r="U368" i="7"/>
  <c r="T368" i="7"/>
  <c r="S368" i="7"/>
  <c r="X367" i="7"/>
  <c r="W367" i="7"/>
  <c r="V367" i="7"/>
  <c r="U367" i="7"/>
  <c r="T367" i="7"/>
  <c r="S367" i="7"/>
  <c r="X366" i="7"/>
  <c r="W366" i="7"/>
  <c r="V366" i="7"/>
  <c r="U366" i="7"/>
  <c r="T366" i="7"/>
  <c r="S366" i="7"/>
  <c r="X365" i="7"/>
  <c r="W365" i="7"/>
  <c r="V365" i="7"/>
  <c r="U365" i="7"/>
  <c r="T365" i="7"/>
  <c r="S365" i="7"/>
  <c r="X364" i="7"/>
  <c r="W364" i="7"/>
  <c r="V364" i="7"/>
  <c r="U364" i="7"/>
  <c r="T364" i="7"/>
  <c r="S364" i="7"/>
  <c r="X363" i="7"/>
  <c r="W363" i="7"/>
  <c r="V363" i="7"/>
  <c r="U363" i="7"/>
  <c r="T363" i="7"/>
  <c r="S363" i="7"/>
  <c r="X362" i="7"/>
  <c r="W362" i="7"/>
  <c r="V362" i="7"/>
  <c r="U362" i="7"/>
  <c r="T362" i="7"/>
  <c r="S362" i="7"/>
  <c r="X361" i="7"/>
  <c r="W361" i="7"/>
  <c r="V361" i="7"/>
  <c r="U361" i="7"/>
  <c r="T361" i="7"/>
  <c r="S361" i="7"/>
  <c r="X360" i="7"/>
  <c r="W360" i="7"/>
  <c r="V360" i="7"/>
  <c r="U360" i="7"/>
  <c r="T360" i="7"/>
  <c r="S360" i="7"/>
  <c r="X359" i="7"/>
  <c r="W359" i="7"/>
  <c r="V359" i="7"/>
  <c r="U359" i="7"/>
  <c r="T359" i="7"/>
  <c r="S359" i="7"/>
  <c r="X358" i="7"/>
  <c r="W358" i="7"/>
  <c r="V358" i="7"/>
  <c r="U358" i="7"/>
  <c r="T358" i="7"/>
  <c r="S358" i="7"/>
  <c r="X357" i="7"/>
  <c r="W357" i="7"/>
  <c r="V357" i="7"/>
  <c r="U357" i="7"/>
  <c r="T357" i="7"/>
  <c r="S357" i="7"/>
  <c r="X356" i="7"/>
  <c r="W356" i="7"/>
  <c r="V356" i="7"/>
  <c r="U356" i="7"/>
  <c r="T356" i="7"/>
  <c r="S356" i="7"/>
  <c r="X355" i="7"/>
  <c r="W355" i="7"/>
  <c r="V355" i="7"/>
  <c r="U355" i="7"/>
  <c r="T355" i="7"/>
  <c r="S355" i="7"/>
  <c r="X354" i="7"/>
  <c r="W354" i="7"/>
  <c r="V354" i="7"/>
  <c r="U354" i="7"/>
  <c r="T354" i="7"/>
  <c r="S354" i="7"/>
  <c r="X353" i="7"/>
  <c r="W353" i="7"/>
  <c r="V353" i="7"/>
  <c r="U353" i="7"/>
  <c r="T353" i="7"/>
  <c r="S353" i="7"/>
  <c r="X352" i="7"/>
  <c r="W352" i="7"/>
  <c r="V352" i="7"/>
  <c r="U352" i="7"/>
  <c r="T352" i="7"/>
  <c r="S352" i="7"/>
  <c r="X351" i="7"/>
  <c r="W351" i="7"/>
  <c r="V351" i="7"/>
  <c r="U351" i="7"/>
  <c r="T351" i="7"/>
  <c r="S351" i="7"/>
  <c r="X350" i="7"/>
  <c r="W350" i="7"/>
  <c r="V350" i="7"/>
  <c r="U350" i="7"/>
  <c r="T350" i="7"/>
  <c r="S350" i="7"/>
  <c r="X349" i="7"/>
  <c r="W349" i="7"/>
  <c r="V349" i="7"/>
  <c r="U349" i="7"/>
  <c r="T349" i="7"/>
  <c r="S349" i="7"/>
  <c r="X348" i="7"/>
  <c r="W348" i="7"/>
  <c r="V348" i="7"/>
  <c r="U348" i="7"/>
  <c r="T348" i="7"/>
  <c r="S348" i="7"/>
  <c r="X347" i="7"/>
  <c r="W347" i="7"/>
  <c r="V347" i="7"/>
  <c r="U347" i="7"/>
  <c r="T347" i="7"/>
  <c r="S347" i="7"/>
  <c r="X346" i="7"/>
  <c r="W346" i="7"/>
  <c r="V346" i="7"/>
  <c r="U346" i="7"/>
  <c r="T346" i="7"/>
  <c r="S346" i="7"/>
  <c r="X345" i="7"/>
  <c r="W345" i="7"/>
  <c r="V345" i="7"/>
  <c r="U345" i="7"/>
  <c r="T345" i="7"/>
  <c r="S345" i="7"/>
  <c r="X344" i="7"/>
  <c r="W344" i="7"/>
  <c r="V344" i="7"/>
  <c r="U344" i="7"/>
  <c r="T344" i="7"/>
  <c r="S344" i="7"/>
  <c r="X343" i="7"/>
  <c r="W343" i="7"/>
  <c r="V343" i="7"/>
  <c r="U343" i="7"/>
  <c r="T343" i="7"/>
  <c r="S343" i="7"/>
  <c r="X342" i="7"/>
  <c r="W342" i="7"/>
  <c r="V342" i="7"/>
  <c r="U342" i="7"/>
  <c r="T342" i="7"/>
  <c r="S342" i="7"/>
  <c r="X341" i="7"/>
  <c r="W341" i="7"/>
  <c r="V341" i="7"/>
  <c r="U341" i="7"/>
  <c r="T341" i="7"/>
  <c r="S341" i="7"/>
  <c r="X340" i="7"/>
  <c r="W340" i="7"/>
  <c r="V340" i="7"/>
  <c r="U340" i="7"/>
  <c r="T340" i="7"/>
  <c r="S340" i="7"/>
  <c r="X339" i="7"/>
  <c r="W339" i="7"/>
  <c r="V339" i="7"/>
  <c r="U339" i="7"/>
  <c r="T339" i="7"/>
  <c r="S339" i="7"/>
  <c r="X338" i="7"/>
  <c r="W338" i="7"/>
  <c r="V338" i="7"/>
  <c r="U338" i="7"/>
  <c r="T338" i="7"/>
  <c r="S338" i="7"/>
  <c r="X337" i="7"/>
  <c r="W337" i="7"/>
  <c r="V337" i="7"/>
  <c r="U337" i="7"/>
  <c r="T337" i="7"/>
  <c r="S337" i="7"/>
  <c r="X336" i="7"/>
  <c r="W336" i="7"/>
  <c r="V336" i="7"/>
  <c r="U336" i="7"/>
  <c r="T336" i="7"/>
  <c r="S336" i="7"/>
  <c r="X335" i="7"/>
  <c r="W335" i="7"/>
  <c r="V335" i="7"/>
  <c r="U335" i="7"/>
  <c r="T335" i="7"/>
  <c r="S335" i="7"/>
  <c r="X334" i="7"/>
  <c r="W334" i="7"/>
  <c r="V334" i="7"/>
  <c r="U334" i="7"/>
  <c r="T334" i="7"/>
  <c r="S334" i="7"/>
  <c r="X333" i="7"/>
  <c r="W333" i="7"/>
  <c r="V333" i="7"/>
  <c r="U333" i="7"/>
  <c r="T333" i="7"/>
  <c r="S333" i="7"/>
  <c r="X332" i="7"/>
  <c r="W332" i="7"/>
  <c r="V332" i="7"/>
  <c r="U332" i="7"/>
  <c r="T332" i="7"/>
  <c r="S332" i="7"/>
  <c r="X331" i="7"/>
  <c r="W331" i="7"/>
  <c r="V331" i="7"/>
  <c r="U331" i="7"/>
  <c r="T331" i="7"/>
  <c r="S331" i="7"/>
  <c r="X330" i="7"/>
  <c r="W330" i="7"/>
  <c r="V330" i="7"/>
  <c r="U330" i="7"/>
  <c r="T330" i="7"/>
  <c r="S330" i="7"/>
  <c r="X329" i="7"/>
  <c r="W329" i="7"/>
  <c r="V329" i="7"/>
  <c r="U329" i="7"/>
  <c r="T329" i="7"/>
  <c r="S329" i="7"/>
  <c r="X328" i="7"/>
  <c r="W328" i="7"/>
  <c r="V328" i="7"/>
  <c r="U328" i="7"/>
  <c r="T328" i="7"/>
  <c r="S328" i="7"/>
  <c r="X327" i="7"/>
  <c r="W327" i="7"/>
  <c r="V327" i="7"/>
  <c r="U327" i="7"/>
  <c r="T327" i="7"/>
  <c r="S327" i="7"/>
  <c r="X326" i="7"/>
  <c r="W326" i="7"/>
  <c r="V326" i="7"/>
  <c r="U326" i="7"/>
  <c r="T326" i="7"/>
  <c r="S326" i="7"/>
  <c r="X325" i="7"/>
  <c r="W325" i="7"/>
  <c r="V325" i="7"/>
  <c r="U325" i="7"/>
  <c r="T325" i="7"/>
  <c r="S325" i="7"/>
  <c r="X324" i="7"/>
  <c r="W324" i="7"/>
  <c r="V324" i="7"/>
  <c r="U324" i="7"/>
  <c r="T324" i="7"/>
  <c r="S324" i="7"/>
  <c r="X323" i="7"/>
  <c r="W323" i="7"/>
  <c r="V323" i="7"/>
  <c r="U323" i="7"/>
  <c r="T323" i="7"/>
  <c r="S323" i="7"/>
  <c r="X322" i="7"/>
  <c r="W322" i="7"/>
  <c r="V322" i="7"/>
  <c r="U322" i="7"/>
  <c r="T322" i="7"/>
  <c r="S322" i="7"/>
  <c r="X321" i="7"/>
  <c r="W321" i="7"/>
  <c r="V321" i="7"/>
  <c r="U321" i="7"/>
  <c r="T321" i="7"/>
  <c r="S321" i="7"/>
  <c r="X320" i="7"/>
  <c r="W320" i="7"/>
  <c r="V320" i="7"/>
  <c r="U320" i="7"/>
  <c r="T320" i="7"/>
  <c r="S320" i="7"/>
  <c r="X319" i="7"/>
  <c r="W319" i="7"/>
  <c r="V319" i="7"/>
  <c r="U319" i="7"/>
  <c r="T319" i="7"/>
  <c r="S319" i="7"/>
  <c r="X318" i="7"/>
  <c r="W318" i="7"/>
  <c r="V318" i="7"/>
  <c r="U318" i="7"/>
  <c r="T318" i="7"/>
  <c r="S318" i="7"/>
  <c r="X317" i="7"/>
  <c r="W317" i="7"/>
  <c r="V317" i="7"/>
  <c r="U317" i="7"/>
  <c r="T317" i="7"/>
  <c r="S317" i="7"/>
  <c r="X316" i="7"/>
  <c r="W316" i="7"/>
  <c r="V316" i="7"/>
  <c r="U316" i="7"/>
  <c r="T316" i="7"/>
  <c r="S316" i="7"/>
  <c r="X315" i="7"/>
  <c r="W315" i="7"/>
  <c r="V315" i="7"/>
  <c r="U315" i="7"/>
  <c r="T315" i="7"/>
  <c r="S315" i="7"/>
  <c r="X314" i="7"/>
  <c r="W314" i="7"/>
  <c r="V314" i="7"/>
  <c r="U314" i="7"/>
  <c r="T314" i="7"/>
  <c r="S314" i="7"/>
  <c r="X313" i="7"/>
  <c r="W313" i="7"/>
  <c r="V313" i="7"/>
  <c r="U313" i="7"/>
  <c r="T313" i="7"/>
  <c r="S313" i="7"/>
  <c r="X312" i="7"/>
  <c r="W312" i="7"/>
  <c r="V312" i="7"/>
  <c r="U312" i="7"/>
  <c r="T312" i="7"/>
  <c r="S312" i="7"/>
  <c r="X311" i="7"/>
  <c r="W311" i="7"/>
  <c r="V311" i="7"/>
  <c r="U311" i="7"/>
  <c r="D8" i="1" s="1"/>
  <c r="T311" i="7"/>
  <c r="S311" i="7"/>
  <c r="D6" i="1" s="1"/>
  <c r="X310" i="7"/>
  <c r="Y310" i="7" s="1"/>
  <c r="W310" i="7"/>
  <c r="D10" i="1" s="1"/>
  <c r="V310" i="7"/>
  <c r="U310" i="7"/>
  <c r="T310" i="7"/>
  <c r="S310" i="7"/>
  <c r="X309" i="7"/>
  <c r="W309" i="7"/>
  <c r="V309" i="7"/>
  <c r="U309" i="7"/>
  <c r="T309" i="7"/>
  <c r="S309" i="7"/>
  <c r="X308" i="7"/>
  <c r="W308" i="7"/>
  <c r="V308" i="7"/>
  <c r="U308" i="7"/>
  <c r="T308" i="7"/>
  <c r="S308" i="7"/>
  <c r="X307" i="7"/>
  <c r="W307" i="7"/>
  <c r="V307" i="7"/>
  <c r="U307" i="7"/>
  <c r="T307" i="7"/>
  <c r="S307" i="7"/>
  <c r="X306" i="7"/>
  <c r="W306" i="7"/>
  <c r="V306" i="7"/>
  <c r="U306" i="7"/>
  <c r="T306" i="7"/>
  <c r="S306" i="7"/>
  <c r="X305" i="7"/>
  <c r="W305" i="7"/>
  <c r="V305" i="7"/>
  <c r="U305" i="7"/>
  <c r="T305" i="7"/>
  <c r="S305" i="7"/>
  <c r="X304" i="7"/>
  <c r="W304" i="7"/>
  <c r="V304" i="7"/>
  <c r="U304" i="7"/>
  <c r="T304" i="7"/>
  <c r="S304" i="7"/>
  <c r="X303" i="7"/>
  <c r="W303" i="7"/>
  <c r="V303" i="7"/>
  <c r="U303" i="7"/>
  <c r="T303" i="7"/>
  <c r="S303" i="7"/>
  <c r="X302" i="7"/>
  <c r="W302" i="7"/>
  <c r="V302" i="7"/>
  <c r="U302" i="7"/>
  <c r="T302" i="7"/>
  <c r="S302" i="7"/>
  <c r="X301" i="7"/>
  <c r="W301" i="7"/>
  <c r="V301" i="7"/>
  <c r="U301" i="7"/>
  <c r="T301" i="7"/>
  <c r="S301" i="7"/>
  <c r="X300" i="7"/>
  <c r="W300" i="7"/>
  <c r="V300" i="7"/>
  <c r="U300" i="7"/>
  <c r="T300" i="7"/>
  <c r="S300" i="7"/>
  <c r="X299" i="7"/>
  <c r="W299" i="7"/>
  <c r="V299" i="7"/>
  <c r="U299" i="7"/>
  <c r="T299" i="7"/>
  <c r="S299" i="7"/>
  <c r="X298" i="7"/>
  <c r="W298" i="7"/>
  <c r="V298" i="7"/>
  <c r="U298" i="7"/>
  <c r="T298" i="7"/>
  <c r="S298" i="7"/>
  <c r="X297" i="7"/>
  <c r="W297" i="7"/>
  <c r="V297" i="7"/>
  <c r="U297" i="7"/>
  <c r="T297" i="7"/>
  <c r="S297" i="7"/>
  <c r="X296" i="7"/>
  <c r="W296" i="7"/>
  <c r="V296" i="7"/>
  <c r="U296" i="7"/>
  <c r="T296" i="7"/>
  <c r="S296" i="7"/>
  <c r="X295" i="7"/>
  <c r="W295" i="7"/>
  <c r="V295" i="7"/>
  <c r="U295" i="7"/>
  <c r="T295" i="7"/>
  <c r="S295" i="7"/>
  <c r="X294" i="7"/>
  <c r="W294" i="7"/>
  <c r="V294" i="7"/>
  <c r="U294" i="7"/>
  <c r="T294" i="7"/>
  <c r="S294" i="7"/>
  <c r="X293" i="7"/>
  <c r="W293" i="7"/>
  <c r="V293" i="7"/>
  <c r="U293" i="7"/>
  <c r="T293" i="7"/>
  <c r="S293" i="7"/>
  <c r="X292" i="7"/>
  <c r="W292" i="7"/>
  <c r="V292" i="7"/>
  <c r="U292" i="7"/>
  <c r="T292" i="7"/>
  <c r="S292" i="7"/>
  <c r="X291" i="7"/>
  <c r="W291" i="7"/>
  <c r="V291" i="7"/>
  <c r="U291" i="7"/>
  <c r="T291" i="7"/>
  <c r="S291" i="7"/>
  <c r="X290" i="7"/>
  <c r="W290" i="7"/>
  <c r="V290" i="7"/>
  <c r="U290" i="7"/>
  <c r="T290" i="7"/>
  <c r="S290" i="7"/>
  <c r="X289" i="7"/>
  <c r="W289" i="7"/>
  <c r="V289" i="7"/>
  <c r="U289" i="7"/>
  <c r="T289" i="7"/>
  <c r="S289" i="7"/>
  <c r="X288" i="7"/>
  <c r="W288" i="7"/>
  <c r="V288" i="7"/>
  <c r="U288" i="7"/>
  <c r="T288" i="7"/>
  <c r="S288" i="7"/>
  <c r="X287" i="7"/>
  <c r="W287" i="7"/>
  <c r="V287" i="7"/>
  <c r="U287" i="7"/>
  <c r="T287" i="7"/>
  <c r="S287" i="7"/>
  <c r="X286" i="7"/>
  <c r="W286" i="7"/>
  <c r="V286" i="7"/>
  <c r="U286" i="7"/>
  <c r="T286" i="7"/>
  <c r="S286" i="7"/>
  <c r="X285" i="7"/>
  <c r="W285" i="7"/>
  <c r="V285" i="7"/>
  <c r="U285" i="7"/>
  <c r="T285" i="7"/>
  <c r="S285" i="7"/>
  <c r="X284" i="7"/>
  <c r="W284" i="7"/>
  <c r="V284" i="7"/>
  <c r="U284" i="7"/>
  <c r="T284" i="7"/>
  <c r="S284" i="7"/>
  <c r="X283" i="7"/>
  <c r="W283" i="7"/>
  <c r="V283" i="7"/>
  <c r="U283" i="7"/>
  <c r="T283" i="7"/>
  <c r="S283" i="7"/>
  <c r="X282" i="7"/>
  <c r="W282" i="7"/>
  <c r="V282" i="7"/>
  <c r="U282" i="7"/>
  <c r="T282" i="7"/>
  <c r="S282" i="7"/>
  <c r="X281" i="7"/>
  <c r="W281" i="7"/>
  <c r="V281" i="7"/>
  <c r="U281" i="7"/>
  <c r="T281" i="7"/>
  <c r="S281" i="7"/>
  <c r="X280" i="7"/>
  <c r="W280" i="7"/>
  <c r="V280" i="7"/>
  <c r="U280" i="7"/>
  <c r="T280" i="7"/>
  <c r="S280" i="7"/>
  <c r="X279" i="7"/>
  <c r="W279" i="7"/>
  <c r="V279" i="7"/>
  <c r="U279" i="7"/>
  <c r="T279" i="7"/>
  <c r="S279" i="7"/>
  <c r="X278" i="7"/>
  <c r="W278" i="7"/>
  <c r="V278" i="7"/>
  <c r="U278" i="7"/>
  <c r="T278" i="7"/>
  <c r="S278" i="7"/>
  <c r="X277" i="7"/>
  <c r="W277" i="7"/>
  <c r="V277" i="7"/>
  <c r="U277" i="7"/>
  <c r="T277" i="7"/>
  <c r="S277" i="7"/>
  <c r="X276" i="7"/>
  <c r="W276" i="7"/>
  <c r="V276" i="7"/>
  <c r="U276" i="7"/>
  <c r="T276" i="7"/>
  <c r="S276" i="7"/>
  <c r="X275" i="7"/>
  <c r="W275" i="7"/>
  <c r="V275" i="7"/>
  <c r="U275" i="7"/>
  <c r="T275" i="7"/>
  <c r="S275" i="7"/>
  <c r="X274" i="7"/>
  <c r="W274" i="7"/>
  <c r="V274" i="7"/>
  <c r="U274" i="7"/>
  <c r="T274" i="7"/>
  <c r="S274" i="7"/>
  <c r="X273" i="7"/>
  <c r="W273" i="7"/>
  <c r="V273" i="7"/>
  <c r="U273" i="7"/>
  <c r="T273" i="7"/>
  <c r="S273" i="7"/>
  <c r="X272" i="7"/>
  <c r="W272" i="7"/>
  <c r="V272" i="7"/>
  <c r="U272" i="7"/>
  <c r="T272" i="7"/>
  <c r="S272" i="7"/>
  <c r="X271" i="7"/>
  <c r="W271" i="7"/>
  <c r="V271" i="7"/>
  <c r="U271" i="7"/>
  <c r="T271" i="7"/>
  <c r="S271" i="7"/>
  <c r="X270" i="7"/>
  <c r="W270" i="7"/>
  <c r="V270" i="7"/>
  <c r="U270" i="7"/>
  <c r="T270" i="7"/>
  <c r="S270" i="7"/>
  <c r="X269" i="7"/>
  <c r="W269" i="7"/>
  <c r="V269" i="7"/>
  <c r="U269" i="7"/>
  <c r="T269" i="7"/>
  <c r="S269" i="7"/>
  <c r="X268" i="7"/>
  <c r="W268" i="7"/>
  <c r="V268" i="7"/>
  <c r="U268" i="7"/>
  <c r="T268" i="7"/>
  <c r="S268" i="7"/>
  <c r="X267" i="7"/>
  <c r="W267" i="7"/>
  <c r="V267" i="7"/>
  <c r="U267" i="7"/>
  <c r="T267" i="7"/>
  <c r="S267" i="7"/>
  <c r="X266" i="7"/>
  <c r="W266" i="7"/>
  <c r="V266" i="7"/>
  <c r="U266" i="7"/>
  <c r="T266" i="7"/>
  <c r="S266" i="7"/>
  <c r="X265" i="7"/>
  <c r="W265" i="7"/>
  <c r="V265" i="7"/>
  <c r="U265" i="7"/>
  <c r="T265" i="7"/>
  <c r="S265" i="7"/>
  <c r="X264" i="7"/>
  <c r="W264" i="7"/>
  <c r="V264" i="7"/>
  <c r="U264" i="7"/>
  <c r="T264" i="7"/>
  <c r="S264" i="7"/>
  <c r="X263" i="7"/>
  <c r="W263" i="7"/>
  <c r="V263" i="7"/>
  <c r="U263" i="7"/>
  <c r="T263" i="7"/>
  <c r="S263" i="7"/>
  <c r="X262" i="7"/>
  <c r="W262" i="7"/>
  <c r="V262" i="7"/>
  <c r="U262" i="7"/>
  <c r="T262" i="7"/>
  <c r="S262" i="7"/>
  <c r="X261" i="7"/>
  <c r="W261" i="7"/>
  <c r="V261" i="7"/>
  <c r="U261" i="7"/>
  <c r="T261" i="7"/>
  <c r="S261" i="7"/>
  <c r="X260" i="7"/>
  <c r="W260" i="7"/>
  <c r="V260" i="7"/>
  <c r="U260" i="7"/>
  <c r="T260" i="7"/>
  <c r="S260" i="7"/>
  <c r="X259" i="7"/>
  <c r="W259" i="7"/>
  <c r="V259" i="7"/>
  <c r="U259" i="7"/>
  <c r="T259" i="7"/>
  <c r="S259" i="7"/>
  <c r="X258" i="7"/>
  <c r="W258" i="7"/>
  <c r="V258" i="7"/>
  <c r="U258" i="7"/>
  <c r="T258" i="7"/>
  <c r="S258" i="7"/>
  <c r="X257" i="7"/>
  <c r="W257" i="7"/>
  <c r="V257" i="7"/>
  <c r="U257" i="7"/>
  <c r="T257" i="7"/>
  <c r="S257" i="7"/>
  <c r="X256" i="7"/>
  <c r="W256" i="7"/>
  <c r="V256" i="7"/>
  <c r="U256" i="7"/>
  <c r="T256" i="7"/>
  <c r="S256" i="7"/>
  <c r="X255" i="7"/>
  <c r="W255" i="7"/>
  <c r="V255" i="7"/>
  <c r="U255" i="7"/>
  <c r="T255" i="7"/>
  <c r="S255" i="7"/>
  <c r="X254" i="7"/>
  <c r="W254" i="7"/>
  <c r="V254" i="7"/>
  <c r="U254" i="7"/>
  <c r="T254" i="7"/>
  <c r="S254" i="7"/>
  <c r="X253" i="7"/>
  <c r="W253" i="7"/>
  <c r="V253" i="7"/>
  <c r="U253" i="7"/>
  <c r="T253" i="7"/>
  <c r="S253" i="7"/>
  <c r="X252" i="7"/>
  <c r="W252" i="7"/>
  <c r="V252" i="7"/>
  <c r="U252" i="7"/>
  <c r="T252" i="7"/>
  <c r="S252" i="7"/>
  <c r="X251" i="7"/>
  <c r="W251" i="7"/>
  <c r="V251" i="7"/>
  <c r="U251" i="7"/>
  <c r="T251" i="7"/>
  <c r="S251" i="7"/>
  <c r="X250" i="7"/>
  <c r="W250" i="7"/>
  <c r="V250" i="7"/>
  <c r="U250" i="7"/>
  <c r="T250" i="7"/>
  <c r="S250" i="7"/>
  <c r="X249" i="7"/>
  <c r="W249" i="7"/>
  <c r="V249" i="7"/>
  <c r="U249" i="7"/>
  <c r="T249" i="7"/>
  <c r="S249" i="7"/>
  <c r="X248" i="7"/>
  <c r="W248" i="7"/>
  <c r="V248" i="7"/>
  <c r="U248" i="7"/>
  <c r="T248" i="7"/>
  <c r="S248" i="7"/>
  <c r="X247" i="7"/>
  <c r="W247" i="7"/>
  <c r="V247" i="7"/>
  <c r="U247" i="7"/>
  <c r="T247" i="7"/>
  <c r="S247" i="7"/>
  <c r="X246" i="7"/>
  <c r="W246" i="7"/>
  <c r="V246" i="7"/>
  <c r="U246" i="7"/>
  <c r="T246" i="7"/>
  <c r="S246" i="7"/>
  <c r="X245" i="7"/>
  <c r="W245" i="7"/>
  <c r="V245" i="7"/>
  <c r="U245" i="7"/>
  <c r="T245" i="7"/>
  <c r="S245" i="7"/>
  <c r="X244" i="7"/>
  <c r="W244" i="7"/>
  <c r="V244" i="7"/>
  <c r="U244" i="7"/>
  <c r="T244" i="7"/>
  <c r="S244" i="7"/>
  <c r="X243" i="7"/>
  <c r="W243" i="7"/>
  <c r="V243" i="7"/>
  <c r="U243" i="7"/>
  <c r="T243" i="7"/>
  <c r="S243" i="7"/>
  <c r="X242" i="7"/>
  <c r="W242" i="7"/>
  <c r="V242" i="7"/>
  <c r="U242" i="7"/>
  <c r="T242" i="7"/>
  <c r="S242" i="7"/>
  <c r="X241" i="7"/>
  <c r="W241" i="7"/>
  <c r="V241" i="7"/>
  <c r="U241" i="7"/>
  <c r="T241" i="7"/>
  <c r="S241" i="7"/>
  <c r="X240" i="7"/>
  <c r="W240" i="7"/>
  <c r="V240" i="7"/>
  <c r="U240" i="7"/>
  <c r="T240" i="7"/>
  <c r="S240" i="7"/>
  <c r="X239" i="7"/>
  <c r="W239" i="7"/>
  <c r="V239" i="7"/>
  <c r="U239" i="7"/>
  <c r="T239" i="7"/>
  <c r="S239" i="7"/>
  <c r="X238" i="7"/>
  <c r="W238" i="7"/>
  <c r="V238" i="7"/>
  <c r="U238" i="7"/>
  <c r="T238" i="7"/>
  <c r="S238" i="7"/>
  <c r="X237" i="7"/>
  <c r="W237" i="7"/>
  <c r="V237" i="7"/>
  <c r="U237" i="7"/>
  <c r="T237" i="7"/>
  <c r="S237" i="7"/>
  <c r="X236" i="7"/>
  <c r="W236" i="7"/>
  <c r="V236" i="7"/>
  <c r="U236" i="7"/>
  <c r="T236" i="7"/>
  <c r="S236" i="7"/>
  <c r="X235" i="7"/>
  <c r="W235" i="7"/>
  <c r="V235" i="7"/>
  <c r="U235" i="7"/>
  <c r="T235" i="7"/>
  <c r="S235" i="7"/>
  <c r="X234" i="7"/>
  <c r="W234" i="7"/>
  <c r="V234" i="7"/>
  <c r="U234" i="7"/>
  <c r="T234" i="7"/>
  <c r="S234" i="7"/>
  <c r="X233" i="7"/>
  <c r="W233" i="7"/>
  <c r="V233" i="7"/>
  <c r="U233" i="7"/>
  <c r="T233" i="7"/>
  <c r="S233" i="7"/>
  <c r="X232" i="7"/>
  <c r="W232" i="7"/>
  <c r="V232" i="7"/>
  <c r="U232" i="7"/>
  <c r="T232" i="7"/>
  <c r="S232" i="7"/>
  <c r="X231" i="7"/>
  <c r="W231" i="7"/>
  <c r="V231" i="7"/>
  <c r="U231" i="7"/>
  <c r="T231" i="7"/>
  <c r="S231" i="7"/>
  <c r="X230" i="7"/>
  <c r="W230" i="7"/>
  <c r="V230" i="7"/>
  <c r="U230" i="7"/>
  <c r="T230" i="7"/>
  <c r="S230" i="7"/>
  <c r="X229" i="7"/>
  <c r="W229" i="7"/>
  <c r="V229" i="7"/>
  <c r="U229" i="7"/>
  <c r="T229" i="7"/>
  <c r="S229" i="7"/>
  <c r="X228" i="7"/>
  <c r="W228" i="7"/>
  <c r="V228" i="7"/>
  <c r="U228" i="7"/>
  <c r="T228" i="7"/>
  <c r="S228" i="7"/>
  <c r="X227" i="7"/>
  <c r="W227" i="7"/>
  <c r="V227" i="7"/>
  <c r="U227" i="7"/>
  <c r="T227" i="7"/>
  <c r="S227" i="7"/>
  <c r="X226" i="7"/>
  <c r="W226" i="7"/>
  <c r="V226" i="7"/>
  <c r="U226" i="7"/>
  <c r="T226" i="7"/>
  <c r="S226" i="7"/>
  <c r="X225" i="7"/>
  <c r="W225" i="7"/>
  <c r="V225" i="7"/>
  <c r="U225" i="7"/>
  <c r="T225" i="7"/>
  <c r="S225" i="7"/>
  <c r="X224" i="7"/>
  <c r="W224" i="7"/>
  <c r="V224" i="7"/>
  <c r="U224" i="7"/>
  <c r="T224" i="7"/>
  <c r="S224" i="7"/>
  <c r="X223" i="7"/>
  <c r="W223" i="7"/>
  <c r="V223" i="7"/>
  <c r="U223" i="7"/>
  <c r="T223" i="7"/>
  <c r="S223" i="7"/>
  <c r="X222" i="7"/>
  <c r="W222" i="7"/>
  <c r="V222" i="7"/>
  <c r="U222" i="7"/>
  <c r="T222" i="7"/>
  <c r="S222" i="7"/>
  <c r="X221" i="7"/>
  <c r="W221" i="7"/>
  <c r="V221" i="7"/>
  <c r="U221" i="7"/>
  <c r="T221" i="7"/>
  <c r="S221" i="7"/>
  <c r="X220" i="7"/>
  <c r="W220" i="7"/>
  <c r="V220" i="7"/>
  <c r="U220" i="7"/>
  <c r="T220" i="7"/>
  <c r="S220" i="7"/>
  <c r="X219" i="7"/>
  <c r="W219" i="7"/>
  <c r="V219" i="7"/>
  <c r="U219" i="7"/>
  <c r="T219" i="7"/>
  <c r="S219" i="7"/>
  <c r="X218" i="7"/>
  <c r="W218" i="7"/>
  <c r="V218" i="7"/>
  <c r="U218" i="7"/>
  <c r="T218" i="7"/>
  <c r="S218" i="7"/>
  <c r="X217" i="7"/>
  <c r="W217" i="7"/>
  <c r="V217" i="7"/>
  <c r="U217" i="7"/>
  <c r="T217" i="7"/>
  <c r="S217" i="7"/>
  <c r="X216" i="7"/>
  <c r="W216" i="7"/>
  <c r="V216" i="7"/>
  <c r="U216" i="7"/>
  <c r="T216" i="7"/>
  <c r="S216" i="7"/>
  <c r="X215" i="7"/>
  <c r="W215" i="7"/>
  <c r="V215" i="7"/>
  <c r="U215" i="7"/>
  <c r="T215" i="7"/>
  <c r="S215" i="7"/>
  <c r="X214" i="7"/>
  <c r="W214" i="7"/>
  <c r="V214" i="7"/>
  <c r="U214" i="7"/>
  <c r="T214" i="7"/>
  <c r="S214" i="7"/>
  <c r="X213" i="7"/>
  <c r="W213" i="7"/>
  <c r="V213" i="7"/>
  <c r="U213" i="7"/>
  <c r="T213" i="7"/>
  <c r="S213" i="7"/>
  <c r="X212" i="7"/>
  <c r="W212" i="7"/>
  <c r="V212" i="7"/>
  <c r="U212" i="7"/>
  <c r="T212" i="7"/>
  <c r="S212" i="7"/>
  <c r="X211" i="7"/>
  <c r="W211" i="7"/>
  <c r="V211" i="7"/>
  <c r="U211" i="7"/>
  <c r="T211" i="7"/>
  <c r="S211" i="7"/>
  <c r="X210" i="7"/>
  <c r="W210" i="7"/>
  <c r="V210" i="7"/>
  <c r="U210" i="7"/>
  <c r="T210" i="7"/>
  <c r="S210" i="7"/>
  <c r="X209" i="7"/>
  <c r="W209" i="7"/>
  <c r="V209" i="7"/>
  <c r="U209" i="7"/>
  <c r="T209" i="7"/>
  <c r="S209" i="7"/>
  <c r="X208" i="7"/>
  <c r="W208" i="7"/>
  <c r="V208" i="7"/>
  <c r="U208" i="7"/>
  <c r="T208" i="7"/>
  <c r="S208" i="7"/>
  <c r="X207" i="7"/>
  <c r="W207" i="7"/>
  <c r="V207" i="7"/>
  <c r="U207" i="7"/>
  <c r="T207" i="7"/>
  <c r="S207" i="7"/>
  <c r="X206" i="7"/>
  <c r="W206" i="7"/>
  <c r="V206" i="7"/>
  <c r="U206" i="7"/>
  <c r="T206" i="7"/>
  <c r="S206" i="7"/>
  <c r="X205" i="7"/>
  <c r="W205" i="7"/>
  <c r="V205" i="7"/>
  <c r="U205" i="7"/>
  <c r="T205" i="7"/>
  <c r="S205" i="7"/>
  <c r="X204" i="7"/>
  <c r="W204" i="7"/>
  <c r="V204" i="7"/>
  <c r="U204" i="7"/>
  <c r="T204" i="7"/>
  <c r="S204" i="7"/>
  <c r="X203" i="7"/>
  <c r="W203" i="7"/>
  <c r="V203" i="7"/>
  <c r="U203" i="7"/>
  <c r="T203" i="7"/>
  <c r="S203" i="7"/>
  <c r="X202" i="7"/>
  <c r="W202" i="7"/>
  <c r="V202" i="7"/>
  <c r="U202" i="7"/>
  <c r="T202" i="7"/>
  <c r="S202" i="7"/>
  <c r="X201" i="7"/>
  <c r="W201" i="7"/>
  <c r="V201" i="7"/>
  <c r="U201" i="7"/>
  <c r="T201" i="7"/>
  <c r="S201" i="7"/>
  <c r="X200" i="7"/>
  <c r="W200" i="7"/>
  <c r="V200" i="7"/>
  <c r="U200" i="7"/>
  <c r="T200" i="7"/>
  <c r="S200" i="7"/>
  <c r="X199" i="7"/>
  <c r="W199" i="7"/>
  <c r="V199" i="7"/>
  <c r="U199" i="7"/>
  <c r="T199" i="7"/>
  <c r="S199" i="7"/>
  <c r="X198" i="7"/>
  <c r="W198" i="7"/>
  <c r="V198" i="7"/>
  <c r="U198" i="7"/>
  <c r="T198" i="7"/>
  <c r="S198" i="7"/>
  <c r="X197" i="7"/>
  <c r="W197" i="7"/>
  <c r="V197" i="7"/>
  <c r="U197" i="7"/>
  <c r="T197" i="7"/>
  <c r="S197" i="7"/>
  <c r="X196" i="7"/>
  <c r="W196" i="7"/>
  <c r="V196" i="7"/>
  <c r="U196" i="7"/>
  <c r="T196" i="7"/>
  <c r="S196" i="7"/>
  <c r="X195" i="7"/>
  <c r="W195" i="7"/>
  <c r="V195" i="7"/>
  <c r="U195" i="7"/>
  <c r="T195" i="7"/>
  <c r="S195" i="7"/>
  <c r="X194" i="7"/>
  <c r="W194" i="7"/>
  <c r="V194" i="7"/>
  <c r="U194" i="7"/>
  <c r="T194" i="7"/>
  <c r="S194" i="7"/>
  <c r="X193" i="7"/>
  <c r="W193" i="7"/>
  <c r="V193" i="7"/>
  <c r="U193" i="7"/>
  <c r="T193" i="7"/>
  <c r="S193" i="7"/>
  <c r="X192" i="7"/>
  <c r="W192" i="7"/>
  <c r="V192" i="7"/>
  <c r="U192" i="7"/>
  <c r="T192" i="7"/>
  <c r="S192" i="7"/>
  <c r="X191" i="7"/>
  <c r="W191" i="7"/>
  <c r="V191" i="7"/>
  <c r="U191" i="7"/>
  <c r="T191" i="7"/>
  <c r="S191" i="7"/>
  <c r="X190" i="7"/>
  <c r="W190" i="7"/>
  <c r="V190" i="7"/>
  <c r="U190" i="7"/>
  <c r="T190" i="7"/>
  <c r="S190" i="7"/>
  <c r="X189" i="7"/>
  <c r="W189" i="7"/>
  <c r="V189" i="7"/>
  <c r="U189" i="7"/>
  <c r="T189" i="7"/>
  <c r="S189" i="7"/>
  <c r="X188" i="7"/>
  <c r="W188" i="7"/>
  <c r="V188" i="7"/>
  <c r="U188" i="7"/>
  <c r="T188" i="7"/>
  <c r="S188" i="7"/>
  <c r="X187" i="7"/>
  <c r="W187" i="7"/>
  <c r="V187" i="7"/>
  <c r="U187" i="7"/>
  <c r="T187" i="7"/>
  <c r="S187" i="7"/>
  <c r="X186" i="7"/>
  <c r="W186" i="7"/>
  <c r="V186" i="7"/>
  <c r="U186" i="7"/>
  <c r="T186" i="7"/>
  <c r="S186" i="7"/>
  <c r="X185" i="7"/>
  <c r="W185" i="7"/>
  <c r="V185" i="7"/>
  <c r="U185" i="7"/>
  <c r="T185" i="7"/>
  <c r="S185" i="7"/>
  <c r="X184" i="7"/>
  <c r="W184" i="7"/>
  <c r="V184" i="7"/>
  <c r="U184" i="7"/>
  <c r="T184" i="7"/>
  <c r="S184" i="7"/>
  <c r="X183" i="7"/>
  <c r="W183" i="7"/>
  <c r="V183" i="7"/>
  <c r="U183" i="7"/>
  <c r="T183" i="7"/>
  <c r="S183" i="7"/>
  <c r="X182" i="7"/>
  <c r="W182" i="7"/>
  <c r="V182" i="7"/>
  <c r="U182" i="7"/>
  <c r="T182" i="7"/>
  <c r="S182" i="7"/>
  <c r="X181" i="7"/>
  <c r="W181" i="7"/>
  <c r="V181" i="7"/>
  <c r="U181" i="7"/>
  <c r="T181" i="7"/>
  <c r="S181" i="7"/>
  <c r="X180" i="7"/>
  <c r="W180" i="7"/>
  <c r="V180" i="7"/>
  <c r="U180" i="7"/>
  <c r="T180" i="7"/>
  <c r="S180" i="7"/>
  <c r="X179" i="7"/>
  <c r="W179" i="7"/>
  <c r="V179" i="7"/>
  <c r="U179" i="7"/>
  <c r="T179" i="7"/>
  <c r="S179" i="7"/>
  <c r="X178" i="7"/>
  <c r="W178" i="7"/>
  <c r="V178" i="7"/>
  <c r="U178" i="7"/>
  <c r="T178" i="7"/>
  <c r="S178" i="7"/>
  <c r="X177" i="7"/>
  <c r="W177" i="7"/>
  <c r="V177" i="7"/>
  <c r="U177" i="7"/>
  <c r="T177" i="7"/>
  <c r="S177" i="7"/>
  <c r="X176" i="7"/>
  <c r="W176" i="7"/>
  <c r="V176" i="7"/>
  <c r="U176" i="7"/>
  <c r="T176" i="7"/>
  <c r="S176" i="7"/>
  <c r="X175" i="7"/>
  <c r="W175" i="7"/>
  <c r="V175" i="7"/>
  <c r="U175" i="7"/>
  <c r="T175" i="7"/>
  <c r="S175" i="7"/>
  <c r="X174" i="7"/>
  <c r="W174" i="7"/>
  <c r="V174" i="7"/>
  <c r="U174" i="7"/>
  <c r="T174" i="7"/>
  <c r="S174" i="7"/>
  <c r="X173" i="7"/>
  <c r="W173" i="7"/>
  <c r="V173" i="7"/>
  <c r="U173" i="7"/>
  <c r="T173" i="7"/>
  <c r="S173" i="7"/>
  <c r="X172" i="7"/>
  <c r="W172" i="7"/>
  <c r="V172" i="7"/>
  <c r="U172" i="7"/>
  <c r="T172" i="7"/>
  <c r="S172" i="7"/>
  <c r="X171" i="7"/>
  <c r="W171" i="7"/>
  <c r="V171" i="7"/>
  <c r="U171" i="7"/>
  <c r="T171" i="7"/>
  <c r="S171" i="7"/>
  <c r="X170" i="7"/>
  <c r="W170" i="7"/>
  <c r="V170" i="7"/>
  <c r="U170" i="7"/>
  <c r="T170" i="7"/>
  <c r="S170" i="7"/>
  <c r="X169" i="7"/>
  <c r="W169" i="7"/>
  <c r="V169" i="7"/>
  <c r="U169" i="7"/>
  <c r="T169" i="7"/>
  <c r="S169" i="7"/>
  <c r="X168" i="7"/>
  <c r="W168" i="7"/>
  <c r="V168" i="7"/>
  <c r="U168" i="7"/>
  <c r="T168" i="7"/>
  <c r="S168" i="7"/>
  <c r="X167" i="7"/>
  <c r="W167" i="7"/>
  <c r="V167" i="7"/>
  <c r="U167" i="7"/>
  <c r="T167" i="7"/>
  <c r="S167" i="7"/>
  <c r="X166" i="7"/>
  <c r="W166" i="7"/>
  <c r="V166" i="7"/>
  <c r="U166" i="7"/>
  <c r="T166" i="7"/>
  <c r="S166" i="7"/>
  <c r="X165" i="7"/>
  <c r="W165" i="7"/>
  <c r="V165" i="7"/>
  <c r="U165" i="7"/>
  <c r="T165" i="7"/>
  <c r="S165" i="7"/>
  <c r="X164" i="7"/>
  <c r="W164" i="7"/>
  <c r="V164" i="7"/>
  <c r="U164" i="7"/>
  <c r="T164" i="7"/>
  <c r="S164" i="7"/>
  <c r="X163" i="7"/>
  <c r="W163" i="7"/>
  <c r="V163" i="7"/>
  <c r="U163" i="7"/>
  <c r="T163" i="7"/>
  <c r="S163" i="7"/>
  <c r="X162" i="7"/>
  <c r="W162" i="7"/>
  <c r="V162" i="7"/>
  <c r="U162" i="7"/>
  <c r="T162" i="7"/>
  <c r="S162" i="7"/>
  <c r="X161" i="7"/>
  <c r="W161" i="7"/>
  <c r="V161" i="7"/>
  <c r="U161" i="7"/>
  <c r="T161" i="7"/>
  <c r="S161" i="7"/>
  <c r="X160" i="7"/>
  <c r="W160" i="7"/>
  <c r="V160" i="7"/>
  <c r="U160" i="7"/>
  <c r="T160" i="7"/>
  <c r="S160" i="7"/>
  <c r="X159" i="7"/>
  <c r="W159" i="7"/>
  <c r="V159" i="7"/>
  <c r="U159" i="7"/>
  <c r="T159" i="7"/>
  <c r="S159" i="7"/>
  <c r="X158" i="7"/>
  <c r="W158" i="7"/>
  <c r="V158" i="7"/>
  <c r="U158" i="7"/>
  <c r="T158" i="7"/>
  <c r="S158" i="7"/>
  <c r="X157" i="7"/>
  <c r="W157" i="7"/>
  <c r="V157" i="7"/>
  <c r="U157" i="7"/>
  <c r="T157" i="7"/>
  <c r="S157" i="7"/>
  <c r="X156" i="7"/>
  <c r="W156" i="7"/>
  <c r="V156" i="7"/>
  <c r="U156" i="7"/>
  <c r="T156" i="7"/>
  <c r="S156" i="7"/>
  <c r="X155" i="7"/>
  <c r="W155" i="7"/>
  <c r="V155" i="7"/>
  <c r="U155" i="7"/>
  <c r="T155" i="7"/>
  <c r="S155" i="7"/>
  <c r="X154" i="7"/>
  <c r="W154" i="7"/>
  <c r="V154" i="7"/>
  <c r="U154" i="7"/>
  <c r="T154" i="7"/>
  <c r="S154" i="7"/>
  <c r="X153" i="7"/>
  <c r="W153" i="7"/>
  <c r="V153" i="7"/>
  <c r="U153" i="7"/>
  <c r="T153" i="7"/>
  <c r="S153" i="7"/>
  <c r="X152" i="7"/>
  <c r="W152" i="7"/>
  <c r="V152" i="7"/>
  <c r="U152" i="7"/>
  <c r="T152" i="7"/>
  <c r="S152" i="7"/>
  <c r="X151" i="7"/>
  <c r="W151" i="7"/>
  <c r="V151" i="7"/>
  <c r="U151" i="7"/>
  <c r="T151" i="7"/>
  <c r="S151" i="7"/>
  <c r="X150" i="7"/>
  <c r="W150" i="7"/>
  <c r="V150" i="7"/>
  <c r="U150" i="7"/>
  <c r="T150" i="7"/>
  <c r="S150" i="7"/>
  <c r="X149" i="7"/>
  <c r="W149" i="7"/>
  <c r="V149" i="7"/>
  <c r="U149" i="7"/>
  <c r="T149" i="7"/>
  <c r="S149" i="7"/>
  <c r="X148" i="7"/>
  <c r="W148" i="7"/>
  <c r="V148" i="7"/>
  <c r="U148" i="7"/>
  <c r="T148" i="7"/>
  <c r="S148" i="7"/>
  <c r="X147" i="7"/>
  <c r="W147" i="7"/>
  <c r="V147" i="7"/>
  <c r="U147" i="7"/>
  <c r="T147" i="7"/>
  <c r="S147" i="7"/>
  <c r="X146" i="7"/>
  <c r="W146" i="7"/>
  <c r="V146" i="7"/>
  <c r="U146" i="7"/>
  <c r="T146" i="7"/>
  <c r="S146" i="7"/>
  <c r="X145" i="7"/>
  <c r="W145" i="7"/>
  <c r="V145" i="7"/>
  <c r="U145" i="7"/>
  <c r="T145" i="7"/>
  <c r="S145" i="7"/>
  <c r="X144" i="7"/>
  <c r="W144" i="7"/>
  <c r="V144" i="7"/>
  <c r="U144" i="7"/>
  <c r="T144" i="7"/>
  <c r="S144" i="7"/>
  <c r="X143" i="7"/>
  <c r="W143" i="7"/>
  <c r="V143" i="7"/>
  <c r="U143" i="7"/>
  <c r="T143" i="7"/>
  <c r="S143" i="7"/>
  <c r="X142" i="7"/>
  <c r="W142" i="7"/>
  <c r="V142" i="7"/>
  <c r="U142" i="7"/>
  <c r="T142" i="7"/>
  <c r="S142" i="7"/>
  <c r="X141" i="7"/>
  <c r="W141" i="7"/>
  <c r="V141" i="7"/>
  <c r="U141" i="7"/>
  <c r="T141" i="7"/>
  <c r="S141" i="7"/>
  <c r="X140" i="7"/>
  <c r="W140" i="7"/>
  <c r="V140" i="7"/>
  <c r="U140" i="7"/>
  <c r="T140" i="7"/>
  <c r="S140" i="7"/>
  <c r="X139" i="7"/>
  <c r="W139" i="7"/>
  <c r="V139" i="7"/>
  <c r="U139" i="7"/>
  <c r="T139" i="7"/>
  <c r="S139" i="7"/>
  <c r="X138" i="7"/>
  <c r="W138" i="7"/>
  <c r="V138" i="7"/>
  <c r="U138" i="7"/>
  <c r="T138" i="7"/>
  <c r="S138" i="7"/>
  <c r="X137" i="7"/>
  <c r="W137" i="7"/>
  <c r="V137" i="7"/>
  <c r="U137" i="7"/>
  <c r="T137" i="7"/>
  <c r="S137" i="7"/>
  <c r="X136" i="7"/>
  <c r="W136" i="7"/>
  <c r="V136" i="7"/>
  <c r="U136" i="7"/>
  <c r="T136" i="7"/>
  <c r="S136" i="7"/>
  <c r="X135" i="7"/>
  <c r="W135" i="7"/>
  <c r="V135" i="7"/>
  <c r="U135" i="7"/>
  <c r="T135" i="7"/>
  <c r="S135" i="7"/>
  <c r="X134" i="7"/>
  <c r="W134" i="7"/>
  <c r="V134" i="7"/>
  <c r="U134" i="7"/>
  <c r="T134" i="7"/>
  <c r="S134" i="7"/>
  <c r="X133" i="7"/>
  <c r="W133" i="7"/>
  <c r="V133" i="7"/>
  <c r="U133" i="7"/>
  <c r="T133" i="7"/>
  <c r="S133" i="7"/>
  <c r="X132" i="7"/>
  <c r="W132" i="7"/>
  <c r="V132" i="7"/>
  <c r="U132" i="7"/>
  <c r="T132" i="7"/>
  <c r="S132" i="7"/>
  <c r="X131" i="7"/>
  <c r="W131" i="7"/>
  <c r="V131" i="7"/>
  <c r="U131" i="7"/>
  <c r="T131" i="7"/>
  <c r="S131" i="7"/>
  <c r="X130" i="7"/>
  <c r="W130" i="7"/>
  <c r="V130" i="7"/>
  <c r="U130" i="7"/>
  <c r="T130" i="7"/>
  <c r="S130" i="7"/>
  <c r="X129" i="7"/>
  <c r="W129" i="7"/>
  <c r="V129" i="7"/>
  <c r="U129" i="7"/>
  <c r="T129" i="7"/>
  <c r="S129" i="7"/>
  <c r="X128" i="7"/>
  <c r="W128" i="7"/>
  <c r="V128" i="7"/>
  <c r="U128" i="7"/>
  <c r="T128" i="7"/>
  <c r="S128" i="7"/>
  <c r="X127" i="7"/>
  <c r="W127" i="7"/>
  <c r="V127" i="7"/>
  <c r="U127" i="7"/>
  <c r="T127" i="7"/>
  <c r="S127" i="7"/>
  <c r="X126" i="7"/>
  <c r="W126" i="7"/>
  <c r="V126" i="7"/>
  <c r="U126" i="7"/>
  <c r="T126" i="7"/>
  <c r="S126" i="7"/>
  <c r="X125" i="7"/>
  <c r="W125" i="7"/>
  <c r="V125" i="7"/>
  <c r="U125" i="7"/>
  <c r="T125" i="7"/>
  <c r="S125" i="7"/>
  <c r="X124" i="7"/>
  <c r="W124" i="7"/>
  <c r="V124" i="7"/>
  <c r="U124" i="7"/>
  <c r="T124" i="7"/>
  <c r="S124" i="7"/>
  <c r="X123" i="7"/>
  <c r="W123" i="7"/>
  <c r="V123" i="7"/>
  <c r="U123" i="7"/>
  <c r="T123" i="7"/>
  <c r="S123" i="7"/>
  <c r="X122" i="7"/>
  <c r="W122" i="7"/>
  <c r="V122" i="7"/>
  <c r="U122" i="7"/>
  <c r="T122" i="7"/>
  <c r="S122" i="7"/>
  <c r="X121" i="7"/>
  <c r="W121" i="7"/>
  <c r="V121" i="7"/>
  <c r="U121" i="7"/>
  <c r="T121" i="7"/>
  <c r="S121" i="7"/>
  <c r="X120" i="7"/>
  <c r="W120" i="7"/>
  <c r="V120" i="7"/>
  <c r="U120" i="7"/>
  <c r="T120" i="7"/>
  <c r="S120" i="7"/>
  <c r="X119" i="7"/>
  <c r="W119" i="7"/>
  <c r="V119" i="7"/>
  <c r="U119" i="7"/>
  <c r="T119" i="7"/>
  <c r="S119" i="7"/>
  <c r="X118" i="7"/>
  <c r="W118" i="7"/>
  <c r="V118" i="7"/>
  <c r="U118" i="7"/>
  <c r="T118" i="7"/>
  <c r="S118" i="7"/>
  <c r="X117" i="7"/>
  <c r="W117" i="7"/>
  <c r="V117" i="7"/>
  <c r="U117" i="7"/>
  <c r="T117" i="7"/>
  <c r="S117" i="7"/>
  <c r="X116" i="7"/>
  <c r="W116" i="7"/>
  <c r="V116" i="7"/>
  <c r="U116" i="7"/>
  <c r="T116" i="7"/>
  <c r="S116" i="7"/>
  <c r="X115" i="7"/>
  <c r="W115" i="7"/>
  <c r="V115" i="7"/>
  <c r="U115" i="7"/>
  <c r="T115" i="7"/>
  <c r="S115" i="7"/>
  <c r="X114" i="7"/>
  <c r="W114" i="7"/>
  <c r="V114" i="7"/>
  <c r="U114" i="7"/>
  <c r="T114" i="7"/>
  <c r="S114" i="7"/>
  <c r="X113" i="7"/>
  <c r="W113" i="7"/>
  <c r="V113" i="7"/>
  <c r="U113" i="7"/>
  <c r="T113" i="7"/>
  <c r="S113" i="7"/>
  <c r="X112" i="7"/>
  <c r="W112" i="7"/>
  <c r="V112" i="7"/>
  <c r="U112" i="7"/>
  <c r="T112" i="7"/>
  <c r="S112" i="7"/>
  <c r="X111" i="7"/>
  <c r="W111" i="7"/>
  <c r="V111" i="7"/>
  <c r="U111" i="7"/>
  <c r="T111" i="7"/>
  <c r="S111" i="7"/>
  <c r="X110" i="7"/>
  <c r="W110" i="7"/>
  <c r="V110" i="7"/>
  <c r="U110" i="7"/>
  <c r="T110" i="7"/>
  <c r="S110" i="7"/>
  <c r="X109" i="7"/>
  <c r="W109" i="7"/>
  <c r="V109" i="7"/>
  <c r="U109" i="7"/>
  <c r="T109" i="7"/>
  <c r="S109" i="7"/>
  <c r="X108" i="7"/>
  <c r="W108" i="7"/>
  <c r="V108" i="7"/>
  <c r="U108" i="7"/>
  <c r="T108" i="7"/>
  <c r="S108" i="7"/>
  <c r="X107" i="7"/>
  <c r="W107" i="7"/>
  <c r="V107" i="7"/>
  <c r="U107" i="7"/>
  <c r="T107" i="7"/>
  <c r="S107" i="7"/>
  <c r="X106" i="7"/>
  <c r="W106" i="7"/>
  <c r="V106" i="7"/>
  <c r="U106" i="7"/>
  <c r="T106" i="7"/>
  <c r="S106" i="7"/>
  <c r="X105" i="7"/>
  <c r="W105" i="7"/>
  <c r="V105" i="7"/>
  <c r="U105" i="7"/>
  <c r="T105" i="7"/>
  <c r="S105" i="7"/>
  <c r="X104" i="7"/>
  <c r="W104" i="7"/>
  <c r="V104" i="7"/>
  <c r="U104" i="7"/>
  <c r="T104" i="7"/>
  <c r="S104" i="7"/>
  <c r="X103" i="7"/>
  <c r="W103" i="7"/>
  <c r="V103" i="7"/>
  <c r="U103" i="7"/>
  <c r="T103" i="7"/>
  <c r="S103" i="7"/>
  <c r="X102" i="7"/>
  <c r="W102" i="7"/>
  <c r="V102" i="7"/>
  <c r="U102" i="7"/>
  <c r="T102" i="7"/>
  <c r="S102" i="7"/>
  <c r="X101" i="7"/>
  <c r="W101" i="7"/>
  <c r="V101" i="7"/>
  <c r="U101" i="7"/>
  <c r="T101" i="7"/>
  <c r="S101" i="7"/>
  <c r="X100" i="7"/>
  <c r="W100" i="7"/>
  <c r="V100" i="7"/>
  <c r="U100" i="7"/>
  <c r="T100" i="7"/>
  <c r="S100" i="7"/>
  <c r="X99" i="7"/>
  <c r="W99" i="7"/>
  <c r="V99" i="7"/>
  <c r="U99" i="7"/>
  <c r="T99" i="7"/>
  <c r="S99" i="7"/>
  <c r="X98" i="7"/>
  <c r="W98" i="7"/>
  <c r="V98" i="7"/>
  <c r="U98" i="7"/>
  <c r="T98" i="7"/>
  <c r="S98" i="7"/>
  <c r="X97" i="7"/>
  <c r="W97" i="7"/>
  <c r="V97" i="7"/>
  <c r="U97" i="7"/>
  <c r="T97" i="7"/>
  <c r="S97" i="7"/>
  <c r="X96" i="7"/>
  <c r="W96" i="7"/>
  <c r="V96" i="7"/>
  <c r="U96" i="7"/>
  <c r="T96" i="7"/>
  <c r="S96" i="7"/>
  <c r="X95" i="7"/>
  <c r="W95" i="7"/>
  <c r="V95" i="7"/>
  <c r="U95" i="7"/>
  <c r="T95" i="7"/>
  <c r="S95" i="7"/>
  <c r="X94" i="7"/>
  <c r="W94" i="7"/>
  <c r="V94" i="7"/>
  <c r="U94" i="7"/>
  <c r="T94" i="7"/>
  <c r="S94" i="7"/>
  <c r="X93" i="7"/>
  <c r="W93" i="7"/>
  <c r="V93" i="7"/>
  <c r="U93" i="7"/>
  <c r="T93" i="7"/>
  <c r="S93" i="7"/>
  <c r="X92" i="7"/>
  <c r="W92" i="7"/>
  <c r="V92" i="7"/>
  <c r="U92" i="7"/>
  <c r="T92" i="7"/>
  <c r="S92" i="7"/>
  <c r="X91" i="7"/>
  <c r="W91" i="7"/>
  <c r="V91" i="7"/>
  <c r="U91" i="7"/>
  <c r="T91" i="7"/>
  <c r="S91" i="7"/>
  <c r="X90" i="7"/>
  <c r="W90" i="7"/>
  <c r="V90" i="7"/>
  <c r="U90" i="7"/>
  <c r="T90" i="7"/>
  <c r="S90" i="7"/>
  <c r="X89" i="7"/>
  <c r="W89" i="7"/>
  <c r="V89" i="7"/>
  <c r="U89" i="7"/>
  <c r="T89" i="7"/>
  <c r="S89" i="7"/>
  <c r="X88" i="7"/>
  <c r="W88" i="7"/>
  <c r="V88" i="7"/>
  <c r="U88" i="7"/>
  <c r="T88" i="7"/>
  <c r="S88" i="7"/>
  <c r="X87" i="7"/>
  <c r="W87" i="7"/>
  <c r="V87" i="7"/>
  <c r="U87" i="7"/>
  <c r="T87" i="7"/>
  <c r="S87" i="7"/>
  <c r="X86" i="7"/>
  <c r="W86" i="7"/>
  <c r="V86" i="7"/>
  <c r="U86" i="7"/>
  <c r="T86" i="7"/>
  <c r="S86" i="7"/>
  <c r="X85" i="7"/>
  <c r="W85" i="7"/>
  <c r="V85" i="7"/>
  <c r="U85" i="7"/>
  <c r="T85" i="7"/>
  <c r="S85" i="7"/>
  <c r="X84" i="7"/>
  <c r="W84" i="7"/>
  <c r="V84" i="7"/>
  <c r="U84" i="7"/>
  <c r="T84" i="7"/>
  <c r="S84" i="7"/>
  <c r="X83" i="7"/>
  <c r="W83" i="7"/>
  <c r="V83" i="7"/>
  <c r="U83" i="7"/>
  <c r="T83" i="7"/>
  <c r="S83" i="7"/>
  <c r="X82" i="7"/>
  <c r="W82" i="7"/>
  <c r="V82" i="7"/>
  <c r="U82" i="7"/>
  <c r="T82" i="7"/>
  <c r="S82" i="7"/>
  <c r="X81" i="7"/>
  <c r="W81" i="7"/>
  <c r="V81" i="7"/>
  <c r="U81" i="7"/>
  <c r="T81" i="7"/>
  <c r="S81" i="7"/>
  <c r="X80" i="7"/>
  <c r="W80" i="7"/>
  <c r="V80" i="7"/>
  <c r="U80" i="7"/>
  <c r="T80" i="7"/>
  <c r="S80" i="7"/>
  <c r="X79" i="7"/>
  <c r="W79" i="7"/>
  <c r="V79" i="7"/>
  <c r="U79" i="7"/>
  <c r="T79" i="7"/>
  <c r="S79" i="7"/>
  <c r="X78" i="7"/>
  <c r="W78" i="7"/>
  <c r="V78" i="7"/>
  <c r="U78" i="7"/>
  <c r="T78" i="7"/>
  <c r="S78" i="7"/>
  <c r="X77" i="7"/>
  <c r="W77" i="7"/>
  <c r="V77" i="7"/>
  <c r="U77" i="7"/>
  <c r="T77" i="7"/>
  <c r="S77" i="7"/>
  <c r="X76" i="7"/>
  <c r="W76" i="7"/>
  <c r="V76" i="7"/>
  <c r="U76" i="7"/>
  <c r="T76" i="7"/>
  <c r="S76" i="7"/>
  <c r="X75" i="7"/>
  <c r="W75" i="7"/>
  <c r="V75" i="7"/>
  <c r="U75" i="7"/>
  <c r="T75" i="7"/>
  <c r="S75" i="7"/>
  <c r="X74" i="7"/>
  <c r="W74" i="7"/>
  <c r="V74" i="7"/>
  <c r="U74" i="7"/>
  <c r="T74" i="7"/>
  <c r="S74" i="7"/>
  <c r="X73" i="7"/>
  <c r="W73" i="7"/>
  <c r="V73" i="7"/>
  <c r="U73" i="7"/>
  <c r="T73" i="7"/>
  <c r="S73" i="7"/>
  <c r="X72" i="7"/>
  <c r="W72" i="7"/>
  <c r="V72" i="7"/>
  <c r="U72" i="7"/>
  <c r="T72" i="7"/>
  <c r="S72" i="7"/>
  <c r="X71" i="7"/>
  <c r="W71" i="7"/>
  <c r="V71" i="7"/>
  <c r="U71" i="7"/>
  <c r="T71" i="7"/>
  <c r="S71" i="7"/>
  <c r="X70" i="7"/>
  <c r="W70" i="7"/>
  <c r="V70" i="7"/>
  <c r="U70" i="7"/>
  <c r="T70" i="7"/>
  <c r="S70" i="7"/>
  <c r="X69" i="7"/>
  <c r="W69" i="7"/>
  <c r="V69" i="7"/>
  <c r="U69" i="7"/>
  <c r="T69" i="7"/>
  <c r="S69" i="7"/>
  <c r="X68" i="7"/>
  <c r="W68" i="7"/>
  <c r="V68" i="7"/>
  <c r="U68" i="7"/>
  <c r="T68" i="7"/>
  <c r="S68" i="7"/>
  <c r="X67" i="7"/>
  <c r="W67" i="7"/>
  <c r="V67" i="7"/>
  <c r="U67" i="7"/>
  <c r="T67" i="7"/>
  <c r="S67" i="7"/>
  <c r="X66" i="7"/>
  <c r="W66" i="7"/>
  <c r="V66" i="7"/>
  <c r="U66" i="7"/>
  <c r="T66" i="7"/>
  <c r="S66" i="7"/>
  <c r="X65" i="7"/>
  <c r="W65" i="7"/>
  <c r="V65" i="7"/>
  <c r="U65" i="7"/>
  <c r="T65" i="7"/>
  <c r="S65" i="7"/>
  <c r="X64" i="7"/>
  <c r="W64" i="7"/>
  <c r="V64" i="7"/>
  <c r="U64" i="7"/>
  <c r="T64" i="7"/>
  <c r="S64" i="7"/>
  <c r="X63" i="7"/>
  <c r="W63" i="7"/>
  <c r="V63" i="7"/>
  <c r="U63" i="7"/>
  <c r="T63" i="7"/>
  <c r="S63" i="7"/>
  <c r="X62" i="7"/>
  <c r="W62" i="7"/>
  <c r="V62" i="7"/>
  <c r="U62" i="7"/>
  <c r="T62" i="7"/>
  <c r="S62" i="7"/>
  <c r="X61" i="7"/>
  <c r="W61" i="7"/>
  <c r="V61" i="7"/>
  <c r="U61" i="7"/>
  <c r="T61" i="7"/>
  <c r="S61" i="7"/>
  <c r="X60" i="7"/>
  <c r="W60" i="7"/>
  <c r="V60" i="7"/>
  <c r="U60" i="7"/>
  <c r="T60" i="7"/>
  <c r="S60" i="7"/>
  <c r="X59" i="7"/>
  <c r="W59" i="7"/>
  <c r="V59" i="7"/>
  <c r="U59" i="7"/>
  <c r="T59" i="7"/>
  <c r="S59" i="7"/>
  <c r="X58" i="7"/>
  <c r="W58" i="7"/>
  <c r="V58" i="7"/>
  <c r="U58" i="7"/>
  <c r="T58" i="7"/>
  <c r="S58" i="7"/>
  <c r="X57" i="7"/>
  <c r="W57" i="7"/>
  <c r="V57" i="7"/>
  <c r="U57" i="7"/>
  <c r="T57" i="7"/>
  <c r="S57" i="7"/>
  <c r="X56" i="7"/>
  <c r="W56" i="7"/>
  <c r="V56" i="7"/>
  <c r="U56" i="7"/>
  <c r="T56" i="7"/>
  <c r="S56" i="7"/>
  <c r="X55" i="7"/>
  <c r="W55" i="7"/>
  <c r="V55" i="7"/>
  <c r="U55" i="7"/>
  <c r="T55" i="7"/>
  <c r="S55" i="7"/>
  <c r="X54" i="7"/>
  <c r="W54" i="7"/>
  <c r="V54" i="7"/>
  <c r="U54" i="7"/>
  <c r="T54" i="7"/>
  <c r="S54" i="7"/>
  <c r="X53" i="7"/>
  <c r="W53" i="7"/>
  <c r="V53" i="7"/>
  <c r="U53" i="7"/>
  <c r="T53" i="7"/>
  <c r="S53" i="7"/>
  <c r="X52" i="7"/>
  <c r="W52" i="7"/>
  <c r="V52" i="7"/>
  <c r="U52" i="7"/>
  <c r="T52" i="7"/>
  <c r="S52" i="7"/>
  <c r="X51" i="7"/>
  <c r="W51" i="7"/>
  <c r="V51" i="7"/>
  <c r="U51" i="7"/>
  <c r="T51" i="7"/>
  <c r="S51" i="7"/>
  <c r="X50" i="7"/>
  <c r="W50" i="7"/>
  <c r="V50" i="7"/>
  <c r="U50" i="7"/>
  <c r="T50" i="7"/>
  <c r="S50" i="7"/>
  <c r="X49" i="7"/>
  <c r="W49" i="7"/>
  <c r="V49" i="7"/>
  <c r="U49" i="7"/>
  <c r="T49" i="7"/>
  <c r="S49" i="7"/>
  <c r="X48" i="7"/>
  <c r="W48" i="7"/>
  <c r="V48" i="7"/>
  <c r="U48" i="7"/>
  <c r="T48" i="7"/>
  <c r="S48" i="7"/>
  <c r="X47" i="7"/>
  <c r="W47" i="7"/>
  <c r="V47" i="7"/>
  <c r="U47" i="7"/>
  <c r="T47" i="7"/>
  <c r="S47" i="7"/>
  <c r="X46" i="7"/>
  <c r="W46" i="7"/>
  <c r="V46" i="7"/>
  <c r="U46" i="7"/>
  <c r="T46" i="7"/>
  <c r="S46" i="7"/>
  <c r="X45" i="7"/>
  <c r="W45" i="7"/>
  <c r="V45" i="7"/>
  <c r="U45" i="7"/>
  <c r="T45" i="7"/>
  <c r="S45" i="7"/>
  <c r="X44" i="7"/>
  <c r="W44" i="7"/>
  <c r="V44" i="7"/>
  <c r="U44" i="7"/>
  <c r="T44" i="7"/>
  <c r="S44" i="7"/>
  <c r="X43" i="7"/>
  <c r="W43" i="7"/>
  <c r="V43" i="7"/>
  <c r="U43" i="7"/>
  <c r="T43" i="7"/>
  <c r="S43" i="7"/>
  <c r="X42" i="7"/>
  <c r="W42" i="7"/>
  <c r="V42" i="7"/>
  <c r="U42" i="7"/>
  <c r="T42" i="7"/>
  <c r="S42" i="7"/>
  <c r="X41" i="7"/>
  <c r="W41" i="7"/>
  <c r="V41" i="7"/>
  <c r="U41" i="7"/>
  <c r="T41" i="7"/>
  <c r="S41" i="7"/>
  <c r="X40" i="7"/>
  <c r="W40" i="7"/>
  <c r="V40" i="7"/>
  <c r="U40" i="7"/>
  <c r="T40" i="7"/>
  <c r="S40" i="7"/>
  <c r="X39" i="7"/>
  <c r="W39" i="7"/>
  <c r="V39" i="7"/>
  <c r="U39" i="7"/>
  <c r="T39" i="7"/>
  <c r="S39" i="7"/>
  <c r="X38" i="7"/>
  <c r="W38" i="7"/>
  <c r="V38" i="7"/>
  <c r="U38" i="7"/>
  <c r="T38" i="7"/>
  <c r="S38" i="7"/>
  <c r="X37" i="7"/>
  <c r="W37" i="7"/>
  <c r="V37" i="7"/>
  <c r="U37" i="7"/>
  <c r="T37" i="7"/>
  <c r="S37" i="7"/>
  <c r="X36" i="7"/>
  <c r="W36" i="7"/>
  <c r="V36" i="7"/>
  <c r="U36" i="7"/>
  <c r="T36" i="7"/>
  <c r="S36" i="7"/>
  <c r="X35" i="7"/>
  <c r="W35" i="7"/>
  <c r="V35" i="7"/>
  <c r="U35" i="7"/>
  <c r="T35" i="7"/>
  <c r="S35" i="7"/>
  <c r="X34" i="7"/>
  <c r="W34" i="7"/>
  <c r="V34" i="7"/>
  <c r="U34" i="7"/>
  <c r="T34" i="7"/>
  <c r="S34" i="7"/>
  <c r="X33" i="7"/>
  <c r="W33" i="7"/>
  <c r="V33" i="7"/>
  <c r="U33" i="7"/>
  <c r="T33" i="7"/>
  <c r="S33" i="7"/>
  <c r="X32" i="7"/>
  <c r="W32" i="7"/>
  <c r="V32" i="7"/>
  <c r="U32" i="7"/>
  <c r="T32" i="7"/>
  <c r="S32" i="7"/>
  <c r="X31" i="7"/>
  <c r="W31" i="7"/>
  <c r="V31" i="7"/>
  <c r="U31" i="7"/>
  <c r="T31" i="7"/>
  <c r="S31" i="7"/>
  <c r="X30" i="7"/>
  <c r="W30" i="7"/>
  <c r="V30" i="7"/>
  <c r="U30" i="7"/>
  <c r="T30" i="7"/>
  <c r="S30" i="7"/>
  <c r="X29" i="7"/>
  <c r="W29" i="7"/>
  <c r="V29" i="7"/>
  <c r="U29" i="7"/>
  <c r="T29" i="7"/>
  <c r="S29" i="7"/>
  <c r="X28" i="7"/>
  <c r="W28" i="7"/>
  <c r="V28" i="7"/>
  <c r="U28" i="7"/>
  <c r="T28" i="7"/>
  <c r="S28" i="7"/>
  <c r="X27" i="7"/>
  <c r="W27" i="7"/>
  <c r="V27" i="7"/>
  <c r="U27" i="7"/>
  <c r="T27" i="7"/>
  <c r="S27" i="7"/>
  <c r="X26" i="7"/>
  <c r="W26" i="7"/>
  <c r="V26" i="7"/>
  <c r="U26" i="7"/>
  <c r="T26" i="7"/>
  <c r="S26" i="7"/>
  <c r="X25" i="7"/>
  <c r="W25" i="7"/>
  <c r="V25" i="7"/>
  <c r="U25" i="7"/>
  <c r="T25" i="7"/>
  <c r="S25" i="7"/>
  <c r="X24" i="7"/>
  <c r="W24" i="7"/>
  <c r="V24" i="7"/>
  <c r="U24" i="7"/>
  <c r="T24" i="7"/>
  <c r="S24" i="7"/>
  <c r="X23" i="7"/>
  <c r="W23" i="7"/>
  <c r="V23" i="7"/>
  <c r="U23" i="7"/>
  <c r="T23" i="7"/>
  <c r="S23" i="7"/>
  <c r="X22" i="7"/>
  <c r="W22" i="7"/>
  <c r="V22" i="7"/>
  <c r="U22" i="7"/>
  <c r="T22" i="7"/>
  <c r="S22" i="7"/>
  <c r="X21" i="7"/>
  <c r="W21" i="7"/>
  <c r="V21" i="7"/>
  <c r="U21" i="7"/>
  <c r="T21" i="7"/>
  <c r="S21" i="7"/>
  <c r="X20" i="7"/>
  <c r="W20" i="7"/>
  <c r="V20" i="7"/>
  <c r="U20" i="7"/>
  <c r="T20" i="7"/>
  <c r="S20" i="7"/>
  <c r="X19" i="7"/>
  <c r="W19" i="7"/>
  <c r="V19" i="7"/>
  <c r="U19" i="7"/>
  <c r="T19" i="7"/>
  <c r="S19" i="7"/>
  <c r="X18" i="7"/>
  <c r="W18" i="7"/>
  <c r="V18" i="7"/>
  <c r="U18" i="7"/>
  <c r="T18" i="7"/>
  <c r="S18" i="7"/>
  <c r="X17" i="7"/>
  <c r="W17" i="7"/>
  <c r="V17" i="7"/>
  <c r="U17" i="7"/>
  <c r="T17" i="7"/>
  <c r="S17" i="7"/>
  <c r="X16" i="7"/>
  <c r="W16" i="7"/>
  <c r="V16" i="7"/>
  <c r="U16" i="7"/>
  <c r="T16" i="7"/>
  <c r="S16" i="7"/>
  <c r="X15" i="7"/>
  <c r="W15" i="7"/>
  <c r="V15" i="7"/>
  <c r="U15" i="7"/>
  <c r="T15" i="7"/>
  <c r="S15" i="7"/>
  <c r="X14" i="7"/>
  <c r="W14" i="7"/>
  <c r="V14" i="7"/>
  <c r="U14" i="7"/>
  <c r="T14" i="7"/>
  <c r="S14" i="7"/>
  <c r="X13" i="7"/>
  <c r="W13" i="7"/>
  <c r="V13" i="7"/>
  <c r="U13" i="7"/>
  <c r="T13" i="7"/>
  <c r="S13" i="7"/>
  <c r="X12" i="7"/>
  <c r="W12" i="7"/>
  <c r="V12" i="7"/>
  <c r="U12" i="7"/>
  <c r="T12" i="7"/>
  <c r="S12" i="7"/>
  <c r="X11" i="7"/>
  <c r="W11" i="7"/>
  <c r="V11" i="7"/>
  <c r="U11" i="7"/>
  <c r="T11" i="7"/>
  <c r="S11" i="7"/>
  <c r="X10" i="7"/>
  <c r="W10" i="7"/>
  <c r="V10" i="7"/>
  <c r="U10" i="7"/>
  <c r="T10" i="7"/>
  <c r="S10" i="7"/>
  <c r="X9" i="7"/>
  <c r="W9" i="7"/>
  <c r="V9" i="7"/>
  <c r="U9" i="7"/>
  <c r="T9" i="7"/>
  <c r="S9" i="7"/>
  <c r="X8" i="7"/>
  <c r="W8" i="7"/>
  <c r="V8" i="7"/>
  <c r="U8" i="7"/>
  <c r="T8" i="7"/>
  <c r="S8" i="7"/>
  <c r="X7" i="7"/>
  <c r="W7" i="7"/>
  <c r="V7" i="7"/>
  <c r="U7" i="7"/>
  <c r="T7" i="7"/>
  <c r="S7" i="7"/>
  <c r="X6" i="7"/>
  <c r="W6" i="7"/>
  <c r="V6" i="7"/>
  <c r="U6" i="7"/>
  <c r="T6" i="7"/>
  <c r="S6" i="7"/>
  <c r="X5" i="7"/>
  <c r="W5" i="7"/>
  <c r="V5" i="7"/>
  <c r="U5" i="7"/>
  <c r="T5" i="7"/>
  <c r="S5" i="7"/>
  <c r="Y4" i="7"/>
  <c r="X4" i="7"/>
  <c r="W4" i="7"/>
  <c r="V4" i="7"/>
  <c r="U4" i="7"/>
  <c r="T4" i="7"/>
  <c r="S4" i="7"/>
  <c r="D39" i="1"/>
  <c r="D38" i="1"/>
  <c r="D36" i="1"/>
  <c r="D34" i="1"/>
  <c r="D31" i="1"/>
  <c r="D30" i="1"/>
  <c r="D29" i="1"/>
  <c r="D19" i="1"/>
  <c r="D17" i="1"/>
  <c r="D16" i="1"/>
  <c r="D15" i="1"/>
  <c r="D14" i="1"/>
  <c r="D13" i="1"/>
  <c r="D12" i="1"/>
  <c r="K211" i="11" l="1"/>
  <c r="Y1252" i="7"/>
  <c r="Y1250" i="7"/>
  <c r="Y1249" i="7"/>
  <c r="D37" i="1"/>
  <c r="D35" i="1"/>
  <c r="Y623" i="7"/>
  <c r="K433" i="11"/>
  <c r="K262" i="11"/>
  <c r="K128" i="11"/>
  <c r="K120" i="11"/>
  <c r="Y1254" i="7"/>
  <c r="Y1245" i="7"/>
  <c r="K331" i="11"/>
  <c r="K282" i="11"/>
  <c r="K188" i="11"/>
  <c r="K135" i="11"/>
  <c r="K132" i="11"/>
  <c r="Y635" i="7"/>
  <c r="Y634" i="7"/>
  <c r="Y633" i="7"/>
  <c r="Y632" i="7"/>
  <c r="D28" i="1"/>
  <c r="Y1246" i="7"/>
  <c r="Y1244" i="7"/>
  <c r="Y628" i="7"/>
  <c r="Y1240" i="7"/>
  <c r="Y648" i="7"/>
  <c r="Y647" i="7"/>
  <c r="Y646" i="7"/>
  <c r="Y645" i="7"/>
  <c r="Y631" i="7"/>
  <c r="Y630" i="7"/>
  <c r="Y314" i="7"/>
  <c r="Y1451" i="7"/>
  <c r="Y1450" i="7"/>
  <c r="Y1449" i="7"/>
  <c r="Y1448" i="7"/>
  <c r="Y1447" i="7"/>
  <c r="Y1446" i="7"/>
  <c r="Y1445" i="7"/>
  <c r="Y1444" i="7"/>
  <c r="Y1443" i="7"/>
  <c r="Y1442" i="7"/>
  <c r="Y1441" i="7"/>
  <c r="Y1440" i="7"/>
  <c r="Y1439" i="7"/>
  <c r="Y1438" i="7"/>
  <c r="Y1437" i="7"/>
  <c r="Y1436" i="7"/>
  <c r="Y1435" i="7"/>
  <c r="Y1434" i="7"/>
  <c r="Y1433" i="7"/>
  <c r="Y1432" i="7"/>
  <c r="Y1431" i="7"/>
  <c r="Y1430" i="7"/>
  <c r="Y1429" i="7"/>
  <c r="Y1428" i="7"/>
  <c r="Y1427" i="7"/>
  <c r="Y1426" i="7"/>
  <c r="Y1425" i="7"/>
  <c r="Y1424" i="7"/>
  <c r="Y1423" i="7"/>
  <c r="Y1422" i="7"/>
  <c r="Y1421" i="7"/>
  <c r="Y1420" i="7"/>
  <c r="Y1419" i="7"/>
  <c r="Y1418" i="7"/>
  <c r="Y1417" i="7"/>
  <c r="Y1416" i="7"/>
  <c r="Y1415" i="7"/>
  <c r="Y1414" i="7"/>
  <c r="Y1413" i="7"/>
  <c r="Y1412" i="7"/>
  <c r="Y1411" i="7"/>
  <c r="Y1410" i="7"/>
  <c r="Y1409" i="7"/>
  <c r="Y1408" i="7"/>
  <c r="Y1407" i="7"/>
  <c r="Y1406" i="7"/>
  <c r="Y1405" i="7"/>
  <c r="Y1404" i="7"/>
  <c r="Y1403" i="7"/>
  <c r="Y1402" i="7"/>
  <c r="Y1401" i="7"/>
  <c r="Y1400" i="7"/>
  <c r="Y1399" i="7"/>
  <c r="Y1398" i="7"/>
  <c r="Y1397" i="7"/>
  <c r="Y1396" i="7"/>
  <c r="Y1395" i="7"/>
  <c r="Y1394" i="7"/>
  <c r="Y1393" i="7"/>
  <c r="Y1392" i="7"/>
  <c r="Y1391" i="7"/>
  <c r="Y1390" i="7"/>
  <c r="Y1389" i="7"/>
  <c r="Y1388" i="7"/>
  <c r="Y1387" i="7"/>
  <c r="Y1386" i="7"/>
  <c r="Y1385" i="7"/>
  <c r="Y1384" i="7"/>
  <c r="Y1383" i="7"/>
  <c r="Y1382" i="7"/>
  <c r="Y1381" i="7"/>
  <c r="Y1380" i="7"/>
  <c r="Y1379" i="7"/>
  <c r="Y1378" i="7"/>
  <c r="Y1377" i="7"/>
  <c r="Y1376" i="7"/>
  <c r="Y1375" i="7"/>
  <c r="Y1374" i="7"/>
  <c r="Y1373" i="7"/>
  <c r="Y1372" i="7"/>
  <c r="Y1371" i="7"/>
  <c r="Y1370" i="7"/>
  <c r="Y1369" i="7"/>
  <c r="Y1368" i="7"/>
  <c r="Y1367" i="7"/>
  <c r="Y1366" i="7"/>
  <c r="Y1365" i="7"/>
  <c r="Y1364" i="7"/>
  <c r="Y1363" i="7"/>
  <c r="Y1362" i="7"/>
  <c r="Y1361" i="7"/>
  <c r="Y1360" i="7"/>
  <c r="Y1359" i="7"/>
  <c r="Y1358" i="7"/>
  <c r="Y1357" i="7"/>
  <c r="Y1356" i="7"/>
  <c r="Y1355" i="7"/>
  <c r="Y1354" i="7"/>
  <c r="Y1353" i="7"/>
  <c r="Y1352" i="7"/>
  <c r="Y1351" i="7"/>
  <c r="Y1350" i="7"/>
  <c r="Y1349" i="7"/>
  <c r="Y1348" i="7"/>
  <c r="Y1347" i="7"/>
  <c r="Y1346" i="7"/>
  <c r="Y1345" i="7"/>
  <c r="Y1344" i="7"/>
  <c r="Y1343" i="7"/>
  <c r="Y1342" i="7"/>
  <c r="Y1341" i="7"/>
  <c r="Y1340" i="7"/>
  <c r="Y1339" i="7"/>
  <c r="Y1338" i="7"/>
  <c r="Y1337" i="7"/>
  <c r="Y1336" i="7"/>
  <c r="Y1335" i="7"/>
  <c r="Y1334" i="7"/>
  <c r="Y1333" i="7"/>
  <c r="Y1332" i="7"/>
  <c r="Y1331" i="7"/>
  <c r="Y1330" i="7"/>
  <c r="Y1329" i="7"/>
  <c r="Y1328" i="7"/>
  <c r="Y1327" i="7"/>
  <c r="Y1326" i="7"/>
  <c r="Y1325" i="7"/>
  <c r="Y1324" i="7"/>
  <c r="Y1323" i="7"/>
  <c r="Y1322" i="7"/>
  <c r="Y1321" i="7"/>
  <c r="Y1320" i="7"/>
  <c r="Y1319" i="7"/>
  <c r="Y1318" i="7"/>
  <c r="Y1317" i="7"/>
  <c r="Y1316" i="7"/>
  <c r="Y1315" i="7"/>
  <c r="Y1314" i="7"/>
  <c r="Y1313" i="7"/>
  <c r="Y1312" i="7"/>
  <c r="Y1311" i="7"/>
  <c r="Y1310" i="7"/>
  <c r="Y1309" i="7"/>
  <c r="Y1308" i="7"/>
  <c r="Y1307" i="7"/>
  <c r="Y1306" i="7"/>
  <c r="Y1305" i="7"/>
  <c r="Y1304" i="7"/>
  <c r="Y1303" i="7"/>
  <c r="Y1302" i="7"/>
  <c r="Y1301" i="7"/>
  <c r="Y1300" i="7"/>
  <c r="Y1299" i="7"/>
  <c r="Y1298" i="7"/>
  <c r="Y1297" i="7"/>
  <c r="Y1296" i="7"/>
  <c r="Y1295" i="7"/>
  <c r="Y1294" i="7"/>
  <c r="Y1293" i="7"/>
  <c r="Y1292" i="7"/>
  <c r="Y1291" i="7"/>
  <c r="Y1290" i="7"/>
  <c r="Y1289" i="7"/>
  <c r="Y1288" i="7"/>
  <c r="Y1287" i="7"/>
  <c r="Y1286" i="7"/>
  <c r="Y1285" i="7"/>
  <c r="Y1284" i="7"/>
  <c r="Y1283" i="7"/>
  <c r="Y1282" i="7"/>
  <c r="Y1281" i="7"/>
  <c r="Y1280" i="7"/>
  <c r="Y1279" i="7"/>
  <c r="Y1278" i="7"/>
  <c r="Y1277" i="7"/>
  <c r="Y1276" i="7"/>
  <c r="Y1275" i="7"/>
  <c r="Y1274" i="7"/>
  <c r="Y1273" i="7"/>
  <c r="Y1272" i="7"/>
  <c r="Y1271" i="7"/>
  <c r="Y1270" i="7"/>
  <c r="Y1269" i="7"/>
  <c r="Y1268" i="7"/>
  <c r="Y1267" i="7"/>
  <c r="Y1266" i="7"/>
  <c r="Y1265" i="7"/>
  <c r="Y1264" i="7"/>
  <c r="Y1263" i="7"/>
  <c r="Y1262" i="7"/>
  <c r="Y1261" i="7"/>
  <c r="Y1260" i="7"/>
  <c r="Y1259" i="7"/>
  <c r="Y1258" i="7"/>
  <c r="Y1257" i="7"/>
  <c r="Y1256" i="7"/>
  <c r="Y1253" i="7"/>
  <c r="Y1248" i="7"/>
  <c r="Y1247" i="7"/>
  <c r="Y1238" i="7"/>
  <c r="Y1237" i="7"/>
  <c r="Y1236" i="7"/>
  <c r="Y1235" i="7"/>
  <c r="Y1234" i="7"/>
  <c r="Y1233" i="7"/>
  <c r="Y1232" i="7"/>
  <c r="Y1231" i="7"/>
  <c r="Y1230" i="7"/>
  <c r="Y1229" i="7"/>
  <c r="Y1228" i="7"/>
  <c r="Y1227" i="7"/>
  <c r="Y1226" i="7"/>
  <c r="Y1225" i="7"/>
  <c r="Y1224" i="7"/>
  <c r="Y1223" i="7"/>
  <c r="Y1222" i="7"/>
  <c r="Y1221" i="7"/>
  <c r="Y1220" i="7"/>
  <c r="Y1219" i="7"/>
  <c r="Y1218" i="7"/>
  <c r="Y1217" i="7"/>
  <c r="Y1216" i="7"/>
  <c r="Y1215" i="7"/>
  <c r="Y1214" i="7"/>
  <c r="Y1213" i="7"/>
  <c r="Y1212" i="7"/>
  <c r="Y1211" i="7"/>
  <c r="Y1210" i="7"/>
  <c r="Y1209" i="7"/>
  <c r="Y1208" i="7"/>
  <c r="Y1207" i="7"/>
  <c r="Y1206" i="7"/>
  <c r="Y1205" i="7"/>
  <c r="Y1204" i="7"/>
  <c r="Y1203" i="7"/>
  <c r="Y1202" i="7"/>
  <c r="Y1201" i="7"/>
  <c r="Y1200" i="7"/>
  <c r="Y1199" i="7"/>
  <c r="Y1198" i="7"/>
  <c r="Y1197" i="7"/>
  <c r="Y1196" i="7"/>
  <c r="Y1195" i="7"/>
  <c r="Y1194" i="7"/>
  <c r="Y1193" i="7"/>
  <c r="Y1192" i="7"/>
  <c r="Y1191" i="7"/>
  <c r="Y1190" i="7"/>
  <c r="Y1189" i="7"/>
  <c r="Y1188" i="7"/>
  <c r="Y1187" i="7"/>
  <c r="Y1186" i="7"/>
  <c r="Y1185" i="7"/>
  <c r="Y1184" i="7"/>
  <c r="Y1183" i="7"/>
  <c r="Y1182" i="7"/>
  <c r="Y1181" i="7"/>
  <c r="Y1180" i="7"/>
  <c r="Y1179" i="7"/>
  <c r="Y1178" i="7"/>
  <c r="Y1177" i="7"/>
  <c r="Y1176" i="7"/>
  <c r="Y1175" i="7"/>
  <c r="Y1174" i="7"/>
  <c r="Y1172" i="7"/>
  <c r="Y1171" i="7"/>
  <c r="Y1170" i="7"/>
  <c r="Y1169" i="7"/>
  <c r="Y1168" i="7"/>
  <c r="Y1167" i="7"/>
  <c r="Y1166" i="7"/>
  <c r="Y1165" i="7"/>
  <c r="Y1164" i="7"/>
  <c r="Y1163" i="7"/>
  <c r="Y1162" i="7"/>
  <c r="Y1161" i="7"/>
  <c r="Y1160" i="7"/>
  <c r="Y1159" i="7"/>
  <c r="Y1158" i="7"/>
  <c r="Y1157" i="7"/>
  <c r="Y1156" i="7"/>
  <c r="Y1155" i="7"/>
  <c r="Y1154" i="7"/>
  <c r="Y1153" i="7"/>
  <c r="Y1152" i="7"/>
  <c r="Y1151" i="7"/>
  <c r="Y1150" i="7"/>
  <c r="Y1149" i="7"/>
  <c r="Y1148" i="7"/>
  <c r="Y1147" i="7"/>
  <c r="Y1146" i="7"/>
  <c r="Y1145" i="7"/>
  <c r="Y1144" i="7"/>
  <c r="Y1143" i="7"/>
  <c r="Y1142" i="7"/>
  <c r="Y1141" i="7"/>
  <c r="Y1140" i="7"/>
  <c r="Y1139" i="7"/>
  <c r="Y1138" i="7"/>
  <c r="Y1137" i="7"/>
  <c r="Y1136" i="7"/>
  <c r="Y1135" i="7"/>
  <c r="Y1134" i="7"/>
  <c r="Y1133" i="7"/>
  <c r="Y1132" i="7"/>
  <c r="Y1131" i="7"/>
  <c r="Y1130" i="7"/>
  <c r="Y1129" i="7"/>
  <c r="Y1128" i="7"/>
  <c r="Y1127" i="7"/>
  <c r="Y1126" i="7"/>
  <c r="Y1125" i="7"/>
  <c r="Y1124" i="7"/>
  <c r="Y1123" i="7"/>
  <c r="Y1122" i="7"/>
  <c r="Y1121" i="7"/>
  <c r="Y1120" i="7"/>
  <c r="Y1119" i="7"/>
  <c r="Y1118" i="7"/>
  <c r="Y1117" i="7"/>
  <c r="Y1116" i="7"/>
  <c r="Y1115" i="7"/>
  <c r="Y1114" i="7"/>
  <c r="Y1113" i="7"/>
  <c r="Y1112" i="7"/>
  <c r="Y1111" i="7"/>
  <c r="Y1110" i="7"/>
  <c r="Y1109" i="7"/>
  <c r="Y1108" i="7"/>
  <c r="Y1107" i="7"/>
  <c r="Y1106" i="7"/>
  <c r="Y1105" i="7"/>
  <c r="Y1104" i="7"/>
  <c r="Y1103" i="7"/>
  <c r="Y1102" i="7"/>
  <c r="Y1101" i="7"/>
  <c r="Y1100" i="7"/>
  <c r="Y1099" i="7"/>
  <c r="Y1098" i="7"/>
  <c r="Y1097" i="7"/>
  <c r="Y1096" i="7"/>
  <c r="Y1095" i="7"/>
  <c r="Y1094" i="7"/>
  <c r="Y1093" i="7"/>
  <c r="Y1092" i="7"/>
  <c r="Y1091" i="7"/>
  <c r="Y1090" i="7"/>
  <c r="Y1089" i="7"/>
  <c r="Y1088" i="7"/>
  <c r="Y1087" i="7"/>
  <c r="Y1086" i="7"/>
  <c r="Y1085" i="7"/>
  <c r="Y1084" i="7"/>
  <c r="Y1083" i="7"/>
  <c r="Y1082" i="7"/>
  <c r="Y1081" i="7"/>
  <c r="Y1080" i="7"/>
  <c r="Y1079" i="7"/>
  <c r="Y1078" i="7"/>
  <c r="Y1077" i="7"/>
  <c r="Y1076" i="7"/>
  <c r="Y1075" i="7"/>
  <c r="Y1074" i="7"/>
  <c r="Y1073" i="7"/>
  <c r="Y1072" i="7"/>
  <c r="Y1071" i="7"/>
  <c r="Y1070" i="7"/>
  <c r="Y1069" i="7"/>
  <c r="Y1068" i="7"/>
  <c r="Y1067" i="7"/>
  <c r="Y1066" i="7"/>
  <c r="Y1065" i="7"/>
  <c r="Y1064" i="7"/>
  <c r="Y1063" i="7"/>
  <c r="Y1062" i="7"/>
  <c r="Y1061" i="7"/>
  <c r="Y1060" i="7"/>
  <c r="Y1059" i="7"/>
  <c r="Y1058" i="7"/>
  <c r="Y1057" i="7"/>
  <c r="Y1056" i="7"/>
  <c r="Y1055" i="7"/>
  <c r="Y1054" i="7"/>
  <c r="Y1053" i="7"/>
  <c r="Y1052" i="7"/>
  <c r="Y1051" i="7"/>
  <c r="Y1050" i="7"/>
  <c r="Y1049" i="7"/>
  <c r="Y1048" i="7"/>
  <c r="Y1047" i="7"/>
  <c r="Y1046" i="7"/>
  <c r="Y1045" i="7"/>
  <c r="Y1044" i="7"/>
  <c r="Y1043" i="7"/>
  <c r="Y1042" i="7"/>
  <c r="Y1041" i="7"/>
  <c r="Y1040" i="7"/>
  <c r="Y1039" i="7"/>
  <c r="Y1038" i="7"/>
  <c r="Y1037" i="7"/>
  <c r="Y1036" i="7"/>
  <c r="Y1035" i="7"/>
  <c r="Y1034" i="7"/>
  <c r="Y1033" i="7"/>
  <c r="Y1032" i="7"/>
  <c r="Y1031" i="7"/>
  <c r="Y1030" i="7"/>
  <c r="Y1029" i="7"/>
  <c r="Y1028" i="7"/>
  <c r="Y1027" i="7"/>
  <c r="Y1026" i="7"/>
  <c r="Y1025" i="7"/>
  <c r="Y1024" i="7"/>
  <c r="Y1023" i="7"/>
  <c r="Y1022" i="7"/>
  <c r="Y1021" i="7"/>
  <c r="Y1020" i="7"/>
  <c r="Y1019" i="7"/>
  <c r="Y1018" i="7"/>
  <c r="Y1017" i="7"/>
  <c r="Y1016" i="7"/>
  <c r="Y1015" i="7"/>
  <c r="Y1014" i="7"/>
  <c r="Y1013" i="7"/>
  <c r="Y1012" i="7"/>
  <c r="Y1011" i="7"/>
  <c r="Y1010" i="7"/>
  <c r="Y1009" i="7"/>
  <c r="Y1008" i="7"/>
  <c r="Y1007" i="7"/>
  <c r="Y1006" i="7"/>
  <c r="Y1005" i="7"/>
  <c r="Y1004" i="7"/>
  <c r="Y1003" i="7"/>
  <c r="Y1002" i="7"/>
  <c r="Y1001" i="7"/>
  <c r="Y1000" i="7"/>
  <c r="Y999" i="7"/>
  <c r="Y998" i="7"/>
  <c r="Y997" i="7"/>
  <c r="Y996" i="7"/>
  <c r="Y995" i="7"/>
  <c r="Y994" i="7"/>
  <c r="Y993" i="7"/>
  <c r="Y992" i="7"/>
  <c r="Y991" i="7"/>
  <c r="Y990" i="7"/>
  <c r="Y989" i="7"/>
  <c r="Y988" i="7"/>
  <c r="Y987" i="7"/>
  <c r="Y986" i="7"/>
  <c r="Y985" i="7"/>
  <c r="Y984" i="7"/>
  <c r="Y983" i="7"/>
  <c r="Y982" i="7"/>
  <c r="Y981" i="7"/>
  <c r="Y980" i="7"/>
  <c r="Y979" i="7"/>
  <c r="Y978" i="7"/>
  <c r="Y977" i="7"/>
  <c r="Y976" i="7"/>
  <c r="Y975" i="7"/>
  <c r="Y974" i="7"/>
  <c r="Y973" i="7"/>
  <c r="Y972" i="7"/>
  <c r="Y971" i="7"/>
  <c r="Y970" i="7"/>
  <c r="Y969" i="7"/>
  <c r="Y968" i="7"/>
  <c r="Y967" i="7"/>
  <c r="Y966" i="7"/>
  <c r="Y965" i="7"/>
  <c r="Y964" i="7"/>
  <c r="Y963" i="7"/>
  <c r="Y962" i="7"/>
  <c r="Y961" i="7"/>
  <c r="Y960" i="7"/>
  <c r="Y959" i="7"/>
  <c r="Y958" i="7"/>
  <c r="Y957" i="7"/>
  <c r="Y956" i="7"/>
  <c r="Y955" i="7"/>
  <c r="Y954" i="7"/>
  <c r="Y953" i="7"/>
  <c r="Y952" i="7"/>
  <c r="Y951" i="7"/>
  <c r="Y950" i="7"/>
  <c r="Y949" i="7"/>
  <c r="Y948" i="7"/>
  <c r="Y947" i="7"/>
  <c r="Y946" i="7"/>
  <c r="Y945" i="7"/>
  <c r="Y944" i="7"/>
  <c r="Y943" i="7"/>
  <c r="Y942" i="7"/>
  <c r="Y941" i="7"/>
  <c r="Y940" i="7"/>
  <c r="Y939" i="7"/>
  <c r="Y938" i="7"/>
  <c r="Y937" i="7"/>
  <c r="Y936" i="7"/>
  <c r="Y935" i="7"/>
  <c r="Y934" i="7"/>
  <c r="Y933" i="7"/>
  <c r="Y932" i="7"/>
  <c r="Y931" i="7"/>
  <c r="Y930" i="7"/>
  <c r="Y703" i="7"/>
  <c r="Y702" i="7"/>
  <c r="Y700" i="7"/>
  <c r="Y698" i="7"/>
  <c r="Y696" i="7"/>
  <c r="Y693" i="7"/>
  <c r="Y691" i="7"/>
  <c r="Y690" i="7"/>
  <c r="Y688" i="7"/>
  <c r="Y686" i="7"/>
  <c r="Y684" i="7"/>
  <c r="Y682" i="7"/>
  <c r="Y680" i="7"/>
  <c r="Y678" i="7"/>
  <c r="Y676" i="7"/>
  <c r="Y674" i="7"/>
  <c r="Y673" i="7"/>
  <c r="Y671" i="7"/>
  <c r="Y668" i="7"/>
  <c r="Y667" i="7"/>
  <c r="Y665" i="7"/>
  <c r="Y663" i="7"/>
  <c r="Y661" i="7"/>
  <c r="Y659" i="7"/>
  <c r="Y657" i="7"/>
  <c r="Y655" i="7"/>
  <c r="Y653" i="7"/>
  <c r="Y652" i="7"/>
  <c r="Y650" i="7"/>
  <c r="Y626" i="7"/>
  <c r="Y625" i="7"/>
  <c r="Y624" i="7"/>
  <c r="Y313" i="7"/>
  <c r="Y312" i="7"/>
  <c r="Y311" i="7"/>
  <c r="Y928" i="7"/>
  <c r="Y927" i="7"/>
  <c r="Y926" i="7"/>
  <c r="Y925" i="7"/>
  <c r="Y924" i="7"/>
  <c r="Y923" i="7"/>
  <c r="Y922" i="7"/>
  <c r="Y921" i="7"/>
  <c r="Y920" i="7"/>
  <c r="Y919" i="7"/>
  <c r="Y918" i="7"/>
  <c r="Y917" i="7"/>
  <c r="Y916" i="7"/>
  <c r="Y915" i="7"/>
  <c r="Y914" i="7"/>
  <c r="Y913" i="7"/>
  <c r="Y912" i="7"/>
  <c r="Y911" i="7"/>
  <c r="Y910" i="7"/>
  <c r="Y909" i="7"/>
  <c r="Y908" i="7"/>
  <c r="Y907" i="7"/>
  <c r="Y906" i="7"/>
  <c r="Y905" i="7"/>
  <c r="Y904" i="7"/>
  <c r="Y903" i="7"/>
  <c r="Y902" i="7"/>
  <c r="Y901" i="7"/>
  <c r="Y900" i="7"/>
  <c r="Y899" i="7"/>
  <c r="Y898" i="7"/>
  <c r="Y897" i="7"/>
  <c r="Y896" i="7"/>
  <c r="Y895" i="7"/>
  <c r="Y894" i="7"/>
  <c r="Y893" i="7"/>
  <c r="Y892" i="7"/>
  <c r="Y891" i="7"/>
  <c r="Y890" i="7"/>
  <c r="Y889" i="7"/>
  <c r="Y888" i="7"/>
  <c r="Y887" i="7"/>
  <c r="Y886" i="7"/>
  <c r="Y885" i="7"/>
  <c r="Y884" i="7"/>
  <c r="Y883" i="7"/>
  <c r="Y882" i="7"/>
  <c r="Y881" i="7"/>
  <c r="Y880" i="7"/>
  <c r="Y879" i="7"/>
  <c r="Y878" i="7"/>
  <c r="Y877" i="7"/>
  <c r="Y876" i="7"/>
  <c r="Y875" i="7"/>
  <c r="Y874" i="7"/>
  <c r="Y873" i="7"/>
  <c r="Y872" i="7"/>
  <c r="Y871" i="7"/>
  <c r="Y870" i="7"/>
  <c r="Y869" i="7"/>
  <c r="Y868" i="7"/>
  <c r="Y867" i="7"/>
  <c r="Y866" i="7"/>
  <c r="Y865" i="7"/>
  <c r="Y864" i="7"/>
  <c r="Y863" i="7"/>
  <c r="Y862" i="7"/>
  <c r="Y861" i="7"/>
  <c r="Y860" i="7"/>
  <c r="Y859" i="7"/>
  <c r="Y858" i="7"/>
  <c r="Y857" i="7"/>
  <c r="Y856" i="7"/>
  <c r="Y855" i="7"/>
  <c r="Y854" i="7"/>
  <c r="Y853" i="7"/>
  <c r="Y852" i="7"/>
  <c r="Y851" i="7"/>
  <c r="Y850" i="7"/>
  <c r="Y849" i="7"/>
  <c r="Y848" i="7"/>
  <c r="Y847" i="7"/>
  <c r="Y846" i="7"/>
  <c r="Y845" i="7"/>
  <c r="Y844" i="7"/>
  <c r="Y843" i="7"/>
  <c r="Y842" i="7"/>
  <c r="Y841" i="7"/>
  <c r="Y840" i="7"/>
  <c r="Y839" i="7"/>
  <c r="Y838" i="7"/>
  <c r="Y837" i="7"/>
  <c r="Y836" i="7"/>
  <c r="Y835" i="7"/>
  <c r="Y834" i="7"/>
  <c r="Y833" i="7"/>
  <c r="Y832" i="7"/>
  <c r="Y831" i="7"/>
  <c r="Y830" i="7"/>
  <c r="Y829" i="7"/>
  <c r="Y828" i="7"/>
  <c r="Y827" i="7"/>
  <c r="Y826" i="7"/>
  <c r="Y825" i="7"/>
  <c r="Y824" i="7"/>
  <c r="Y823" i="7"/>
  <c r="Y822" i="7"/>
  <c r="Y821" i="7"/>
  <c r="Y820" i="7"/>
  <c r="Y819" i="7"/>
  <c r="Y818" i="7"/>
  <c r="Y817" i="7"/>
  <c r="Y816" i="7"/>
  <c r="Y815" i="7"/>
  <c r="Y814" i="7"/>
  <c r="Y813" i="7"/>
  <c r="Y812" i="7"/>
  <c r="Y811" i="7"/>
  <c r="Y810" i="7"/>
  <c r="Y809" i="7"/>
  <c r="Y808" i="7"/>
  <c r="Y807" i="7"/>
  <c r="Y806" i="7"/>
  <c r="Y805" i="7"/>
  <c r="Y804" i="7"/>
  <c r="Y803" i="7"/>
  <c r="Y802" i="7"/>
  <c r="Y801" i="7"/>
  <c r="Y800" i="7"/>
  <c r="Y799" i="7"/>
  <c r="Y798" i="7"/>
  <c r="Y797" i="7"/>
  <c r="Y796" i="7"/>
  <c r="Y795" i="7"/>
  <c r="Y794" i="7"/>
  <c r="Y793" i="7"/>
  <c r="Y792" i="7"/>
  <c r="Y791" i="7"/>
  <c r="Y790" i="7"/>
  <c r="Y789" i="7"/>
  <c r="Y788" i="7"/>
  <c r="Y787" i="7"/>
  <c r="Y786" i="7"/>
  <c r="Y785" i="7"/>
  <c r="Y784" i="7"/>
  <c r="Y783" i="7"/>
  <c r="Y782" i="7"/>
  <c r="Y781" i="7"/>
  <c r="Y780" i="7"/>
  <c r="Y779" i="7"/>
  <c r="Y778" i="7"/>
  <c r="Y777" i="7"/>
  <c r="Y776" i="7"/>
  <c r="Y775" i="7"/>
  <c r="Y774" i="7"/>
  <c r="Y773" i="7"/>
  <c r="Y772" i="7"/>
  <c r="Y771" i="7"/>
  <c r="Y770" i="7"/>
  <c r="Y769" i="7"/>
  <c r="Y768" i="7"/>
  <c r="Y767" i="7"/>
  <c r="Y766" i="7"/>
  <c r="Y765" i="7"/>
  <c r="Y764" i="7"/>
  <c r="Y763" i="7"/>
  <c r="Y762" i="7"/>
  <c r="Y761" i="7"/>
  <c r="Y760" i="7"/>
  <c r="Y759" i="7"/>
  <c r="Y758" i="7"/>
  <c r="Y757" i="7"/>
  <c r="Y756" i="7"/>
  <c r="Y755" i="7"/>
  <c r="Y754" i="7"/>
  <c r="Y753" i="7"/>
  <c r="Y752" i="7"/>
  <c r="Y751" i="7"/>
  <c r="Y750" i="7"/>
  <c r="Y749" i="7"/>
  <c r="Y748" i="7"/>
  <c r="Y747" i="7"/>
  <c r="Y746" i="7"/>
  <c r="Y745" i="7"/>
  <c r="Y744" i="7"/>
  <c r="Y743" i="7"/>
  <c r="Y742" i="7"/>
  <c r="Y741" i="7"/>
  <c r="Y740" i="7"/>
  <c r="Y739" i="7"/>
  <c r="Y738" i="7"/>
  <c r="Y737" i="7"/>
  <c r="Y736" i="7"/>
  <c r="Y735" i="7"/>
  <c r="Y734" i="7"/>
  <c r="Y733" i="7"/>
  <c r="Y732" i="7"/>
  <c r="Y731" i="7"/>
  <c r="Y730" i="7"/>
  <c r="Y729" i="7"/>
  <c r="Y728" i="7"/>
  <c r="Y727" i="7"/>
  <c r="Y726" i="7"/>
  <c r="Y725" i="7"/>
  <c r="Y724" i="7"/>
  <c r="Y723" i="7"/>
  <c r="Y722" i="7"/>
  <c r="Y721" i="7"/>
  <c r="Y720" i="7"/>
  <c r="Y719" i="7"/>
  <c r="Y718" i="7"/>
  <c r="Y717" i="7"/>
  <c r="Y716" i="7"/>
  <c r="Y715" i="7"/>
  <c r="Y714" i="7"/>
  <c r="Y713" i="7"/>
  <c r="Y712" i="7"/>
  <c r="Y711" i="7"/>
  <c r="Y710" i="7"/>
  <c r="Y709" i="7"/>
  <c r="Y708" i="7"/>
  <c r="Y707" i="7"/>
  <c r="Y706" i="7"/>
  <c r="Y705" i="7"/>
  <c r="Y704" i="7"/>
  <c r="Y701" i="7"/>
  <c r="Y699" i="7"/>
  <c r="Y697" i="7"/>
  <c r="Y695" i="7"/>
  <c r="Y694" i="7"/>
  <c r="Y692" i="7"/>
  <c r="Y689" i="7"/>
  <c r="Y687" i="7"/>
  <c r="Y685" i="7"/>
  <c r="Y683" i="7"/>
  <c r="Y681" i="7"/>
  <c r="Y679" i="7"/>
  <c r="Y677" i="7"/>
  <c r="Y675" i="7"/>
  <c r="Y672" i="7"/>
  <c r="Y670" i="7"/>
  <c r="Y669" i="7"/>
  <c r="Y666" i="7"/>
  <c r="Y664" i="7"/>
  <c r="Y662" i="7"/>
  <c r="Y660" i="7"/>
  <c r="Y658" i="7"/>
  <c r="Y656" i="7"/>
  <c r="Y654" i="7"/>
  <c r="Y651" i="7"/>
  <c r="Y649" i="7"/>
  <c r="Y644" i="7"/>
  <c r="Y642" i="7"/>
  <c r="Y641" i="7"/>
  <c r="Y640" i="7"/>
  <c r="Y639" i="7"/>
  <c r="Y622" i="7"/>
  <c r="Y621" i="7"/>
  <c r="Y619" i="7"/>
  <c r="Y618" i="7"/>
  <c r="Y617" i="7"/>
  <c r="Y616" i="7"/>
  <c r="Y615" i="7"/>
  <c r="Y614" i="7"/>
  <c r="Y613" i="7"/>
  <c r="Y612" i="7"/>
  <c r="Y611" i="7"/>
  <c r="Y610" i="7"/>
  <c r="Y609" i="7"/>
  <c r="Y608" i="7"/>
  <c r="Y607" i="7"/>
  <c r="Y606" i="7"/>
  <c r="Y605" i="7"/>
  <c r="Y604" i="7"/>
  <c r="Y603" i="7"/>
  <c r="Y602" i="7"/>
  <c r="Y601" i="7"/>
  <c r="Y600" i="7"/>
  <c r="Y599" i="7"/>
  <c r="Y598" i="7"/>
  <c r="Y597" i="7"/>
  <c r="Y596" i="7"/>
  <c r="Y595" i="7"/>
  <c r="Y594" i="7"/>
  <c r="Y593" i="7"/>
  <c r="Y592" i="7"/>
  <c r="Y591" i="7"/>
  <c r="Y590" i="7"/>
  <c r="Y589" i="7"/>
  <c r="Y588" i="7"/>
  <c r="Y587" i="7"/>
  <c r="Y586" i="7"/>
  <c r="Y585" i="7"/>
  <c r="Y584" i="7"/>
  <c r="Y583" i="7"/>
  <c r="Y582" i="7"/>
  <c r="Y581" i="7"/>
  <c r="Y580" i="7"/>
  <c r="Y579" i="7"/>
  <c r="Y578" i="7"/>
  <c r="Y577" i="7"/>
  <c r="Y576" i="7"/>
  <c r="Y575" i="7"/>
  <c r="Y574" i="7"/>
  <c r="Y573" i="7"/>
  <c r="Y572" i="7"/>
  <c r="Y571" i="7"/>
  <c r="Y570" i="7"/>
  <c r="Y569" i="7"/>
  <c r="Y568" i="7"/>
  <c r="Y567" i="7"/>
  <c r="Y566" i="7"/>
  <c r="Y565" i="7"/>
  <c r="Y564" i="7"/>
  <c r="Y563" i="7"/>
  <c r="Y562" i="7"/>
  <c r="Y561" i="7"/>
  <c r="Y560" i="7"/>
  <c r="Y559" i="7"/>
  <c r="Y558" i="7"/>
  <c r="Y557" i="7"/>
  <c r="Y556" i="7"/>
  <c r="Y555" i="7"/>
  <c r="Y554" i="7"/>
  <c r="Y553" i="7"/>
  <c r="Y552" i="7"/>
  <c r="Y551" i="7"/>
  <c r="Y550" i="7"/>
  <c r="Y549" i="7"/>
  <c r="Y548" i="7"/>
  <c r="Y547" i="7"/>
  <c r="Y546" i="7"/>
  <c r="Y545" i="7"/>
  <c r="Y544" i="7"/>
  <c r="Y543" i="7"/>
  <c r="Y542" i="7"/>
  <c r="Y541" i="7"/>
  <c r="Y540" i="7"/>
  <c r="Y539" i="7"/>
  <c r="Y538" i="7"/>
  <c r="Y537" i="7"/>
  <c r="Y536" i="7"/>
  <c r="Y535" i="7"/>
  <c r="Y534" i="7"/>
  <c r="Y533" i="7"/>
  <c r="Y532" i="7"/>
  <c r="Y531" i="7"/>
  <c r="Y530" i="7"/>
  <c r="Y529" i="7"/>
  <c r="Y528" i="7"/>
  <c r="Y527" i="7"/>
  <c r="Y526" i="7"/>
  <c r="Y525" i="7"/>
  <c r="Y524" i="7"/>
  <c r="Y523" i="7"/>
  <c r="Y522" i="7"/>
  <c r="Y521" i="7"/>
  <c r="Y520" i="7"/>
  <c r="Y519" i="7"/>
  <c r="Y518" i="7"/>
  <c r="Y517" i="7"/>
  <c r="Y516" i="7"/>
  <c r="Y515" i="7"/>
  <c r="Y514" i="7"/>
  <c r="Y513" i="7"/>
  <c r="Y512" i="7"/>
  <c r="Y511" i="7"/>
  <c r="Y510" i="7"/>
  <c r="Y509" i="7"/>
  <c r="Y508" i="7"/>
  <c r="Y507" i="7"/>
  <c r="Y506" i="7"/>
  <c r="Y505" i="7"/>
  <c r="Y504" i="7"/>
  <c r="Y503" i="7"/>
  <c r="Y502" i="7"/>
  <c r="Y501" i="7"/>
  <c r="Y500" i="7"/>
  <c r="Y499" i="7"/>
  <c r="Y498" i="7"/>
  <c r="Y497" i="7"/>
  <c r="Y496" i="7"/>
  <c r="Y495" i="7"/>
  <c r="Y494" i="7"/>
  <c r="Y493" i="7"/>
  <c r="Y492" i="7"/>
  <c r="Y491" i="7"/>
  <c r="Y490" i="7"/>
  <c r="Y489" i="7"/>
  <c r="Y488" i="7"/>
  <c r="Y487" i="7"/>
  <c r="Y486" i="7"/>
  <c r="Y485" i="7"/>
  <c r="Y484" i="7"/>
  <c r="Y483" i="7"/>
  <c r="Y482" i="7"/>
  <c r="Y481" i="7"/>
  <c r="Y480" i="7"/>
  <c r="Y479" i="7"/>
  <c r="Y478" i="7"/>
  <c r="Y477" i="7"/>
  <c r="Y476" i="7"/>
  <c r="Y475" i="7"/>
  <c r="Y474" i="7"/>
  <c r="Y473" i="7"/>
  <c r="Y472" i="7"/>
  <c r="Y471" i="7"/>
  <c r="Y470" i="7"/>
  <c r="Y468" i="7"/>
  <c r="Y467" i="7"/>
  <c r="Y466" i="7"/>
  <c r="Y465" i="7"/>
  <c r="Y464" i="7"/>
  <c r="Y463" i="7"/>
  <c r="Y462" i="7"/>
  <c r="Y461" i="7"/>
  <c r="Y460" i="7"/>
  <c r="Y459" i="7"/>
  <c r="Y458" i="7"/>
  <c r="Y457" i="7"/>
  <c r="Y456" i="7"/>
  <c r="Y455" i="7"/>
  <c r="Y454" i="7"/>
  <c r="Y453" i="7"/>
  <c r="Y452" i="7"/>
  <c r="Y451" i="7"/>
  <c r="Y450" i="7"/>
  <c r="Y449" i="7"/>
  <c r="Y448" i="7"/>
  <c r="Y447" i="7"/>
  <c r="Y446" i="7"/>
  <c r="Y445" i="7"/>
  <c r="Y444" i="7"/>
  <c r="Y443" i="7"/>
  <c r="Y442" i="7"/>
  <c r="Y441" i="7"/>
  <c r="Y440" i="7"/>
  <c r="Y439" i="7"/>
  <c r="Y438" i="7"/>
  <c r="Y437" i="7"/>
  <c r="Y436" i="7"/>
  <c r="Y435" i="7"/>
  <c r="Y434" i="7"/>
  <c r="Y433" i="7"/>
  <c r="Y432" i="7"/>
  <c r="Y431" i="7"/>
  <c r="Y430" i="7"/>
  <c r="Y429" i="7"/>
  <c r="Y428" i="7"/>
  <c r="Y427" i="7"/>
  <c r="Y426" i="7"/>
  <c r="Y425" i="7"/>
  <c r="Y424" i="7"/>
  <c r="Y423" i="7"/>
  <c r="Y422" i="7"/>
  <c r="Y421" i="7"/>
  <c r="Y420" i="7"/>
  <c r="Y419" i="7"/>
  <c r="Y418" i="7"/>
  <c r="Y417" i="7"/>
  <c r="Y416" i="7"/>
  <c r="Y415" i="7"/>
  <c r="Y414" i="7"/>
  <c r="Y413" i="7"/>
  <c r="Y412" i="7"/>
  <c r="Y411" i="7"/>
  <c r="Y410" i="7"/>
  <c r="Y409" i="7"/>
  <c r="Y408" i="7"/>
  <c r="Y407" i="7"/>
  <c r="Y406" i="7"/>
  <c r="Y405" i="7"/>
  <c r="Y404" i="7"/>
  <c r="Y403" i="7"/>
  <c r="Y402" i="7"/>
  <c r="Y401" i="7"/>
  <c r="Y400" i="7"/>
  <c r="Y399" i="7"/>
  <c r="Y398" i="7"/>
  <c r="Y397" i="7"/>
  <c r="Y396" i="7"/>
  <c r="Y395" i="7"/>
  <c r="Y394" i="7"/>
  <c r="Y393" i="7"/>
  <c r="Y392" i="7"/>
  <c r="Y391" i="7"/>
  <c r="Y390" i="7"/>
  <c r="Y389" i="7"/>
  <c r="Y388" i="7"/>
  <c r="Y387" i="7"/>
  <c r="Y386" i="7"/>
  <c r="Y385" i="7"/>
  <c r="Y384" i="7"/>
  <c r="Y383" i="7"/>
  <c r="Y382" i="7"/>
  <c r="Y381" i="7"/>
  <c r="Y380" i="7"/>
  <c r="Y379" i="7"/>
  <c r="Y378" i="7"/>
  <c r="Y377" i="7"/>
  <c r="Y376" i="7"/>
  <c r="Y375" i="7"/>
  <c r="Y374" i="7"/>
  <c r="Y373" i="7"/>
  <c r="Y372" i="7"/>
  <c r="Y371" i="7"/>
  <c r="Y370" i="7"/>
  <c r="Y369" i="7"/>
  <c r="Y368" i="7"/>
  <c r="Y367" i="7"/>
  <c r="Y366" i="7"/>
  <c r="Y365" i="7"/>
  <c r="Y364" i="7"/>
  <c r="Y363" i="7"/>
  <c r="Y362" i="7"/>
  <c r="Y361" i="7"/>
  <c r="Y360" i="7"/>
  <c r="Y359" i="7"/>
  <c r="Y358" i="7"/>
  <c r="Y357" i="7"/>
  <c r="Y356" i="7"/>
  <c r="Y355" i="7"/>
  <c r="Y354" i="7"/>
  <c r="Y353" i="7"/>
  <c r="Y352" i="7"/>
  <c r="Y351" i="7"/>
  <c r="Y350" i="7"/>
  <c r="Y349" i="7"/>
  <c r="Y348" i="7"/>
  <c r="Y347" i="7"/>
  <c r="Y346" i="7"/>
  <c r="Y345" i="7"/>
  <c r="Y344" i="7"/>
  <c r="Y343" i="7"/>
  <c r="Y342" i="7"/>
  <c r="Y341" i="7"/>
  <c r="Y340" i="7"/>
  <c r="Y339" i="7"/>
  <c r="Y338" i="7"/>
  <c r="Y337" i="7"/>
  <c r="Y336" i="7"/>
  <c r="Y335" i="7"/>
  <c r="Y334" i="7"/>
  <c r="Y333" i="7"/>
  <c r="Y332" i="7"/>
  <c r="Y331" i="7"/>
  <c r="Y330" i="7"/>
  <c r="Y329" i="7"/>
  <c r="Y328" i="7"/>
  <c r="Y327" i="7"/>
  <c r="Y326" i="7"/>
  <c r="Y325" i="7"/>
  <c r="Y324" i="7"/>
  <c r="Y323" i="7"/>
  <c r="Y322" i="7"/>
  <c r="Y321" i="7"/>
  <c r="Y320" i="7"/>
  <c r="Y319" i="7"/>
  <c r="Y318" i="7"/>
  <c r="Y309" i="7"/>
  <c r="Y308" i="7"/>
  <c r="Y307" i="7"/>
  <c r="Y306" i="7"/>
  <c r="Y305" i="7"/>
  <c r="Y304" i="7"/>
  <c r="Y303" i="7"/>
  <c r="Y302" i="7"/>
  <c r="Y301" i="7"/>
  <c r="Y300" i="7"/>
  <c r="Y299" i="7"/>
  <c r="Y298" i="7"/>
  <c r="Y297" i="7"/>
  <c r="Y296" i="7"/>
  <c r="Y295" i="7"/>
  <c r="Y294" i="7"/>
  <c r="Y293" i="7"/>
  <c r="Y292" i="7"/>
  <c r="Y291" i="7"/>
  <c r="Y290" i="7"/>
  <c r="Y289" i="7"/>
  <c r="Y288" i="7"/>
  <c r="Y287" i="7"/>
  <c r="Y286" i="7"/>
  <c r="Y285" i="7"/>
  <c r="Y284" i="7"/>
  <c r="Y283" i="7"/>
  <c r="Y282" i="7"/>
  <c r="Y281" i="7"/>
  <c r="Y280" i="7"/>
  <c r="Y279" i="7"/>
  <c r="Y278" i="7"/>
  <c r="Y277" i="7"/>
  <c r="Y276" i="7"/>
  <c r="Y275" i="7"/>
  <c r="Y274" i="7"/>
  <c r="Y273" i="7"/>
  <c r="Y272" i="7"/>
  <c r="Y271" i="7"/>
  <c r="Y270" i="7"/>
  <c r="Y269" i="7"/>
  <c r="Y268" i="7"/>
  <c r="Y267" i="7"/>
  <c r="Y266" i="7"/>
  <c r="Y265" i="7"/>
  <c r="Y264" i="7"/>
  <c r="Y263" i="7"/>
  <c r="Y262" i="7"/>
  <c r="Y261" i="7"/>
  <c r="Y260" i="7"/>
  <c r="Y259" i="7"/>
  <c r="Y258" i="7"/>
  <c r="Y257" i="7"/>
  <c r="Y256" i="7"/>
  <c r="Y255" i="7"/>
  <c r="Y254" i="7"/>
  <c r="Y253" i="7"/>
  <c r="Y252" i="7"/>
  <c r="Y251" i="7"/>
  <c r="Y250" i="7"/>
  <c r="Y249" i="7"/>
  <c r="Y248" i="7"/>
  <c r="Y247" i="7"/>
  <c r="Y246" i="7"/>
  <c r="Y245" i="7"/>
  <c r="Y244" i="7"/>
  <c r="Y243" i="7"/>
  <c r="Y242" i="7"/>
  <c r="Y241" i="7"/>
  <c r="Y240" i="7"/>
  <c r="Y239" i="7"/>
  <c r="Y238" i="7"/>
  <c r="Y237" i="7"/>
  <c r="Y236" i="7"/>
  <c r="Y235" i="7"/>
  <c r="Y234" i="7"/>
  <c r="Y233" i="7"/>
  <c r="Y232" i="7"/>
  <c r="Y231" i="7"/>
  <c r="Y230" i="7"/>
  <c r="Y229" i="7"/>
  <c r="Y228" i="7"/>
  <c r="Y227" i="7"/>
  <c r="Y226" i="7"/>
  <c r="Y225" i="7"/>
  <c r="Y224" i="7"/>
  <c r="Y223" i="7"/>
  <c r="Y222" i="7"/>
  <c r="Y221" i="7"/>
  <c r="Y220" i="7"/>
  <c r="Y219" i="7"/>
  <c r="Y218" i="7"/>
  <c r="Y217" i="7"/>
  <c r="Y216" i="7"/>
  <c r="Y215" i="7"/>
  <c r="Y214" i="7"/>
  <c r="Y213" i="7"/>
  <c r="Y212" i="7"/>
  <c r="Y211" i="7"/>
  <c r="Y210" i="7"/>
  <c r="Y209" i="7"/>
  <c r="Y208" i="7"/>
  <c r="Y207" i="7"/>
  <c r="Y206" i="7"/>
  <c r="Y205" i="7"/>
  <c r="Y204" i="7"/>
  <c r="Y203" i="7"/>
  <c r="Y202" i="7"/>
  <c r="Y201" i="7"/>
  <c r="Y200" i="7"/>
  <c r="Y199" i="7"/>
  <c r="Y198" i="7"/>
  <c r="Y197" i="7"/>
  <c r="Y196" i="7"/>
  <c r="Y195" i="7"/>
  <c r="Y194" i="7"/>
  <c r="Y193" i="7"/>
  <c r="Y192" i="7"/>
  <c r="Y191" i="7"/>
  <c r="Y190" i="7"/>
  <c r="Y189" i="7"/>
  <c r="Y188" i="7"/>
  <c r="Y187" i="7"/>
  <c r="Y186" i="7"/>
  <c r="Y185" i="7"/>
  <c r="Y184" i="7"/>
  <c r="Y183" i="7"/>
  <c r="Y182" i="7"/>
  <c r="Y181" i="7"/>
  <c r="Y180" i="7"/>
  <c r="Y179" i="7"/>
  <c r="Y178" i="7"/>
  <c r="Y177" i="7"/>
  <c r="Y176" i="7"/>
  <c r="Y175" i="7"/>
  <c r="Y174" i="7"/>
  <c r="Y173" i="7"/>
  <c r="Y172" i="7"/>
  <c r="Y171" i="7"/>
  <c r="Y170" i="7"/>
  <c r="Y169" i="7"/>
  <c r="Y168" i="7"/>
  <c r="Y167" i="7"/>
  <c r="Y166" i="7"/>
  <c r="Y165" i="7"/>
  <c r="Y164" i="7"/>
  <c r="Y163" i="7"/>
  <c r="Y162" i="7"/>
  <c r="Y161" i="7"/>
  <c r="Y160" i="7"/>
  <c r="Y159" i="7"/>
  <c r="Y158" i="7"/>
  <c r="Y157" i="7"/>
  <c r="Y156" i="7"/>
  <c r="Y155" i="7"/>
  <c r="Y154" i="7"/>
  <c r="Y153" i="7"/>
  <c r="Y152" i="7"/>
  <c r="Y151" i="7"/>
  <c r="Y150" i="7"/>
  <c r="Y149" i="7"/>
  <c r="Y148" i="7"/>
  <c r="Y147" i="7"/>
  <c r="Y146" i="7"/>
  <c r="Y145" i="7"/>
  <c r="Y144" i="7"/>
  <c r="Y143" i="7"/>
  <c r="Y142" i="7"/>
  <c r="Y141" i="7"/>
  <c r="Y140" i="7"/>
  <c r="Y139" i="7"/>
  <c r="Y138" i="7"/>
  <c r="Y137" i="7"/>
  <c r="Y136" i="7"/>
  <c r="Y135" i="7"/>
  <c r="Y134" i="7"/>
  <c r="Y133" i="7"/>
  <c r="Y132" i="7"/>
  <c r="Y131" i="7"/>
  <c r="Y130" i="7"/>
  <c r="Y129" i="7"/>
  <c r="Y128" i="7"/>
  <c r="Y127" i="7"/>
  <c r="Y126" i="7"/>
  <c r="Y125" i="7"/>
  <c r="Y124" i="7"/>
  <c r="Y123" i="7"/>
  <c r="Y122" i="7"/>
  <c r="Y121" i="7"/>
  <c r="Y120" i="7"/>
  <c r="Y119" i="7"/>
  <c r="Y118" i="7"/>
  <c r="Y117" i="7"/>
  <c r="Y116" i="7"/>
  <c r="Y115" i="7"/>
  <c r="Y114" i="7"/>
  <c r="Y113" i="7"/>
  <c r="Y112" i="7"/>
  <c r="Y111" i="7"/>
  <c r="Y110" i="7"/>
  <c r="Y109" i="7"/>
  <c r="Y108" i="7"/>
  <c r="Y107" i="7"/>
  <c r="Y106" i="7"/>
  <c r="Y105" i="7"/>
  <c r="Y104" i="7"/>
  <c r="Y103" i="7"/>
  <c r="Y102" i="7"/>
  <c r="Y101" i="7"/>
  <c r="Y100" i="7"/>
  <c r="Y99" i="7"/>
  <c r="Y98" i="7"/>
  <c r="Y97" i="7"/>
  <c r="Y96" i="7"/>
  <c r="Y95" i="7"/>
  <c r="Y94" i="7"/>
  <c r="Y93" i="7"/>
  <c r="Y92" i="7"/>
  <c r="Y91" i="7"/>
  <c r="Y90" i="7"/>
  <c r="Y89" i="7"/>
  <c r="Y88" i="7"/>
  <c r="Y87" i="7"/>
  <c r="Y86" i="7"/>
  <c r="Y85" i="7"/>
  <c r="Y84" i="7"/>
  <c r="Y83" i="7"/>
  <c r="Y82" i="7"/>
  <c r="Y81" i="7"/>
  <c r="Y80" i="7"/>
  <c r="Y79" i="7"/>
  <c r="Y78" i="7"/>
  <c r="Y77" i="7"/>
  <c r="Y76" i="7"/>
  <c r="Y75" i="7"/>
  <c r="Y74" i="7"/>
  <c r="Y73" i="7"/>
  <c r="Y72" i="7"/>
  <c r="Y71" i="7"/>
  <c r="Y70" i="7"/>
  <c r="Y69" i="7"/>
  <c r="Y68" i="7"/>
  <c r="Y67" i="7"/>
  <c r="Y66" i="7"/>
  <c r="Y65" i="7"/>
  <c r="Y64" i="7"/>
  <c r="Y63" i="7"/>
  <c r="Y62" i="7"/>
  <c r="Y61" i="7"/>
  <c r="Y60" i="7"/>
  <c r="Y59" i="7"/>
  <c r="Y58" i="7"/>
  <c r="Y57" i="7"/>
  <c r="Y56" i="7"/>
  <c r="Y55" i="7"/>
  <c r="Y54" i="7"/>
  <c r="Y53" i="7"/>
  <c r="Y52" i="7"/>
  <c r="Y51" i="7"/>
  <c r="Y50" i="7"/>
  <c r="D7" i="1"/>
  <c r="Y49" i="7"/>
  <c r="Y48" i="7"/>
  <c r="Y47" i="7"/>
  <c r="Y46" i="7"/>
  <c r="Y45" i="7"/>
  <c r="Y44" i="7"/>
  <c r="Y43" i="7"/>
  <c r="Y42" i="7"/>
  <c r="Y41" i="7"/>
  <c r="Y40" i="7"/>
  <c r="Y39" i="7"/>
  <c r="Y38" i="7"/>
  <c r="Y37" i="7"/>
  <c r="Y36" i="7"/>
  <c r="Y35" i="7"/>
  <c r="Y34" i="7"/>
  <c r="Y33" i="7"/>
  <c r="Y32" i="7"/>
  <c r="Y31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D9" i="1"/>
  <c r="Y10" i="7"/>
  <c r="Y9" i="7"/>
  <c r="Y8" i="7"/>
  <c r="Y7" i="7"/>
  <c r="Y6" i="7"/>
  <c r="Y5" i="7"/>
  <c r="Y1243" i="7"/>
  <c r="Y1242" i="7"/>
  <c r="Y1241" i="7"/>
  <c r="Y643" i="7"/>
  <c r="Y638" i="7"/>
  <c r="Y637" i="7"/>
  <c r="Y636" i="7"/>
  <c r="Y317" i="7"/>
  <c r="Y316" i="7"/>
  <c r="Y315" i="7"/>
  <c r="N13" i="14"/>
  <c r="M13" i="14"/>
  <c r="L13" i="14"/>
  <c r="K13" i="14"/>
  <c r="J13" i="14"/>
  <c r="I13" i="14"/>
  <c r="H13" i="14"/>
  <c r="G13" i="14"/>
  <c r="F13" i="14"/>
  <c r="E13" i="14"/>
  <c r="D13" i="14"/>
  <c r="C13" i="14"/>
  <c r="M8" i="14"/>
  <c r="N8" i="14"/>
  <c r="I8" i="14"/>
  <c r="J8" i="14"/>
  <c r="K8" i="14"/>
  <c r="L8" i="14"/>
  <c r="H8" i="14"/>
  <c r="C8" i="14"/>
  <c r="D8" i="14"/>
  <c r="E8" i="14"/>
  <c r="F8" i="14"/>
  <c r="G8" i="14"/>
  <c r="I5" i="14"/>
  <c r="J5" i="14"/>
  <c r="K5" i="14"/>
  <c r="L5" i="14"/>
  <c r="M5" i="14"/>
  <c r="N5" i="14"/>
  <c r="C5" i="14"/>
  <c r="H5" i="14"/>
  <c r="G5" i="14"/>
  <c r="F5" i="14"/>
  <c r="E5" i="14"/>
  <c r="D5" i="14"/>
  <c r="J11" i="14"/>
  <c r="K11" i="14"/>
  <c r="L11" i="14"/>
  <c r="M11" i="14"/>
  <c r="N11" i="14"/>
  <c r="H11" i="14"/>
  <c r="F11" i="14"/>
  <c r="G11" i="14"/>
  <c r="I11" i="14"/>
  <c r="E11" i="14"/>
  <c r="D11" i="14"/>
  <c r="C11" i="14"/>
  <c r="N10" i="14"/>
  <c r="M10" i="14"/>
  <c r="L10" i="14"/>
  <c r="K10" i="14"/>
  <c r="J10" i="14"/>
  <c r="I10" i="14"/>
  <c r="H10" i="14"/>
  <c r="G10" i="14"/>
  <c r="F10" i="14"/>
  <c r="D10" i="14"/>
  <c r="C10" i="14"/>
  <c r="E10" i="14"/>
  <c r="G9" i="14"/>
  <c r="F9" i="14"/>
  <c r="E9" i="14"/>
  <c r="D9" i="14"/>
  <c r="C9" i="14"/>
  <c r="M9" i="14"/>
  <c r="N9" i="14"/>
  <c r="L9" i="14"/>
  <c r="K9" i="14"/>
  <c r="J9" i="14"/>
  <c r="I9" i="14"/>
  <c r="H9" i="14"/>
  <c r="L6" i="14"/>
  <c r="H6" i="14"/>
  <c r="G6" i="14"/>
  <c r="F6" i="14"/>
  <c r="E6" i="14"/>
  <c r="D6" i="14"/>
  <c r="C6" i="14"/>
  <c r="N6" i="14"/>
  <c r="M6" i="14"/>
  <c r="I6" i="14"/>
  <c r="K6" i="14"/>
  <c r="J6" i="14"/>
  <c r="N4" i="14"/>
  <c r="H4" i="14"/>
  <c r="G4" i="14"/>
  <c r="F4" i="14"/>
  <c r="E4" i="14"/>
  <c r="D4" i="14"/>
  <c r="C4" i="14"/>
  <c r="M4" i="14"/>
  <c r="L4" i="14"/>
  <c r="K4" i="14"/>
  <c r="J4" i="14"/>
  <c r="I4" i="14"/>
  <c r="H12" i="14"/>
  <c r="I12" i="14"/>
  <c r="K12" i="14"/>
  <c r="L12" i="14"/>
  <c r="M12" i="14"/>
  <c r="G12" i="14"/>
  <c r="N12" i="14"/>
  <c r="C12" i="14"/>
  <c r="D12" i="14"/>
  <c r="E12" i="14"/>
  <c r="F12" i="14"/>
  <c r="J12" i="14"/>
  <c r="F7" i="14"/>
  <c r="E7" i="14"/>
  <c r="D7" i="14"/>
  <c r="C7" i="14"/>
  <c r="G7" i="14"/>
  <c r="N7" i="14"/>
  <c r="M7" i="14"/>
  <c r="L7" i="14"/>
  <c r="K7" i="14"/>
  <c r="J7" i="14"/>
  <c r="I7" i="14"/>
  <c r="H7" i="14"/>
  <c r="Y511" i="9"/>
  <c r="Z511" i="9" s="1"/>
  <c r="X511" i="9"/>
  <c r="M23" i="14"/>
  <c r="L23" i="14"/>
  <c r="K23" i="14"/>
  <c r="J23" i="14"/>
  <c r="I23" i="14"/>
  <c r="H23" i="14"/>
  <c r="G23" i="14"/>
  <c r="F23" i="14"/>
  <c r="E23" i="14"/>
  <c r="D23" i="14"/>
  <c r="C23" i="14"/>
  <c r="N23" i="14"/>
  <c r="N22" i="14"/>
  <c r="M22" i="14"/>
  <c r="L22" i="14"/>
  <c r="K22" i="14"/>
  <c r="J22" i="14"/>
  <c r="I22" i="14"/>
  <c r="H22" i="14"/>
  <c r="G22" i="14"/>
  <c r="F22" i="14"/>
  <c r="E22" i="14"/>
  <c r="D22" i="14"/>
  <c r="C22" i="14"/>
  <c r="L18" i="14"/>
  <c r="D18" i="14"/>
  <c r="E18" i="14"/>
  <c r="G18" i="14"/>
  <c r="H18" i="14"/>
  <c r="I18" i="14"/>
  <c r="M18" i="14"/>
  <c r="N18" i="14"/>
  <c r="F18" i="14"/>
  <c r="C18" i="14"/>
  <c r="K18" i="14"/>
  <c r="J18" i="14"/>
  <c r="G17" i="14"/>
  <c r="C17" i="14"/>
  <c r="D17" i="14"/>
  <c r="F17" i="14"/>
  <c r="H17" i="14"/>
  <c r="I17" i="14"/>
  <c r="J17" i="14"/>
  <c r="K17" i="14"/>
  <c r="L17" i="14"/>
  <c r="M17" i="14"/>
  <c r="N17" i="14"/>
  <c r="E17" i="14"/>
  <c r="D16" i="14"/>
  <c r="E16" i="14"/>
  <c r="G16" i="14"/>
  <c r="H16" i="14"/>
  <c r="F16" i="14"/>
  <c r="I16" i="14"/>
  <c r="J16" i="14"/>
  <c r="K16" i="14"/>
  <c r="L16" i="14"/>
  <c r="M16" i="14"/>
  <c r="N16" i="14"/>
  <c r="C16" i="14"/>
  <c r="D14" i="14"/>
  <c r="E14" i="14"/>
  <c r="C14" i="14"/>
  <c r="F14" i="14"/>
  <c r="G14" i="14"/>
  <c r="H14" i="14"/>
  <c r="I14" i="14"/>
  <c r="J14" i="14"/>
  <c r="K14" i="14"/>
  <c r="L14" i="14"/>
  <c r="M14" i="14"/>
  <c r="N14" i="14"/>
  <c r="C15" i="14"/>
  <c r="L15" i="14"/>
  <c r="M15" i="14"/>
  <c r="N15" i="14"/>
  <c r="J15" i="14"/>
  <c r="K15" i="14"/>
  <c r="E15" i="14"/>
  <c r="I15" i="14"/>
  <c r="H15" i="14"/>
  <c r="G15" i="14"/>
  <c r="F15" i="14"/>
  <c r="D15" i="14"/>
  <c r="C19" i="14"/>
  <c r="L19" i="14"/>
  <c r="M19" i="14"/>
  <c r="N19" i="14"/>
  <c r="J19" i="14"/>
  <c r="G19" i="14"/>
  <c r="I19" i="14"/>
  <c r="H19" i="14"/>
  <c r="K19" i="14"/>
  <c r="F19" i="14"/>
  <c r="E19" i="14"/>
  <c r="D19" i="14"/>
  <c r="K21" i="14"/>
  <c r="N21" i="14"/>
  <c r="M21" i="14"/>
  <c r="J21" i="14"/>
  <c r="I21" i="14"/>
  <c r="H21" i="14"/>
  <c r="G21" i="14"/>
  <c r="F21" i="14"/>
  <c r="E21" i="14"/>
  <c r="D21" i="14"/>
  <c r="C21" i="14"/>
  <c r="L21" i="14"/>
  <c r="C20" i="14"/>
  <c r="D20" i="14"/>
  <c r="E20" i="14"/>
  <c r="F20" i="14"/>
  <c r="G20" i="14"/>
  <c r="H20" i="14"/>
  <c r="I20" i="14"/>
  <c r="N20" i="14"/>
  <c r="M20" i="14"/>
  <c r="L20" i="14"/>
  <c r="K20" i="14"/>
  <c r="J20" i="14"/>
  <c r="B10" i="15"/>
  <c r="B9" i="15"/>
  <c r="B8" i="15"/>
  <c r="B7" i="15"/>
  <c r="B6" i="15"/>
  <c r="B5" i="15"/>
  <c r="B4" i="15"/>
  <c r="B12" i="15"/>
  <c r="C12" i="15" s="1"/>
  <c r="E12" i="15" s="1"/>
  <c r="B11" i="15"/>
  <c r="Y566" i="9"/>
  <c r="Z566" i="9" s="1"/>
  <c r="X566" i="9"/>
  <c r="Y565" i="9"/>
  <c r="Z565" i="9" s="1"/>
  <c r="X565" i="9"/>
  <c r="Y564" i="9"/>
  <c r="Z564" i="9" s="1"/>
  <c r="X564" i="9"/>
  <c r="X563" i="9"/>
  <c r="Y563" i="9"/>
  <c r="Z563" i="9" s="1"/>
  <c r="Y562" i="9"/>
  <c r="Z562" i="9" s="1"/>
  <c r="X562" i="9"/>
  <c r="X561" i="9"/>
  <c r="Y561" i="9"/>
  <c r="Z561" i="9" s="1"/>
  <c r="Y560" i="9"/>
  <c r="Z560" i="9" s="1"/>
  <c r="X560" i="9"/>
  <c r="Y559" i="9"/>
  <c r="Z559" i="9" s="1"/>
  <c r="X559" i="9"/>
  <c r="Y558" i="9"/>
  <c r="Z558" i="9" s="1"/>
  <c r="X558" i="9"/>
  <c r="Y557" i="9"/>
  <c r="Z557" i="9" s="1"/>
  <c r="X557" i="9"/>
  <c r="Y556" i="9"/>
  <c r="Z556" i="9" s="1"/>
  <c r="X556" i="9"/>
  <c r="X555" i="9"/>
  <c r="Y555" i="9"/>
  <c r="Z555" i="9" s="1"/>
  <c r="X554" i="9"/>
  <c r="Y554" i="9"/>
  <c r="Z554" i="9" s="1"/>
  <c r="Y553" i="9"/>
  <c r="Z553" i="9" s="1"/>
  <c r="X553" i="9"/>
  <c r="X552" i="9"/>
  <c r="Y552" i="9"/>
  <c r="Z552" i="9" s="1"/>
  <c r="Y551" i="9"/>
  <c r="Z551" i="9" s="1"/>
  <c r="X551" i="9"/>
  <c r="X550" i="9"/>
  <c r="Y550" i="9"/>
  <c r="Z550" i="9" s="1"/>
  <c r="X549" i="9"/>
  <c r="Y549" i="9"/>
  <c r="Z549" i="9" s="1"/>
  <c r="Y548" i="9"/>
  <c r="Z548" i="9" s="1"/>
  <c r="X548" i="9"/>
  <c r="Y547" i="9"/>
  <c r="Z547" i="9" s="1"/>
  <c r="X547" i="9"/>
  <c r="X546" i="9"/>
  <c r="Y546" i="9"/>
  <c r="Z546" i="9" s="1"/>
  <c r="X545" i="9"/>
  <c r="Y545" i="9"/>
  <c r="Z545" i="9" s="1"/>
  <c r="X544" i="9"/>
  <c r="Y544" i="9"/>
  <c r="Z544" i="9" s="1"/>
  <c r="Y543" i="9"/>
  <c r="Z543" i="9" s="1"/>
  <c r="X543" i="9"/>
  <c r="Y542" i="9"/>
  <c r="Z542" i="9" s="1"/>
  <c r="X542" i="9"/>
  <c r="X541" i="9"/>
  <c r="Y541" i="9"/>
  <c r="Z541" i="9" s="1"/>
  <c r="X540" i="9"/>
  <c r="Y540" i="9"/>
  <c r="Z540" i="9" s="1"/>
  <c r="Y539" i="9"/>
  <c r="Z539" i="9" s="1"/>
  <c r="X539" i="9"/>
  <c r="Y538" i="9"/>
  <c r="Z538" i="9" s="1"/>
  <c r="X538" i="9"/>
  <c r="X537" i="9"/>
  <c r="Y537" i="9"/>
  <c r="Z537" i="9" s="1"/>
  <c r="Y536" i="9"/>
  <c r="Z536" i="9" s="1"/>
  <c r="X536" i="9"/>
  <c r="X535" i="9"/>
  <c r="Y535" i="9"/>
  <c r="Z535" i="9" s="1"/>
  <c r="Y534" i="9"/>
  <c r="Z534" i="9" s="1"/>
  <c r="X534" i="9"/>
  <c r="Y533" i="9"/>
  <c r="Z533" i="9" s="1"/>
  <c r="X533" i="9"/>
  <c r="Y532" i="9"/>
  <c r="Z532" i="9" s="1"/>
  <c r="X532" i="9"/>
  <c r="Y531" i="9"/>
  <c r="Z531" i="9" s="1"/>
  <c r="X531" i="9"/>
  <c r="Y530" i="9"/>
  <c r="Z530" i="9" s="1"/>
  <c r="X530" i="9"/>
  <c r="X529" i="9"/>
  <c r="Y529" i="9"/>
  <c r="Z529" i="9" s="1"/>
  <c r="X528" i="9"/>
  <c r="Y528" i="9"/>
  <c r="Z528" i="9" s="1"/>
  <c r="Y527" i="9"/>
  <c r="Z527" i="9" s="1"/>
  <c r="X527" i="9"/>
  <c r="Y526" i="9"/>
  <c r="Z526" i="9" s="1"/>
  <c r="X526" i="9"/>
  <c r="Y525" i="9"/>
  <c r="Z525" i="9" s="1"/>
  <c r="X525" i="9"/>
  <c r="Y524" i="9"/>
  <c r="Z524" i="9" s="1"/>
  <c r="X524" i="9"/>
  <c r="Y523" i="9"/>
  <c r="Z523" i="9" s="1"/>
  <c r="X523" i="9"/>
  <c r="Y522" i="9"/>
  <c r="Z522" i="9" s="1"/>
  <c r="X522" i="9"/>
  <c r="X521" i="9"/>
  <c r="Y521" i="9"/>
  <c r="Z521" i="9" s="1"/>
  <c r="X520" i="9"/>
  <c r="Y520" i="9"/>
  <c r="Z520" i="9" s="1"/>
  <c r="Y519" i="9"/>
  <c r="Z519" i="9" s="1"/>
  <c r="X519" i="9"/>
  <c r="X518" i="9"/>
  <c r="Y518" i="9"/>
  <c r="Z518" i="9" s="1"/>
  <c r="X517" i="9"/>
  <c r="Y517" i="9"/>
  <c r="Z517" i="9" s="1"/>
  <c r="Y516" i="9"/>
  <c r="Z516" i="9" s="1"/>
  <c r="X516" i="9"/>
  <c r="Y515" i="9"/>
  <c r="Z515" i="9" s="1"/>
  <c r="X515" i="9"/>
  <c r="X514" i="9"/>
  <c r="Y514" i="9"/>
  <c r="Z514" i="9" s="1"/>
  <c r="Y513" i="9"/>
  <c r="Z513" i="9" s="1"/>
  <c r="X513" i="9"/>
  <c r="Y512" i="9"/>
  <c r="Z512" i="9" s="1"/>
  <c r="X512" i="9"/>
  <c r="X510" i="9"/>
  <c r="Y510" i="9"/>
  <c r="Z510" i="9" s="1"/>
  <c r="Y509" i="9"/>
  <c r="Z509" i="9" s="1"/>
  <c r="X509" i="9"/>
  <c r="Y508" i="9"/>
  <c r="Z508" i="9" s="1"/>
  <c r="X508" i="9"/>
  <c r="Y507" i="9"/>
  <c r="Z507" i="9" s="1"/>
  <c r="X507" i="9"/>
  <c r="Y506" i="9"/>
  <c r="Z506" i="9" s="1"/>
  <c r="X506" i="9"/>
  <c r="Y505" i="9"/>
  <c r="Z505" i="9" s="1"/>
  <c r="X505" i="9"/>
  <c r="X504" i="9"/>
  <c r="Y504" i="9"/>
  <c r="Z504" i="9" s="1"/>
  <c r="X503" i="9"/>
  <c r="Y503" i="9"/>
  <c r="Z503" i="9" s="1"/>
  <c r="Y502" i="9"/>
  <c r="Z502" i="9" s="1"/>
  <c r="X502" i="9"/>
  <c r="Y501" i="9"/>
  <c r="Z501" i="9" s="1"/>
  <c r="X501" i="9"/>
  <c r="X500" i="9"/>
  <c r="Y500" i="9"/>
  <c r="Z500" i="9" s="1"/>
  <c r="Y499" i="9"/>
  <c r="Z499" i="9" s="1"/>
  <c r="X499" i="9"/>
  <c r="Y498" i="9"/>
  <c r="Z498" i="9" s="1"/>
  <c r="X498" i="9"/>
  <c r="X497" i="9"/>
  <c r="Y497" i="9"/>
  <c r="Z497" i="9" s="1"/>
  <c r="X496" i="9"/>
  <c r="Y496" i="9"/>
  <c r="Z496" i="9" s="1"/>
  <c r="Y495" i="9"/>
  <c r="Z495" i="9" s="1"/>
  <c r="X495" i="9"/>
  <c r="Y494" i="9"/>
  <c r="Z494" i="9" s="1"/>
  <c r="X494" i="9"/>
  <c r="Y493" i="9"/>
  <c r="Z493" i="9" s="1"/>
  <c r="X493" i="9"/>
  <c r="X492" i="9"/>
  <c r="Y492" i="9"/>
  <c r="Z492" i="9" s="1"/>
  <c r="Y491" i="9"/>
  <c r="Z491" i="9" s="1"/>
  <c r="X491" i="9"/>
  <c r="X490" i="9"/>
  <c r="Y490" i="9"/>
  <c r="Z490" i="9" s="1"/>
  <c r="X489" i="9"/>
  <c r="Y489" i="9"/>
  <c r="Z489" i="9"/>
  <c r="X488" i="9"/>
  <c r="Y488" i="9"/>
  <c r="Z488" i="9"/>
  <c r="Y487" i="9"/>
  <c r="Z487" i="9" s="1"/>
  <c r="X487" i="9"/>
  <c r="X486" i="9"/>
  <c r="Y486" i="9"/>
  <c r="Z486" i="9" s="1"/>
  <c r="Y485" i="9"/>
  <c r="Z485" i="9" s="1"/>
  <c r="X485" i="9"/>
  <c r="X484" i="9"/>
  <c r="Y484" i="9"/>
  <c r="Z484" i="9" s="1"/>
  <c r="Y483" i="9"/>
  <c r="Z483" i="9" s="1"/>
  <c r="X483" i="9"/>
  <c r="X482" i="9"/>
  <c r="Y482" i="9"/>
  <c r="Z482" i="9"/>
  <c r="Y481" i="9"/>
  <c r="Z481" i="9" s="1"/>
  <c r="X481" i="9"/>
  <c r="Y480" i="9"/>
  <c r="X480" i="9"/>
  <c r="Z480" i="9"/>
  <c r="X479" i="9"/>
  <c r="Y479" i="9"/>
  <c r="Z479" i="9" s="1"/>
  <c r="Y478" i="9"/>
  <c r="Z478" i="9"/>
  <c r="X478" i="9"/>
  <c r="Y477" i="9"/>
  <c r="X477" i="9"/>
  <c r="Z477" i="9"/>
  <c r="X476" i="9"/>
  <c r="Y476" i="9"/>
  <c r="Z476" i="9"/>
  <c r="X475" i="9"/>
  <c r="Y475" i="9"/>
  <c r="Z475" i="9" s="1"/>
  <c r="Y474" i="9"/>
  <c r="Z474" i="9" s="1"/>
  <c r="X474" i="9"/>
  <c r="Y473" i="9"/>
  <c r="Z473" i="9" s="1"/>
  <c r="X473" i="9"/>
  <c r="Y472" i="9"/>
  <c r="Z472" i="9" s="1"/>
  <c r="X472" i="9"/>
  <c r="X471" i="9"/>
  <c r="Y471" i="9"/>
  <c r="Z471" i="9" s="1"/>
  <c r="Y470" i="9"/>
  <c r="Z470" i="9" s="1"/>
  <c r="X470" i="9"/>
  <c r="Y469" i="9"/>
  <c r="Z469" i="9" s="1"/>
  <c r="X469" i="9"/>
  <c r="Y468" i="9"/>
  <c r="Z468" i="9" s="1"/>
  <c r="X468" i="9"/>
  <c r="X467" i="9"/>
  <c r="Y467" i="9"/>
  <c r="Z467" i="9" s="1"/>
  <c r="Y466" i="9"/>
  <c r="Z466" i="9"/>
  <c r="X466" i="9"/>
  <c r="Y465" i="9"/>
  <c r="Z465" i="9" s="1"/>
  <c r="X465" i="9"/>
  <c r="Y464" i="9"/>
  <c r="Z464" i="9" s="1"/>
  <c r="X464" i="9"/>
  <c r="Y463" i="9"/>
  <c r="X463" i="9"/>
  <c r="Z463" i="9"/>
  <c r="Y462" i="9"/>
  <c r="Z462" i="9" s="1"/>
  <c r="X462" i="9"/>
  <c r="Y461" i="9"/>
  <c r="Z461" i="9" s="1"/>
  <c r="X461" i="9"/>
  <c r="Y460" i="9"/>
  <c r="X460" i="9"/>
  <c r="Z460" i="9"/>
  <c r="Y459" i="9"/>
  <c r="Z459" i="9" s="1"/>
  <c r="X459" i="9"/>
  <c r="Y458" i="9"/>
  <c r="Z458" i="9" s="1"/>
  <c r="X458" i="9"/>
  <c r="Y457" i="9"/>
  <c r="Z457" i="9" s="1"/>
  <c r="X457" i="9"/>
  <c r="Y456" i="9"/>
  <c r="Z456" i="9" s="1"/>
  <c r="X456" i="9"/>
  <c r="Y455" i="9"/>
  <c r="Z455" i="9" s="1"/>
  <c r="X455" i="9"/>
  <c r="Y454" i="9"/>
  <c r="Z454" i="9" s="1"/>
  <c r="X454" i="9"/>
  <c r="Y453" i="9"/>
  <c r="Z453" i="9" s="1"/>
  <c r="X453" i="9"/>
  <c r="Y452" i="9"/>
  <c r="Z452" i="9" s="1"/>
  <c r="X452" i="9"/>
  <c r="Y451" i="9"/>
  <c r="Z451" i="9" s="1"/>
  <c r="X451" i="9"/>
  <c r="Y450" i="9"/>
  <c r="Z450" i="9" s="1"/>
  <c r="X450" i="9"/>
  <c r="Y449" i="9"/>
  <c r="Z449" i="9" s="1"/>
  <c r="X449" i="9"/>
  <c r="Y448" i="9"/>
  <c r="Z448" i="9" s="1"/>
  <c r="X448" i="9"/>
  <c r="Y447" i="9"/>
  <c r="Z447" i="9"/>
  <c r="X447" i="9"/>
  <c r="X446" i="9"/>
  <c r="Y446" i="9"/>
  <c r="Z446" i="9" s="1"/>
  <c r="X445" i="9"/>
  <c r="Y445" i="9"/>
  <c r="Z445" i="9" s="1"/>
  <c r="X444" i="9"/>
  <c r="Y444" i="9"/>
  <c r="Z444" i="9"/>
  <c r="Y443" i="9"/>
  <c r="Z443" i="9"/>
  <c r="X443" i="9"/>
  <c r="Y442" i="9"/>
  <c r="Z442" i="9" s="1"/>
  <c r="X442" i="9"/>
  <c r="Y441" i="9"/>
  <c r="X441" i="9"/>
  <c r="Z441" i="9"/>
  <c r="X440" i="9"/>
  <c r="Y440" i="9"/>
  <c r="Z440" i="9"/>
  <c r="X439" i="9"/>
  <c r="Y439" i="9"/>
  <c r="Z439" i="9"/>
  <c r="Y438" i="9"/>
  <c r="Z438" i="9" s="1"/>
  <c r="X438" i="9"/>
  <c r="Y437" i="9"/>
  <c r="Z437" i="9" s="1"/>
  <c r="X437" i="9"/>
  <c r="Y436" i="9"/>
  <c r="Z436" i="9" s="1"/>
  <c r="X436" i="9"/>
  <c r="Y435" i="9"/>
  <c r="Z435" i="9" s="1"/>
  <c r="X435" i="9"/>
  <c r="Y434" i="9"/>
  <c r="Z434" i="9" s="1"/>
  <c r="X434" i="9"/>
  <c r="Y433" i="9"/>
  <c r="Z433" i="9" s="1"/>
  <c r="X433" i="9"/>
  <c r="Y432" i="9"/>
  <c r="Z432" i="9" s="1"/>
  <c r="X432" i="9"/>
  <c r="Y431" i="9"/>
  <c r="Z431" i="9" s="1"/>
  <c r="X431" i="9"/>
  <c r="Y430" i="9"/>
  <c r="Z430" i="9" s="1"/>
  <c r="X430" i="9"/>
  <c r="Y429" i="9"/>
  <c r="Z429" i="9" s="1"/>
  <c r="X429" i="9"/>
  <c r="Y428" i="9"/>
  <c r="Z428" i="9" s="1"/>
  <c r="X428" i="9"/>
  <c r="Y427" i="9"/>
  <c r="Z427" i="9" s="1"/>
  <c r="X427" i="9"/>
  <c r="Y426" i="9"/>
  <c r="Z426" i="9" s="1"/>
  <c r="X426" i="9"/>
  <c r="Y425" i="9"/>
  <c r="Z425" i="9" s="1"/>
  <c r="X425" i="9"/>
  <c r="Y424" i="9"/>
  <c r="Z424" i="9" s="1"/>
  <c r="X424" i="9"/>
  <c r="Y423" i="9"/>
  <c r="Z423" i="9" s="1"/>
  <c r="X423" i="9"/>
  <c r="Y422" i="9"/>
  <c r="Z422" i="9" s="1"/>
  <c r="X422" i="9"/>
  <c r="Y421" i="9"/>
  <c r="Z421" i="9" s="1"/>
  <c r="X421" i="9"/>
  <c r="Y420" i="9"/>
  <c r="Z420" i="9" s="1"/>
  <c r="X420" i="9"/>
  <c r="Y419" i="9"/>
  <c r="Z419" i="9" s="1"/>
  <c r="X419" i="9"/>
  <c r="Y418" i="9"/>
  <c r="Z418" i="9" s="1"/>
  <c r="X418" i="9"/>
  <c r="Y417" i="9"/>
  <c r="Z417" i="9" s="1"/>
  <c r="X417" i="9"/>
  <c r="Y416" i="9"/>
  <c r="Z416" i="9" s="1"/>
  <c r="X416" i="9"/>
  <c r="Y415" i="9"/>
  <c r="Z415" i="9" s="1"/>
  <c r="X415" i="9"/>
  <c r="Y414" i="9"/>
  <c r="Z414" i="9" s="1"/>
  <c r="X414" i="9"/>
  <c r="X413" i="9"/>
  <c r="Y413" i="9"/>
  <c r="Z413" i="9" s="1"/>
  <c r="Y412" i="9"/>
  <c r="Z412" i="9" s="1"/>
  <c r="X412" i="9"/>
  <c r="Y411" i="9"/>
  <c r="Z411" i="9" s="1"/>
  <c r="X411" i="9"/>
  <c r="Y410" i="9"/>
  <c r="Z410" i="9" s="1"/>
  <c r="X410" i="9"/>
  <c r="Y409" i="9"/>
  <c r="Z409" i="9" s="1"/>
  <c r="X409" i="9"/>
  <c r="Y408" i="9"/>
  <c r="Z408" i="9" s="1"/>
  <c r="X408" i="9"/>
  <c r="Y407" i="9"/>
  <c r="Z407" i="9" s="1"/>
  <c r="X407" i="9"/>
  <c r="Y406" i="9"/>
  <c r="Z406" i="9" s="1"/>
  <c r="X406" i="9"/>
  <c r="Y405" i="9"/>
  <c r="X405" i="9"/>
  <c r="Z405" i="9"/>
  <c r="Y404" i="9"/>
  <c r="Z404" i="9" s="1"/>
  <c r="X404" i="9"/>
  <c r="Y403" i="9"/>
  <c r="Z403" i="9" s="1"/>
  <c r="X403" i="9"/>
  <c r="Y402" i="9"/>
  <c r="Z402" i="9" s="1"/>
  <c r="X402" i="9"/>
  <c r="Y401" i="9"/>
  <c r="Z401" i="9" s="1"/>
  <c r="X401" i="9"/>
  <c r="X400" i="9"/>
  <c r="Y400" i="9"/>
  <c r="Z400" i="9"/>
  <c r="Y399" i="9"/>
  <c r="Z399" i="9" s="1"/>
  <c r="X399" i="9"/>
  <c r="Y398" i="9"/>
  <c r="Z398" i="9" s="1"/>
  <c r="X398" i="9"/>
  <c r="X397" i="9"/>
  <c r="Y397" i="9"/>
  <c r="Z397" i="9" s="1"/>
  <c r="X396" i="9"/>
  <c r="Y396" i="9"/>
  <c r="Z396" i="9"/>
  <c r="X395" i="9"/>
  <c r="Y395" i="9"/>
  <c r="Z395" i="9"/>
  <c r="Y394" i="9"/>
  <c r="Z394" i="9"/>
  <c r="X394" i="9"/>
  <c r="X393" i="9"/>
  <c r="Y393" i="9"/>
  <c r="Z393" i="9" s="1"/>
  <c r="X392" i="9"/>
  <c r="Y392" i="9"/>
  <c r="Z392" i="9"/>
  <c r="X391" i="9"/>
  <c r="Y391" i="9"/>
  <c r="Z391" i="9" s="1"/>
  <c r="X390" i="9"/>
  <c r="Y390" i="9"/>
  <c r="Z390" i="9" s="1"/>
  <c r="Y389" i="9"/>
  <c r="Z389" i="9" s="1"/>
  <c r="X389" i="9"/>
  <c r="X388" i="9"/>
  <c r="Y388" i="9"/>
  <c r="Z388" i="9" s="1"/>
  <c r="Y387" i="9"/>
  <c r="Z387" i="9" s="1"/>
  <c r="X387" i="9"/>
  <c r="X386" i="9"/>
  <c r="Y386" i="9"/>
  <c r="Z386" i="9" s="1"/>
  <c r="Y385" i="9"/>
  <c r="Z385" i="9" s="1"/>
  <c r="X385" i="9"/>
  <c r="Y384" i="9"/>
  <c r="Z384" i="9" s="1"/>
  <c r="X384" i="9"/>
  <c r="X383" i="9"/>
  <c r="Y383" i="9"/>
  <c r="Z383" i="9" s="1"/>
  <c r="Y382" i="9"/>
  <c r="Z382" i="9" s="1"/>
  <c r="X382" i="9"/>
  <c r="Y381" i="9"/>
  <c r="Z381" i="9" s="1"/>
  <c r="X381" i="9"/>
  <c r="Y380" i="9"/>
  <c r="Z380" i="9" s="1"/>
  <c r="X380" i="9"/>
  <c r="Y379" i="9"/>
  <c r="Z379" i="9" s="1"/>
  <c r="X379" i="9"/>
  <c r="Y378" i="9"/>
  <c r="Z378" i="9" s="1"/>
  <c r="X378" i="9"/>
  <c r="Y377" i="9"/>
  <c r="Z377" i="9" s="1"/>
  <c r="X377" i="9"/>
  <c r="Y376" i="9"/>
  <c r="Z376" i="9" s="1"/>
  <c r="X376" i="9"/>
  <c r="Y375" i="9"/>
  <c r="Z375" i="9" s="1"/>
  <c r="X375" i="9"/>
  <c r="Y374" i="9"/>
  <c r="Z374" i="9" s="1"/>
  <c r="X374" i="9"/>
  <c r="Y373" i="9"/>
  <c r="Z373" i="9" s="1"/>
  <c r="X373" i="9"/>
  <c r="Y372" i="9"/>
  <c r="Z372" i="9" s="1"/>
  <c r="X372" i="9"/>
  <c r="Y371" i="9"/>
  <c r="Z371" i="9" s="1"/>
  <c r="X371" i="9"/>
  <c r="Y370" i="9"/>
  <c r="Z370" i="9" s="1"/>
  <c r="X370" i="9"/>
  <c r="Y369" i="9"/>
  <c r="Z369" i="9" s="1"/>
  <c r="X369" i="9"/>
  <c r="Y368" i="9"/>
  <c r="Z368" i="9" s="1"/>
  <c r="X368" i="9"/>
  <c r="Y367" i="9"/>
  <c r="Z367" i="9" s="1"/>
  <c r="X367" i="9"/>
  <c r="Y366" i="9"/>
  <c r="Z366" i="9" s="1"/>
  <c r="X366" i="9"/>
  <c r="Y365" i="9"/>
  <c r="Z365" i="9" s="1"/>
  <c r="X365" i="9"/>
  <c r="Y364" i="9"/>
  <c r="Z364" i="9" s="1"/>
  <c r="X364" i="9"/>
  <c r="Y363" i="9"/>
  <c r="Z363" i="9" s="1"/>
  <c r="X363" i="9"/>
  <c r="Y362" i="9"/>
  <c r="Z362" i="9" s="1"/>
  <c r="X362" i="9"/>
  <c r="Y361" i="9"/>
  <c r="Z361" i="9" s="1"/>
  <c r="X361" i="9"/>
  <c r="Y360" i="9"/>
  <c r="Z360" i="9" s="1"/>
  <c r="X360" i="9"/>
  <c r="Y359" i="9"/>
  <c r="Z359" i="9" s="1"/>
  <c r="X359" i="9"/>
  <c r="Y358" i="9"/>
  <c r="Z358" i="9" s="1"/>
  <c r="X358" i="9"/>
  <c r="Y357" i="9"/>
  <c r="Z357" i="9" s="1"/>
  <c r="X357" i="9"/>
  <c r="Y356" i="9"/>
  <c r="Z356" i="9" s="1"/>
  <c r="X356" i="9"/>
  <c r="Y355" i="9"/>
  <c r="Z355" i="9" s="1"/>
  <c r="X355" i="9"/>
  <c r="Y354" i="9"/>
  <c r="Z354" i="9" s="1"/>
  <c r="X354" i="9"/>
  <c r="Y353" i="9"/>
  <c r="Z353" i="9" s="1"/>
  <c r="X353" i="9"/>
  <c r="Y352" i="9"/>
  <c r="Z352" i="9" s="1"/>
  <c r="X352" i="9"/>
  <c r="Y351" i="9"/>
  <c r="Z351" i="9" s="1"/>
  <c r="X351" i="9"/>
  <c r="Y350" i="9"/>
  <c r="Z350" i="9" s="1"/>
  <c r="X350" i="9"/>
  <c r="Y349" i="9"/>
  <c r="Z349" i="9" s="1"/>
  <c r="X349" i="9"/>
  <c r="Y348" i="9"/>
  <c r="Z348" i="9" s="1"/>
  <c r="X348" i="9"/>
  <c r="Y347" i="9"/>
  <c r="Z347" i="9" s="1"/>
  <c r="X347" i="9"/>
  <c r="Y346" i="9"/>
  <c r="Z346" i="9" s="1"/>
  <c r="X346" i="9"/>
  <c r="Y345" i="9"/>
  <c r="Z345" i="9" s="1"/>
  <c r="X345" i="9"/>
  <c r="Y344" i="9"/>
  <c r="Z344" i="9" s="1"/>
  <c r="X344" i="9"/>
  <c r="Y343" i="9"/>
  <c r="Z343" i="9" s="1"/>
  <c r="X343" i="9"/>
  <c r="Y342" i="9"/>
  <c r="Z342" i="9" s="1"/>
  <c r="X342" i="9"/>
  <c r="Y341" i="9"/>
  <c r="Z341" i="9" s="1"/>
  <c r="X341" i="9"/>
  <c r="Y340" i="9"/>
  <c r="Z340" i="9" s="1"/>
  <c r="X340" i="9"/>
  <c r="Y339" i="9"/>
  <c r="Z339" i="9" s="1"/>
  <c r="X339" i="9"/>
  <c r="Y338" i="9"/>
  <c r="Z338" i="9" s="1"/>
  <c r="X338" i="9"/>
  <c r="Y337" i="9"/>
  <c r="Z337" i="9" s="1"/>
  <c r="X337" i="9"/>
  <c r="Y336" i="9"/>
  <c r="Z336" i="9" s="1"/>
  <c r="X336" i="9"/>
  <c r="Y335" i="9"/>
  <c r="Z335" i="9" s="1"/>
  <c r="X335" i="9"/>
  <c r="Y334" i="9"/>
  <c r="Z334" i="9" s="1"/>
  <c r="X334" i="9"/>
  <c r="Y333" i="9"/>
  <c r="Z333" i="9" s="1"/>
  <c r="X333" i="9"/>
  <c r="Y332" i="9"/>
  <c r="Z332" i="9" s="1"/>
  <c r="X332" i="9"/>
  <c r="Y331" i="9"/>
  <c r="Z331" i="9" s="1"/>
  <c r="X331" i="9"/>
  <c r="Y330" i="9"/>
  <c r="Z330" i="9" s="1"/>
  <c r="X330" i="9"/>
  <c r="Y329" i="9"/>
  <c r="Z329" i="9" s="1"/>
  <c r="X329" i="9"/>
  <c r="Y328" i="9"/>
  <c r="Z328" i="9" s="1"/>
  <c r="X328" i="9"/>
  <c r="Y327" i="9"/>
  <c r="Z327" i="9" s="1"/>
  <c r="X327" i="9"/>
  <c r="Y326" i="9"/>
  <c r="Z326" i="9" s="1"/>
  <c r="X326" i="9"/>
  <c r="Y325" i="9"/>
  <c r="Z325" i="9" s="1"/>
  <c r="X325" i="9"/>
  <c r="Y324" i="9"/>
  <c r="Z324" i="9" s="1"/>
  <c r="X324" i="9"/>
  <c r="Y323" i="9"/>
  <c r="Z323" i="9" s="1"/>
  <c r="X323" i="9"/>
  <c r="Y322" i="9"/>
  <c r="Z322" i="9" s="1"/>
  <c r="X322" i="9"/>
  <c r="Y321" i="9"/>
  <c r="Z321" i="9" s="1"/>
  <c r="X321" i="9"/>
  <c r="Y320" i="9"/>
  <c r="Z320" i="9" s="1"/>
  <c r="X320" i="9"/>
  <c r="Y319" i="9"/>
  <c r="Z319" i="9" s="1"/>
  <c r="X319" i="9"/>
  <c r="Y318" i="9"/>
  <c r="Z318" i="9" s="1"/>
  <c r="X318" i="9"/>
  <c r="Y317" i="9"/>
  <c r="Z317" i="9" s="1"/>
  <c r="X317" i="9"/>
  <c r="Y316" i="9"/>
  <c r="Z316" i="9" s="1"/>
  <c r="X316" i="9"/>
  <c r="Y315" i="9"/>
  <c r="Z315" i="9" s="1"/>
  <c r="X315" i="9"/>
  <c r="Y314" i="9"/>
  <c r="Z314" i="9" s="1"/>
  <c r="X314" i="9"/>
  <c r="Y313" i="9"/>
  <c r="Z313" i="9" s="1"/>
  <c r="X313" i="9"/>
  <c r="Y312" i="9"/>
  <c r="Z312" i="9" s="1"/>
  <c r="X312" i="9"/>
  <c r="Y311" i="9"/>
  <c r="Z311" i="9" s="1"/>
  <c r="X311" i="9"/>
  <c r="Y310" i="9"/>
  <c r="Z310" i="9" s="1"/>
  <c r="X310" i="9"/>
  <c r="Y309" i="9"/>
  <c r="Z309" i="9" s="1"/>
  <c r="X309" i="9"/>
  <c r="Y308" i="9"/>
  <c r="Z308" i="9" s="1"/>
  <c r="X308" i="9"/>
  <c r="Y307" i="9"/>
  <c r="Z307" i="9" s="1"/>
  <c r="X307" i="9"/>
  <c r="Y306" i="9"/>
  <c r="Z306" i="9" s="1"/>
  <c r="X306" i="9"/>
  <c r="Y305" i="9"/>
  <c r="Z305" i="9" s="1"/>
  <c r="X305" i="9"/>
  <c r="Y304" i="9"/>
  <c r="Z304" i="9" s="1"/>
  <c r="X304" i="9"/>
  <c r="Y303" i="9"/>
  <c r="Z303" i="9" s="1"/>
  <c r="X303" i="9"/>
  <c r="Y302" i="9"/>
  <c r="Z302" i="9" s="1"/>
  <c r="X302" i="9"/>
  <c r="Y301" i="9"/>
  <c r="Z301" i="9" s="1"/>
  <c r="X301" i="9"/>
  <c r="Y300" i="9"/>
  <c r="Z300" i="9" s="1"/>
  <c r="X300" i="9"/>
  <c r="Y299" i="9"/>
  <c r="Z299" i="9" s="1"/>
  <c r="X299" i="9"/>
  <c r="Y298" i="9"/>
  <c r="Z298" i="9" s="1"/>
  <c r="X298" i="9"/>
  <c r="Y297" i="9"/>
  <c r="Z297" i="9" s="1"/>
  <c r="X297" i="9"/>
  <c r="Y296" i="9"/>
  <c r="Z296" i="9" s="1"/>
  <c r="X296" i="9"/>
  <c r="Y295" i="9"/>
  <c r="Z295" i="9" s="1"/>
  <c r="X295" i="9"/>
  <c r="Y294" i="9"/>
  <c r="Z294" i="9" s="1"/>
  <c r="X294" i="9"/>
  <c r="Y293" i="9"/>
  <c r="Z293" i="9" s="1"/>
  <c r="X293" i="9"/>
  <c r="Y292" i="9"/>
  <c r="Z292" i="9" s="1"/>
  <c r="X292" i="9"/>
  <c r="Y291" i="9"/>
  <c r="Z291" i="9" s="1"/>
  <c r="X291" i="9"/>
  <c r="Y290" i="9"/>
  <c r="Z290" i="9" s="1"/>
  <c r="X290" i="9"/>
  <c r="Y289" i="9"/>
  <c r="Z289" i="9" s="1"/>
  <c r="X289" i="9"/>
  <c r="Y288" i="9"/>
  <c r="Z288" i="9" s="1"/>
  <c r="X288" i="9"/>
  <c r="Y287" i="9"/>
  <c r="Z287" i="9" s="1"/>
  <c r="X287" i="9"/>
  <c r="Y286" i="9"/>
  <c r="Z286" i="9" s="1"/>
  <c r="X286" i="9"/>
  <c r="Y285" i="9"/>
  <c r="Z285" i="9" s="1"/>
  <c r="X285" i="9"/>
  <c r="Y284" i="9"/>
  <c r="Z284" i="9" s="1"/>
  <c r="X284" i="9"/>
  <c r="Y283" i="9"/>
  <c r="Z283" i="9" s="1"/>
  <c r="X283" i="9"/>
  <c r="Y282" i="9"/>
  <c r="Z282" i="9" s="1"/>
  <c r="X282" i="9"/>
  <c r="Y281" i="9"/>
  <c r="Z281" i="9" s="1"/>
  <c r="X281" i="9"/>
  <c r="Y280" i="9"/>
  <c r="Z280" i="9" s="1"/>
  <c r="X280" i="9"/>
  <c r="Y279" i="9"/>
  <c r="Z279" i="9" s="1"/>
  <c r="X279" i="9"/>
  <c r="Y278" i="9"/>
  <c r="Z278" i="9" s="1"/>
  <c r="X278" i="9"/>
  <c r="Y277" i="9"/>
  <c r="Z277" i="9" s="1"/>
  <c r="X277" i="9"/>
  <c r="Y276" i="9"/>
  <c r="Z276" i="9" s="1"/>
  <c r="X276" i="9"/>
  <c r="Y275" i="9"/>
  <c r="Z275" i="9" s="1"/>
  <c r="X275" i="9"/>
  <c r="Y274" i="9"/>
  <c r="Z274" i="9" s="1"/>
  <c r="X274" i="9"/>
  <c r="Y273" i="9"/>
  <c r="Z273" i="9" s="1"/>
  <c r="X273" i="9"/>
  <c r="Y272" i="9"/>
  <c r="Z272" i="9" s="1"/>
  <c r="X272" i="9"/>
  <c r="Y271" i="9"/>
  <c r="Z271" i="9" s="1"/>
  <c r="X271" i="9"/>
  <c r="Y270" i="9"/>
  <c r="Z270" i="9" s="1"/>
  <c r="X270" i="9"/>
  <c r="Y269" i="9"/>
  <c r="Z269" i="9" s="1"/>
  <c r="X269" i="9"/>
  <c r="Y268" i="9"/>
  <c r="Z268" i="9" s="1"/>
  <c r="X268" i="9"/>
  <c r="Y267" i="9"/>
  <c r="Z267" i="9" s="1"/>
  <c r="X267" i="9"/>
  <c r="Y266" i="9"/>
  <c r="Z266" i="9" s="1"/>
  <c r="X266" i="9"/>
  <c r="Y265" i="9"/>
  <c r="Z265" i="9" s="1"/>
  <c r="X265" i="9"/>
  <c r="Y264" i="9"/>
  <c r="Z264" i="9" s="1"/>
  <c r="X264" i="9"/>
  <c r="Y263" i="9"/>
  <c r="Z263" i="9" s="1"/>
  <c r="X263" i="9"/>
  <c r="Y262" i="9"/>
  <c r="Z262" i="9" s="1"/>
  <c r="X262" i="9"/>
  <c r="Y261" i="9"/>
  <c r="Z261" i="9" s="1"/>
  <c r="X261" i="9"/>
  <c r="Y260" i="9"/>
  <c r="Z260" i="9" s="1"/>
  <c r="X260" i="9"/>
  <c r="Y259" i="9"/>
  <c r="Z259" i="9" s="1"/>
  <c r="X259" i="9"/>
  <c r="Y258" i="9"/>
  <c r="Z258" i="9" s="1"/>
  <c r="X258" i="9"/>
  <c r="Y257" i="9"/>
  <c r="Z257" i="9" s="1"/>
  <c r="X257" i="9"/>
  <c r="Y256" i="9"/>
  <c r="Z256" i="9" s="1"/>
  <c r="X256" i="9"/>
  <c r="Y255" i="9"/>
  <c r="Z255" i="9" s="1"/>
  <c r="X255" i="9"/>
  <c r="Y254" i="9"/>
  <c r="Z254" i="9" s="1"/>
  <c r="X254" i="9"/>
  <c r="Y253" i="9"/>
  <c r="Z253" i="9" s="1"/>
  <c r="X253" i="9"/>
  <c r="Y252" i="9"/>
  <c r="Z252" i="9" s="1"/>
  <c r="X252" i="9"/>
  <c r="Y251" i="9"/>
  <c r="Z251" i="9" s="1"/>
  <c r="X251" i="9"/>
  <c r="Y250" i="9"/>
  <c r="Z250" i="9" s="1"/>
  <c r="X250" i="9"/>
  <c r="Y249" i="9"/>
  <c r="Z249" i="9" s="1"/>
  <c r="X249" i="9"/>
  <c r="Y248" i="9"/>
  <c r="Z248" i="9" s="1"/>
  <c r="X248" i="9"/>
  <c r="Y247" i="9"/>
  <c r="Z247" i="9" s="1"/>
  <c r="X247" i="9"/>
  <c r="Y246" i="9"/>
  <c r="Z246" i="9" s="1"/>
  <c r="X246" i="9"/>
  <c r="Y245" i="9"/>
  <c r="Z245" i="9" s="1"/>
  <c r="X245" i="9"/>
  <c r="Y244" i="9"/>
  <c r="Z244" i="9" s="1"/>
  <c r="X244" i="9"/>
  <c r="Y243" i="9"/>
  <c r="Z243" i="9" s="1"/>
  <c r="X243" i="9"/>
  <c r="Y242" i="9"/>
  <c r="Z242" i="9" s="1"/>
  <c r="X242" i="9"/>
  <c r="Y241" i="9"/>
  <c r="Z241" i="9" s="1"/>
  <c r="X241" i="9"/>
  <c r="Y240" i="9"/>
  <c r="Z240" i="9" s="1"/>
  <c r="X240" i="9"/>
  <c r="Y239" i="9"/>
  <c r="Z239" i="9" s="1"/>
  <c r="X239" i="9"/>
  <c r="Y238" i="9"/>
  <c r="Z238" i="9" s="1"/>
  <c r="X238" i="9"/>
  <c r="Y237" i="9"/>
  <c r="Z237" i="9" s="1"/>
  <c r="X237" i="9"/>
  <c r="Y236" i="9"/>
  <c r="Z236" i="9" s="1"/>
  <c r="X236" i="9"/>
  <c r="Y235" i="9"/>
  <c r="Z235" i="9" s="1"/>
  <c r="X235" i="9"/>
  <c r="Y234" i="9"/>
  <c r="Z234" i="9" s="1"/>
  <c r="X234" i="9"/>
  <c r="Y233" i="9"/>
  <c r="Z233" i="9" s="1"/>
  <c r="X233" i="9"/>
  <c r="Y232" i="9"/>
  <c r="Z232" i="9" s="1"/>
  <c r="X232" i="9"/>
  <c r="Y231" i="9"/>
  <c r="Z231" i="9" s="1"/>
  <c r="X231" i="9"/>
  <c r="Y230" i="9"/>
  <c r="Z230" i="9" s="1"/>
  <c r="X230" i="9"/>
  <c r="Y229" i="9"/>
  <c r="Z229" i="9" s="1"/>
  <c r="X229" i="9"/>
  <c r="Y228" i="9"/>
  <c r="Z228" i="9" s="1"/>
  <c r="X228" i="9"/>
  <c r="Y227" i="9"/>
  <c r="Z227" i="9" s="1"/>
  <c r="X227" i="9"/>
  <c r="Y226" i="9"/>
  <c r="Z226" i="9" s="1"/>
  <c r="X226" i="9"/>
  <c r="Y225" i="9"/>
  <c r="Z225" i="9" s="1"/>
  <c r="X225" i="9"/>
  <c r="Y224" i="9"/>
  <c r="Z224" i="9" s="1"/>
  <c r="X224" i="9"/>
  <c r="Y223" i="9"/>
  <c r="Z223" i="9" s="1"/>
  <c r="X223" i="9"/>
  <c r="Y222" i="9"/>
  <c r="Z222" i="9" s="1"/>
  <c r="X222" i="9"/>
  <c r="Y221" i="9"/>
  <c r="Z221" i="9" s="1"/>
  <c r="X221" i="9"/>
  <c r="Y220" i="9"/>
  <c r="Z220" i="9" s="1"/>
  <c r="X220" i="9"/>
  <c r="Y219" i="9"/>
  <c r="Z219" i="9" s="1"/>
  <c r="X219" i="9"/>
  <c r="Y218" i="9"/>
  <c r="Z218" i="9" s="1"/>
  <c r="X218" i="9"/>
  <c r="Y217" i="9"/>
  <c r="Z217" i="9" s="1"/>
  <c r="X217" i="9"/>
  <c r="Y216" i="9"/>
  <c r="Z216" i="9" s="1"/>
  <c r="X216" i="9"/>
  <c r="Y215" i="9"/>
  <c r="Z215" i="9" s="1"/>
  <c r="X215" i="9"/>
  <c r="Y214" i="9"/>
  <c r="Z214" i="9" s="1"/>
  <c r="X214" i="9"/>
  <c r="Y213" i="9"/>
  <c r="Z213" i="9" s="1"/>
  <c r="X213" i="9"/>
  <c r="Y212" i="9"/>
  <c r="Z212" i="9" s="1"/>
  <c r="X212" i="9"/>
  <c r="Y211" i="9"/>
  <c r="Z211" i="9" s="1"/>
  <c r="X211" i="9"/>
  <c r="Y210" i="9"/>
  <c r="Z210" i="9" s="1"/>
  <c r="X210" i="9"/>
  <c r="Y209" i="9"/>
  <c r="Z209" i="9" s="1"/>
  <c r="X209" i="9"/>
  <c r="Y208" i="9"/>
  <c r="Z208" i="9" s="1"/>
  <c r="X208" i="9"/>
  <c r="Y207" i="9"/>
  <c r="Z207" i="9" s="1"/>
  <c r="X207" i="9"/>
  <c r="Y206" i="9"/>
  <c r="Z206" i="9" s="1"/>
  <c r="X206" i="9"/>
  <c r="Y205" i="9"/>
  <c r="Z205" i="9" s="1"/>
  <c r="X205" i="9"/>
  <c r="Y204" i="9"/>
  <c r="Z204" i="9" s="1"/>
  <c r="X204" i="9"/>
  <c r="Y203" i="9"/>
  <c r="Z203" i="9" s="1"/>
  <c r="X203" i="9"/>
  <c r="Y202" i="9"/>
  <c r="Z202" i="9" s="1"/>
  <c r="X202" i="9"/>
  <c r="Y201" i="9"/>
  <c r="Z201" i="9" s="1"/>
  <c r="X201" i="9"/>
  <c r="Y200" i="9"/>
  <c r="Z200" i="9" s="1"/>
  <c r="X200" i="9"/>
  <c r="Y199" i="9"/>
  <c r="Z199" i="9" s="1"/>
  <c r="X199" i="9"/>
  <c r="Y198" i="9"/>
  <c r="Z198" i="9" s="1"/>
  <c r="X198" i="9"/>
  <c r="Y197" i="9"/>
  <c r="Z197" i="9" s="1"/>
  <c r="X197" i="9"/>
  <c r="Y196" i="9"/>
  <c r="Z196" i="9" s="1"/>
  <c r="X196" i="9"/>
  <c r="Y195" i="9"/>
  <c r="Z195" i="9" s="1"/>
  <c r="X195" i="9"/>
  <c r="Y194" i="9"/>
  <c r="Z194" i="9" s="1"/>
  <c r="X194" i="9"/>
  <c r="Y193" i="9"/>
  <c r="Z193" i="9" s="1"/>
  <c r="X193" i="9"/>
  <c r="Y192" i="9"/>
  <c r="Z192" i="9" s="1"/>
  <c r="X192" i="9"/>
  <c r="Y191" i="9"/>
  <c r="Z191" i="9" s="1"/>
  <c r="X191" i="9"/>
  <c r="Y190" i="9"/>
  <c r="Z190" i="9" s="1"/>
  <c r="X190" i="9"/>
  <c r="Y189" i="9"/>
  <c r="Z189" i="9" s="1"/>
  <c r="X189" i="9"/>
  <c r="Y188" i="9"/>
  <c r="Z188" i="9" s="1"/>
  <c r="X188" i="9"/>
  <c r="Y187" i="9"/>
  <c r="Z187" i="9" s="1"/>
  <c r="X187" i="9"/>
  <c r="Y186" i="9"/>
  <c r="Z186" i="9" s="1"/>
  <c r="X186" i="9"/>
  <c r="Y185" i="9"/>
  <c r="Z185" i="9" s="1"/>
  <c r="X185" i="9"/>
  <c r="Y184" i="9"/>
  <c r="Z184" i="9" s="1"/>
  <c r="X184" i="9"/>
  <c r="Y183" i="9"/>
  <c r="Z183" i="9" s="1"/>
  <c r="X183" i="9"/>
  <c r="Y182" i="9"/>
  <c r="Z182" i="9" s="1"/>
  <c r="X182" i="9"/>
  <c r="Y181" i="9"/>
  <c r="Z181" i="9" s="1"/>
  <c r="X181" i="9"/>
  <c r="Y180" i="9"/>
  <c r="Z180" i="9" s="1"/>
  <c r="X180" i="9"/>
  <c r="Y179" i="9"/>
  <c r="Z179" i="9" s="1"/>
  <c r="X179" i="9"/>
  <c r="Y178" i="9"/>
  <c r="Z178" i="9" s="1"/>
  <c r="X178" i="9"/>
  <c r="Y177" i="9"/>
  <c r="Z177" i="9" s="1"/>
  <c r="X177" i="9"/>
  <c r="Y176" i="9"/>
  <c r="Z176" i="9" s="1"/>
  <c r="X176" i="9"/>
  <c r="Y175" i="9"/>
  <c r="Z175" i="9" s="1"/>
  <c r="X175" i="9"/>
  <c r="Y174" i="9"/>
  <c r="Z174" i="9" s="1"/>
  <c r="X174" i="9"/>
  <c r="Y173" i="9"/>
  <c r="Z173" i="9" s="1"/>
  <c r="X173" i="9"/>
  <c r="Y172" i="9"/>
  <c r="Z172" i="9" s="1"/>
  <c r="X172" i="9"/>
  <c r="Y171" i="9"/>
  <c r="Z171" i="9" s="1"/>
  <c r="X171" i="9"/>
  <c r="Y170" i="9"/>
  <c r="Z170" i="9" s="1"/>
  <c r="X170" i="9"/>
  <c r="Y169" i="9"/>
  <c r="Z169" i="9" s="1"/>
  <c r="X169" i="9"/>
  <c r="Y168" i="9"/>
  <c r="Z168" i="9" s="1"/>
  <c r="X168" i="9"/>
  <c r="Y167" i="9"/>
  <c r="Z167" i="9" s="1"/>
  <c r="X167" i="9"/>
  <c r="Y166" i="9"/>
  <c r="Z166" i="9" s="1"/>
  <c r="X166" i="9"/>
  <c r="Y165" i="9"/>
  <c r="Z165" i="9" s="1"/>
  <c r="X165" i="9"/>
  <c r="Y164" i="9"/>
  <c r="Z164" i="9" s="1"/>
  <c r="X164" i="9"/>
  <c r="Y163" i="9"/>
  <c r="Z163" i="9" s="1"/>
  <c r="X163" i="9"/>
  <c r="Y162" i="9"/>
  <c r="Z162" i="9" s="1"/>
  <c r="X162" i="9"/>
  <c r="Y161" i="9"/>
  <c r="Z161" i="9" s="1"/>
  <c r="X161" i="9"/>
  <c r="Y160" i="9"/>
  <c r="Z160" i="9" s="1"/>
  <c r="X160" i="9"/>
  <c r="Y159" i="9"/>
  <c r="Z159" i="9" s="1"/>
  <c r="X159" i="9"/>
  <c r="Y158" i="9"/>
  <c r="Z158" i="9" s="1"/>
  <c r="X158" i="9"/>
  <c r="Y157" i="9"/>
  <c r="Z157" i="9" s="1"/>
  <c r="X157" i="9"/>
  <c r="Y156" i="9"/>
  <c r="Z156" i="9" s="1"/>
  <c r="X156" i="9"/>
  <c r="Y155" i="9"/>
  <c r="Z155" i="9" s="1"/>
  <c r="X155" i="9"/>
  <c r="Y154" i="9"/>
  <c r="Z154" i="9" s="1"/>
  <c r="X154" i="9"/>
  <c r="Y153" i="9"/>
  <c r="Z153" i="9" s="1"/>
  <c r="X153" i="9"/>
  <c r="Y152" i="9"/>
  <c r="Z152" i="9" s="1"/>
  <c r="X152" i="9"/>
  <c r="Y151" i="9"/>
  <c r="Z151" i="9" s="1"/>
  <c r="X151" i="9"/>
  <c r="Y150" i="9"/>
  <c r="Z150" i="9" s="1"/>
  <c r="X150" i="9"/>
  <c r="Y149" i="9"/>
  <c r="Z149" i="9" s="1"/>
  <c r="X149" i="9"/>
  <c r="Y148" i="9"/>
  <c r="Z148" i="9" s="1"/>
  <c r="X148" i="9"/>
  <c r="Y147" i="9"/>
  <c r="Z147" i="9" s="1"/>
  <c r="X147" i="9"/>
  <c r="Y146" i="9"/>
  <c r="Z146" i="9" s="1"/>
  <c r="X146" i="9"/>
  <c r="Y145" i="9"/>
  <c r="Z145" i="9" s="1"/>
  <c r="X145" i="9"/>
  <c r="Y144" i="9"/>
  <c r="Z144" i="9" s="1"/>
  <c r="X144" i="9"/>
  <c r="Y143" i="9"/>
  <c r="Z143" i="9" s="1"/>
  <c r="X143" i="9"/>
  <c r="Y142" i="9"/>
  <c r="Z142" i="9" s="1"/>
  <c r="X142" i="9"/>
  <c r="Y141" i="9"/>
  <c r="Z141" i="9" s="1"/>
  <c r="X141" i="9"/>
  <c r="Y140" i="9"/>
  <c r="Z140" i="9" s="1"/>
  <c r="X140" i="9"/>
  <c r="Y139" i="9"/>
  <c r="Z139" i="9" s="1"/>
  <c r="X139" i="9"/>
  <c r="Y138" i="9"/>
  <c r="Z138" i="9" s="1"/>
  <c r="X138" i="9"/>
  <c r="Y137" i="9"/>
  <c r="Z137" i="9" s="1"/>
  <c r="X137" i="9"/>
  <c r="Y136" i="9"/>
  <c r="Z136" i="9" s="1"/>
  <c r="X136" i="9"/>
  <c r="Y135" i="9"/>
  <c r="Z135" i="9" s="1"/>
  <c r="X135" i="9"/>
  <c r="Y134" i="9"/>
  <c r="Z134" i="9" s="1"/>
  <c r="X134" i="9"/>
  <c r="Y133" i="9"/>
  <c r="Z133" i="9" s="1"/>
  <c r="X133" i="9"/>
  <c r="Y132" i="9"/>
  <c r="Z132" i="9" s="1"/>
  <c r="X132" i="9"/>
  <c r="Y131" i="9"/>
  <c r="Z131" i="9" s="1"/>
  <c r="X131" i="9"/>
  <c r="Y130" i="9"/>
  <c r="Z130" i="9" s="1"/>
  <c r="X130" i="9"/>
  <c r="Y129" i="9"/>
  <c r="Z129" i="9" s="1"/>
  <c r="X129" i="9"/>
  <c r="Y128" i="9"/>
  <c r="Z128" i="9" s="1"/>
  <c r="X128" i="9"/>
  <c r="Y127" i="9"/>
  <c r="Z127" i="9" s="1"/>
  <c r="X127" i="9"/>
  <c r="Y126" i="9"/>
  <c r="Z126" i="9" s="1"/>
  <c r="X126" i="9"/>
  <c r="Y125" i="9"/>
  <c r="Z125" i="9" s="1"/>
  <c r="X125" i="9"/>
  <c r="Y124" i="9"/>
  <c r="Z124" i="9" s="1"/>
  <c r="X124" i="9"/>
  <c r="Y123" i="9"/>
  <c r="Z123" i="9" s="1"/>
  <c r="X123" i="9"/>
  <c r="Y122" i="9"/>
  <c r="Z122" i="9" s="1"/>
  <c r="X122" i="9"/>
  <c r="Y121" i="9"/>
  <c r="Z121" i="9" s="1"/>
  <c r="X121" i="9"/>
  <c r="Y120" i="9"/>
  <c r="Z120" i="9" s="1"/>
  <c r="X120" i="9"/>
  <c r="Y119" i="9"/>
  <c r="Z119" i="9" s="1"/>
  <c r="X119" i="9"/>
  <c r="Y118" i="9"/>
  <c r="Z118" i="9" s="1"/>
  <c r="X118" i="9"/>
  <c r="Y117" i="9"/>
  <c r="Z117" i="9" s="1"/>
  <c r="X117" i="9"/>
  <c r="Y116" i="9"/>
  <c r="Z116" i="9" s="1"/>
  <c r="X116" i="9"/>
  <c r="Y115" i="9"/>
  <c r="Z115" i="9" s="1"/>
  <c r="X115" i="9"/>
  <c r="Y114" i="9"/>
  <c r="Z114" i="9" s="1"/>
  <c r="X114" i="9"/>
  <c r="Y113" i="9"/>
  <c r="Z113" i="9" s="1"/>
  <c r="X113" i="9"/>
  <c r="Y112" i="9"/>
  <c r="Z112" i="9" s="1"/>
  <c r="X112" i="9"/>
  <c r="Y111" i="9"/>
  <c r="Z111" i="9" s="1"/>
  <c r="X111" i="9"/>
  <c r="Y110" i="9"/>
  <c r="Z110" i="9" s="1"/>
  <c r="X110" i="9"/>
  <c r="Y109" i="9"/>
  <c r="Z109" i="9" s="1"/>
  <c r="X109" i="9"/>
  <c r="Y108" i="9"/>
  <c r="Z108" i="9" s="1"/>
  <c r="X108" i="9"/>
  <c r="Y107" i="9"/>
  <c r="Z107" i="9" s="1"/>
  <c r="X107" i="9"/>
  <c r="Y106" i="9"/>
  <c r="Z106" i="9" s="1"/>
  <c r="X106" i="9"/>
  <c r="Y105" i="9"/>
  <c r="Z105" i="9" s="1"/>
  <c r="X105" i="9"/>
  <c r="Y104" i="9"/>
  <c r="Z104" i="9" s="1"/>
  <c r="X104" i="9"/>
  <c r="Y103" i="9"/>
  <c r="Z103" i="9" s="1"/>
  <c r="X103" i="9"/>
  <c r="Y102" i="9"/>
  <c r="Z102" i="9" s="1"/>
  <c r="X102" i="9"/>
  <c r="Y101" i="9"/>
  <c r="Z101" i="9" s="1"/>
  <c r="X101" i="9"/>
  <c r="Y100" i="9"/>
  <c r="Z100" i="9" s="1"/>
  <c r="X100" i="9"/>
  <c r="Y99" i="9"/>
  <c r="Z99" i="9" s="1"/>
  <c r="X99" i="9"/>
  <c r="Y98" i="9"/>
  <c r="Z98" i="9" s="1"/>
  <c r="X98" i="9"/>
  <c r="Y97" i="9"/>
  <c r="Z97" i="9" s="1"/>
  <c r="X97" i="9"/>
  <c r="Y96" i="9"/>
  <c r="Z96" i="9" s="1"/>
  <c r="X96" i="9"/>
  <c r="Y95" i="9"/>
  <c r="Z95" i="9" s="1"/>
  <c r="X95" i="9"/>
  <c r="Y94" i="9"/>
  <c r="Z94" i="9" s="1"/>
  <c r="X94" i="9"/>
  <c r="Y93" i="9"/>
  <c r="Z93" i="9" s="1"/>
  <c r="X93" i="9"/>
  <c r="Y92" i="9"/>
  <c r="Z92" i="9" s="1"/>
  <c r="X92" i="9"/>
  <c r="Y91" i="9"/>
  <c r="Z91" i="9" s="1"/>
  <c r="X91" i="9"/>
  <c r="Y90" i="9"/>
  <c r="Z90" i="9" s="1"/>
  <c r="X90" i="9"/>
  <c r="Y89" i="9"/>
  <c r="Z89" i="9" s="1"/>
  <c r="X89" i="9"/>
  <c r="Y88" i="9"/>
  <c r="Z88" i="9" s="1"/>
  <c r="X88" i="9"/>
  <c r="Y87" i="9"/>
  <c r="Z87" i="9" s="1"/>
  <c r="X87" i="9"/>
  <c r="Y86" i="9"/>
  <c r="Z86" i="9" s="1"/>
  <c r="X86" i="9"/>
  <c r="Y85" i="9"/>
  <c r="Z85" i="9" s="1"/>
  <c r="X85" i="9"/>
  <c r="Y84" i="9"/>
  <c r="Z84" i="9" s="1"/>
  <c r="X84" i="9"/>
  <c r="Y83" i="9"/>
  <c r="Z83" i="9" s="1"/>
  <c r="X83" i="9"/>
  <c r="Y82" i="9"/>
  <c r="Z82" i="9" s="1"/>
  <c r="X82" i="9"/>
  <c r="Y81" i="9"/>
  <c r="Z81" i="9" s="1"/>
  <c r="X81" i="9"/>
  <c r="Y80" i="9"/>
  <c r="Z80" i="9" s="1"/>
  <c r="X80" i="9"/>
  <c r="Y79" i="9"/>
  <c r="Z79" i="9" s="1"/>
  <c r="X79" i="9"/>
  <c r="Y78" i="9"/>
  <c r="Z78" i="9" s="1"/>
  <c r="X78" i="9"/>
  <c r="Y77" i="9"/>
  <c r="Z77" i="9" s="1"/>
  <c r="X77" i="9"/>
  <c r="Y76" i="9"/>
  <c r="Z76" i="9" s="1"/>
  <c r="X76" i="9"/>
  <c r="Y75" i="9"/>
  <c r="Z75" i="9" s="1"/>
  <c r="X75" i="9"/>
  <c r="Y74" i="9"/>
  <c r="Z74" i="9" s="1"/>
  <c r="X74" i="9"/>
  <c r="Y73" i="9"/>
  <c r="Z73" i="9" s="1"/>
  <c r="X73" i="9"/>
  <c r="Y72" i="9"/>
  <c r="Z72" i="9" s="1"/>
  <c r="X72" i="9"/>
  <c r="Y71" i="9"/>
  <c r="Z71" i="9" s="1"/>
  <c r="X71" i="9"/>
  <c r="Y70" i="9"/>
  <c r="Z70" i="9" s="1"/>
  <c r="X70" i="9"/>
  <c r="Y69" i="9"/>
  <c r="Z69" i="9" s="1"/>
  <c r="X69" i="9"/>
  <c r="Y68" i="9"/>
  <c r="Z68" i="9" s="1"/>
  <c r="X68" i="9"/>
  <c r="Y67" i="9"/>
  <c r="Z67" i="9" s="1"/>
  <c r="X67" i="9"/>
  <c r="Y66" i="9"/>
  <c r="Z66" i="9" s="1"/>
  <c r="X66" i="9"/>
  <c r="Y65" i="9"/>
  <c r="Z65" i="9" s="1"/>
  <c r="X65" i="9"/>
  <c r="Y64" i="9"/>
  <c r="Z64" i="9" s="1"/>
  <c r="X64" i="9"/>
  <c r="Y63" i="9"/>
  <c r="Z63" i="9" s="1"/>
  <c r="X63" i="9"/>
  <c r="Y62" i="9"/>
  <c r="Z62" i="9" s="1"/>
  <c r="X62" i="9"/>
  <c r="Y61" i="9"/>
  <c r="Z61" i="9" s="1"/>
  <c r="X61" i="9"/>
  <c r="Y60" i="9"/>
  <c r="Z60" i="9" s="1"/>
  <c r="X60" i="9"/>
  <c r="Y59" i="9"/>
  <c r="Z59" i="9" s="1"/>
  <c r="X59" i="9"/>
  <c r="Y58" i="9"/>
  <c r="Z58" i="9" s="1"/>
  <c r="X58" i="9"/>
  <c r="Y57" i="9"/>
  <c r="Z57" i="9" s="1"/>
  <c r="X57" i="9"/>
  <c r="Y56" i="9"/>
  <c r="Z56" i="9" s="1"/>
  <c r="X56" i="9"/>
  <c r="Y55" i="9"/>
  <c r="Z55" i="9" s="1"/>
  <c r="X55" i="9"/>
  <c r="Y54" i="9"/>
  <c r="Z54" i="9" s="1"/>
  <c r="X54" i="9"/>
  <c r="Y53" i="9"/>
  <c r="Z53" i="9" s="1"/>
  <c r="X53" i="9"/>
  <c r="Y52" i="9"/>
  <c r="Z52" i="9"/>
  <c r="X52" i="9"/>
  <c r="X51" i="9"/>
  <c r="Y51" i="9"/>
  <c r="Z51" i="9" s="1"/>
  <c r="X50" i="9"/>
  <c r="Y50" i="9"/>
  <c r="Z50" i="9"/>
  <c r="Y49" i="9"/>
  <c r="Z49" i="9"/>
  <c r="X49" i="9"/>
  <c r="Y48" i="9"/>
  <c r="Z48" i="9" s="1"/>
  <c r="X48" i="9"/>
  <c r="X47" i="9"/>
  <c r="Y47" i="9"/>
  <c r="Z47" i="9" s="1"/>
  <c r="X46" i="9"/>
  <c r="Y46" i="9"/>
  <c r="Z46" i="9" s="1"/>
  <c r="Y45" i="9"/>
  <c r="Z45" i="9" s="1"/>
  <c r="X45" i="9"/>
  <c r="Y44" i="9"/>
  <c r="X44" i="9"/>
  <c r="Z44" i="9"/>
  <c r="X43" i="9"/>
  <c r="Y43" i="9"/>
  <c r="Z43" i="9" s="1"/>
  <c r="Y42" i="9"/>
  <c r="Z42" i="9" s="1"/>
  <c r="X42" i="9"/>
  <c r="Y41" i="9"/>
  <c r="Z41" i="9" s="1"/>
  <c r="X41" i="9"/>
  <c r="Y40" i="9"/>
  <c r="Z40" i="9" s="1"/>
  <c r="X40" i="9"/>
  <c r="Y39" i="9"/>
  <c r="Z39" i="9" s="1"/>
  <c r="X39" i="9"/>
  <c r="X38" i="9"/>
  <c r="Y38" i="9"/>
  <c r="Z38" i="9" s="1"/>
  <c r="X37" i="9"/>
  <c r="Y37" i="9"/>
  <c r="Z37" i="9" s="1"/>
  <c r="X36" i="9"/>
  <c r="Y36" i="9"/>
  <c r="Z36" i="9" s="1"/>
  <c r="X35" i="9"/>
  <c r="Y35" i="9"/>
  <c r="Z35" i="9" s="1"/>
  <c r="X34" i="9"/>
  <c r="Y34" i="9"/>
  <c r="Z34" i="9" s="1"/>
  <c r="Y33" i="9"/>
  <c r="Z33" i="9" s="1"/>
  <c r="X33" i="9"/>
  <c r="Y32" i="9"/>
  <c r="Z32" i="9" s="1"/>
  <c r="X32" i="9"/>
  <c r="Y31" i="9"/>
  <c r="Z31" i="9" s="1"/>
  <c r="X31" i="9"/>
  <c r="Y30" i="9"/>
  <c r="X30" i="9"/>
  <c r="Z30" i="9"/>
  <c r="Y29" i="9"/>
  <c r="X29" i="9"/>
  <c r="Z29" i="9"/>
  <c r="Y28" i="9"/>
  <c r="Z28" i="9" s="1"/>
  <c r="X28" i="9"/>
  <c r="Y27" i="9"/>
  <c r="X27" i="9"/>
  <c r="Z27" i="9"/>
  <c r="Y26" i="9"/>
  <c r="X26" i="9"/>
  <c r="Z26" i="9"/>
  <c r="Y25" i="9"/>
  <c r="Z25" i="9"/>
  <c r="X25" i="9"/>
  <c r="Y24" i="9"/>
  <c r="Z24" i="9"/>
  <c r="X24" i="9"/>
  <c r="X23" i="9"/>
  <c r="Y23" i="9"/>
  <c r="Z23" i="9" s="1"/>
  <c r="Y22" i="9"/>
  <c r="X22" i="9"/>
  <c r="Z22" i="9"/>
  <c r="X21" i="9"/>
  <c r="Y21" i="9"/>
  <c r="Z21" i="9" s="1"/>
  <c r="X20" i="9"/>
  <c r="Y20" i="9"/>
  <c r="Z20" i="9" s="1"/>
  <c r="Y19" i="9"/>
  <c r="Z19" i="9"/>
  <c r="X19" i="9"/>
  <c r="X18" i="9"/>
  <c r="Y18" i="9"/>
  <c r="Z18" i="9"/>
  <c r="Y17" i="9"/>
  <c r="Z17" i="9"/>
  <c r="X17" i="9"/>
  <c r="X16" i="9"/>
  <c r="Y16" i="9"/>
  <c r="Z16" i="9"/>
  <c r="Y15" i="9"/>
  <c r="Z15" i="9" s="1"/>
  <c r="X15" i="9"/>
  <c r="Y14" i="9"/>
  <c r="Z14" i="9" s="1"/>
  <c r="X14" i="9"/>
  <c r="Y13" i="9"/>
  <c r="X13" i="9"/>
  <c r="Z13" i="9"/>
  <c r="Y12" i="9"/>
  <c r="X12" i="9"/>
  <c r="Z12" i="9"/>
  <c r="X11" i="9"/>
  <c r="Y11" i="9"/>
  <c r="Z11" i="9"/>
  <c r="X10" i="9"/>
  <c r="Y10" i="9"/>
  <c r="Z10" i="9" s="1"/>
  <c r="Y9" i="9"/>
  <c r="Z9" i="9" s="1"/>
  <c r="X9" i="9"/>
  <c r="X8" i="9"/>
  <c r="Y8" i="9"/>
  <c r="Z8" i="9" s="1"/>
  <c r="X7" i="9"/>
  <c r="Y7" i="9"/>
  <c r="Z7" i="9"/>
  <c r="X6" i="9"/>
  <c r="Y6" i="9"/>
  <c r="Z6" i="9" s="1"/>
  <c r="Y5" i="9"/>
  <c r="Z5" i="9" s="1"/>
  <c r="X5" i="9"/>
  <c r="Y4" i="9"/>
  <c r="Z4" i="9" s="1"/>
  <c r="X4" i="9"/>
  <c r="O143" i="11"/>
  <c r="O341" i="11"/>
  <c r="O468" i="11"/>
  <c r="O283" i="11"/>
  <c r="O236" i="11"/>
  <c r="O41" i="11"/>
  <c r="O325" i="11"/>
  <c r="O418" i="11"/>
  <c r="O104" i="11"/>
  <c r="O226" i="11"/>
  <c r="O454" i="11"/>
  <c r="O39" i="11"/>
  <c r="O58" i="11"/>
  <c r="O61" i="11"/>
  <c r="O77" i="11"/>
  <c r="O125" i="11"/>
  <c r="O240" i="11"/>
  <c r="O257" i="11"/>
  <c r="O302" i="11"/>
  <c r="O339" i="11"/>
  <c r="O82" i="11"/>
  <c r="O120" i="11"/>
  <c r="O149" i="11"/>
  <c r="O381" i="11"/>
  <c r="O442" i="11"/>
  <c r="O103" i="11"/>
  <c r="O274" i="11"/>
  <c r="O380" i="11"/>
  <c r="O198" i="11"/>
  <c r="O231" i="11"/>
  <c r="O259" i="11"/>
  <c r="O269" i="11"/>
  <c r="O50" i="11"/>
  <c r="O91" i="11"/>
  <c r="O155" i="11"/>
  <c r="O181" i="11"/>
  <c r="O242" i="11"/>
  <c r="O320" i="11"/>
  <c r="O331" i="11"/>
  <c r="O346" i="11"/>
  <c r="O211" i="11"/>
  <c r="O284" i="11"/>
  <c r="O413" i="11"/>
  <c r="O169" i="11"/>
  <c r="O235" i="11"/>
  <c r="O270" i="11"/>
  <c r="O386" i="11"/>
  <c r="O458" i="11"/>
  <c r="O218" i="11"/>
  <c r="O5" i="11"/>
  <c r="O42" i="11"/>
  <c r="O48" i="11"/>
  <c r="O72" i="11"/>
  <c r="O80" i="11"/>
  <c r="O130" i="11"/>
  <c r="O324" i="11"/>
  <c r="O355" i="11"/>
  <c r="O139" i="11"/>
  <c r="O189" i="11"/>
  <c r="O276" i="11"/>
  <c r="O291" i="11"/>
  <c r="O377" i="11"/>
  <c r="O383" i="11"/>
  <c r="O400" i="11"/>
  <c r="O434" i="11"/>
  <c r="O463" i="11"/>
  <c r="O293" i="11"/>
  <c r="O194" i="11"/>
  <c r="O243" i="11"/>
  <c r="O256" i="11"/>
  <c r="O304" i="11"/>
  <c r="O14" i="11"/>
  <c r="O18" i="11"/>
  <c r="O20" i="11"/>
  <c r="O158" i="11"/>
  <c r="O343" i="11"/>
  <c r="O356" i="11"/>
  <c r="O250" i="11"/>
  <c r="O447" i="11"/>
  <c r="O175" i="11"/>
  <c r="O203" i="11"/>
  <c r="O148" i="11"/>
  <c r="O168" i="11"/>
  <c r="O187" i="11"/>
  <c r="O16" i="11"/>
  <c r="O216" i="11"/>
  <c r="O372" i="11"/>
  <c r="O110" i="11"/>
  <c r="O459" i="11"/>
  <c r="O171" i="11"/>
  <c r="O122" i="11"/>
  <c r="O128" i="11"/>
  <c r="O28" i="11"/>
  <c r="O152" i="11"/>
  <c r="O173" i="11"/>
  <c r="O292" i="11"/>
  <c r="O370" i="11"/>
  <c r="O167" i="11"/>
  <c r="O182" i="11"/>
  <c r="O207" i="11"/>
  <c r="O411" i="11"/>
  <c r="O229" i="11"/>
  <c r="O264" i="11"/>
  <c r="O15" i="11"/>
  <c r="O44" i="11"/>
  <c r="O46" i="11"/>
  <c r="O66" i="11"/>
  <c r="O88" i="11"/>
  <c r="O296" i="11"/>
  <c r="O305" i="11"/>
  <c r="O301" i="11"/>
  <c r="O374" i="11"/>
  <c r="O376" i="11"/>
  <c r="O390" i="11"/>
  <c r="O89" i="11"/>
  <c r="O217" i="11"/>
  <c r="O289" i="11"/>
  <c r="O397" i="11"/>
  <c r="O127" i="11"/>
  <c r="O129" i="11"/>
  <c r="O165" i="11"/>
  <c r="O208" i="11"/>
  <c r="O22" i="11"/>
  <c r="O26" i="11"/>
  <c r="O33" i="11"/>
  <c r="O37" i="11"/>
  <c r="O43" i="11"/>
  <c r="O62" i="11"/>
  <c r="O111" i="11"/>
  <c r="O213" i="11"/>
  <c r="O220" i="11"/>
  <c r="O351" i="11"/>
  <c r="O105" i="11"/>
  <c r="O135" i="11"/>
  <c r="O462" i="11"/>
  <c r="O100" i="11"/>
  <c r="O174" i="11"/>
  <c r="O255" i="11"/>
  <c r="O297" i="11"/>
  <c r="O313" i="11"/>
  <c r="O136" i="11"/>
  <c r="O6" i="11"/>
  <c r="O10" i="11"/>
  <c r="O27" i="11"/>
  <c r="O38" i="11"/>
  <c r="O69" i="11"/>
  <c r="O74" i="11"/>
  <c r="O132" i="11"/>
  <c r="O338" i="11"/>
  <c r="O348" i="11"/>
  <c r="O195" i="11"/>
  <c r="O402" i="11"/>
  <c r="O412" i="11"/>
  <c r="O435" i="11"/>
  <c r="O160" i="11"/>
  <c r="O193" i="11"/>
  <c r="O214" i="11"/>
  <c r="O387" i="11"/>
  <c r="O416" i="11"/>
  <c r="O117" i="11"/>
  <c r="O63" i="11"/>
  <c r="O64" i="11"/>
  <c r="O248" i="11"/>
  <c r="O314" i="11"/>
  <c r="O347" i="11"/>
  <c r="O357" i="11"/>
  <c r="O85" i="11"/>
  <c r="O146" i="11"/>
  <c r="O246" i="11"/>
  <c r="O430" i="11"/>
  <c r="O79" i="11"/>
  <c r="O106" i="11"/>
  <c r="O107" i="11"/>
  <c r="O223" i="11"/>
  <c r="O300" i="11"/>
  <c r="O401" i="11"/>
  <c r="O403" i="11"/>
  <c r="O172" i="11"/>
  <c r="O275" i="11"/>
  <c r="O133" i="11"/>
  <c r="O254" i="11"/>
  <c r="O317" i="11"/>
  <c r="O319" i="11"/>
  <c r="O330" i="11"/>
  <c r="O332" i="11"/>
  <c r="O360" i="11"/>
  <c r="O409" i="11"/>
  <c r="O425" i="11"/>
  <c r="O238" i="11"/>
  <c r="O113" i="11"/>
  <c r="O212" i="11"/>
  <c r="O12" i="11"/>
  <c r="O70" i="11"/>
  <c r="O137" i="11"/>
  <c r="O311" i="11"/>
  <c r="O358" i="11"/>
  <c r="O121" i="11"/>
  <c r="O396" i="11"/>
  <c r="O410" i="11"/>
  <c r="O420" i="11"/>
  <c r="O245" i="11"/>
  <c r="O414" i="11"/>
  <c r="O153" i="11"/>
  <c r="O290" i="11"/>
  <c r="O21" i="11"/>
  <c r="O30" i="11"/>
  <c r="O102" i="11"/>
  <c r="O232" i="11"/>
  <c r="O268" i="11"/>
  <c r="O329" i="11"/>
  <c r="O353" i="11"/>
  <c r="O373" i="11"/>
  <c r="O170" i="11"/>
  <c r="O178" i="11"/>
  <c r="O192" i="11"/>
  <c r="O151" i="11"/>
  <c r="O183" i="11"/>
  <c r="O288" i="11"/>
  <c r="O382" i="11"/>
  <c r="O417" i="11"/>
  <c r="O436" i="11"/>
  <c r="O87" i="11"/>
  <c r="O126" i="11"/>
  <c r="O147" i="11"/>
  <c r="O368" i="11"/>
  <c r="O112" i="11"/>
  <c r="O159" i="11"/>
  <c r="O186" i="11"/>
  <c r="O253" i="11"/>
  <c r="O379" i="11"/>
  <c r="O441" i="11"/>
  <c r="O154" i="11"/>
  <c r="O316" i="11"/>
  <c r="O161" i="11"/>
  <c r="O19" i="11"/>
  <c r="O25" i="11"/>
  <c r="O49" i="11"/>
  <c r="O206" i="11"/>
  <c r="O260" i="11"/>
  <c r="O335" i="11"/>
  <c r="O359" i="11"/>
  <c r="O204" i="11"/>
  <c r="O404" i="11"/>
  <c r="O423" i="11"/>
  <c r="O433" i="11"/>
  <c r="O464" i="11"/>
  <c r="O180" i="11"/>
  <c r="O426" i="11"/>
  <c r="O176" i="11"/>
  <c r="O272" i="11"/>
  <c r="O60" i="11"/>
  <c r="O185" i="11"/>
  <c r="O340" i="11"/>
  <c r="O162" i="11"/>
  <c r="O406" i="11"/>
  <c r="O408" i="11"/>
  <c r="O455" i="11"/>
  <c r="O399" i="11"/>
  <c r="O439" i="11"/>
  <c r="O94" i="11"/>
  <c r="O179" i="11"/>
  <c r="O184" i="11"/>
  <c r="O247" i="11"/>
  <c r="O4" i="11"/>
  <c r="O32" i="11"/>
  <c r="O35" i="11"/>
  <c r="O47" i="11"/>
  <c r="O54" i="11"/>
  <c r="O84" i="11"/>
  <c r="O101" i="11"/>
  <c r="O369" i="11"/>
  <c r="O265" i="11"/>
  <c r="O405" i="11"/>
  <c r="O280" i="11"/>
  <c r="O424" i="11"/>
  <c r="O446" i="11"/>
  <c r="O286" i="11"/>
  <c r="O23" i="11"/>
  <c r="O36" i="11"/>
  <c r="O45" i="11"/>
  <c r="O115" i="11"/>
  <c r="O188" i="11"/>
  <c r="O210" i="11"/>
  <c r="O321" i="11"/>
  <c r="O371" i="11"/>
  <c r="O230" i="11"/>
  <c r="O233" i="11"/>
  <c r="O388" i="11"/>
  <c r="O415" i="11"/>
  <c r="O445" i="11"/>
  <c r="O97" i="11"/>
  <c r="O209" i="11"/>
  <c r="O249" i="11"/>
  <c r="O378" i="11"/>
  <c r="O422" i="11"/>
  <c r="O215" i="11"/>
  <c r="O53" i="11"/>
  <c r="O73" i="11"/>
  <c r="O98" i="11"/>
  <c r="O109" i="11"/>
  <c r="O224" i="11"/>
  <c r="O392" i="11"/>
  <c r="O86" i="11"/>
  <c r="O391" i="11"/>
  <c r="O393" i="11"/>
  <c r="O448" i="11"/>
  <c r="O452" i="11"/>
  <c r="O205" i="11"/>
  <c r="O65" i="11"/>
  <c r="O108" i="11"/>
  <c r="O123" i="11"/>
  <c r="O134" i="11"/>
  <c r="O322" i="11"/>
  <c r="O342" i="11"/>
  <c r="O258" i="11"/>
  <c r="O287" i="11"/>
  <c r="O298" i="11"/>
  <c r="O315" i="11"/>
  <c r="O453" i="11"/>
  <c r="O200" i="11"/>
  <c r="O241" i="11"/>
  <c r="O310" i="11"/>
  <c r="O384" i="11"/>
  <c r="O394" i="11"/>
  <c r="O444" i="11"/>
  <c r="O303" i="11"/>
  <c r="O8" i="11"/>
  <c r="O76" i="11"/>
  <c r="O166" i="11"/>
  <c r="O191" i="11"/>
  <c r="O326" i="11"/>
  <c r="O395" i="11"/>
  <c r="O419" i="11"/>
  <c r="O234" i="11"/>
  <c r="O51" i="11"/>
  <c r="O57" i="11"/>
  <c r="O59" i="11"/>
  <c r="O119" i="11"/>
  <c r="O273" i="11"/>
  <c r="O309" i="11"/>
  <c r="O328" i="11"/>
  <c r="O345" i="11"/>
  <c r="O96" i="11"/>
  <c r="O429" i="11"/>
  <c r="O196" i="11"/>
  <c r="O266" i="11"/>
  <c r="O443" i="11"/>
  <c r="O90" i="11"/>
  <c r="O282" i="11"/>
  <c r="O24" i="11"/>
  <c r="O118" i="11"/>
  <c r="O349" i="11"/>
  <c r="O362" i="11"/>
  <c r="O142" i="11"/>
  <c r="O432" i="11"/>
  <c r="O457" i="11"/>
  <c r="O465" i="11"/>
  <c r="O83" i="11"/>
  <c r="O197" i="11"/>
  <c r="O140" i="11"/>
  <c r="O17" i="11"/>
  <c r="O31" i="11"/>
  <c r="O116" i="11"/>
  <c r="O124" i="11"/>
  <c r="O150" i="11"/>
  <c r="O177" i="11"/>
  <c r="O228" i="11"/>
  <c r="O307" i="11"/>
  <c r="O333" i="11"/>
  <c r="O364" i="11"/>
  <c r="O93" i="11"/>
  <c r="O295" i="11"/>
  <c r="O460" i="11"/>
  <c r="O467" i="11"/>
  <c r="O81" i="11"/>
  <c r="O279" i="11"/>
  <c r="O7" i="11"/>
  <c r="O34" i="11"/>
  <c r="O40" i="11"/>
  <c r="O55" i="11"/>
  <c r="O56" i="11"/>
  <c r="O278" i="11"/>
  <c r="O299" i="11"/>
  <c r="O308" i="11"/>
  <c r="O323" i="11"/>
  <c r="O344" i="11"/>
  <c r="O352" i="11"/>
  <c r="O366" i="11"/>
  <c r="O201" i="11"/>
  <c r="O277" i="11"/>
  <c r="O281" i="11"/>
  <c r="O389" i="11"/>
  <c r="O438" i="11"/>
  <c r="O427" i="11"/>
  <c r="O437" i="11"/>
  <c r="O145" i="11"/>
  <c r="O157" i="11"/>
  <c r="O221" i="11"/>
  <c r="O13" i="11"/>
  <c r="O68" i="11"/>
  <c r="O318" i="11"/>
  <c r="O354" i="11"/>
  <c r="O361" i="11"/>
  <c r="O363" i="11"/>
  <c r="O365" i="11"/>
  <c r="O367" i="11"/>
  <c r="O262" i="11"/>
  <c r="O306" i="11"/>
  <c r="O461" i="11"/>
  <c r="O92" i="11"/>
  <c r="O164" i="11"/>
  <c r="O285" i="11"/>
  <c r="O375" i="11"/>
  <c r="O407" i="11"/>
  <c r="O456" i="11"/>
  <c r="O252" i="11"/>
  <c r="O95" i="11"/>
  <c r="O327" i="11"/>
  <c r="O350" i="11"/>
  <c r="O99" i="11"/>
  <c r="O156" i="11"/>
  <c r="O227" i="11"/>
  <c r="O271" i="11"/>
  <c r="O312" i="11"/>
  <c r="O385" i="11"/>
  <c r="O451" i="11"/>
  <c r="O138" i="11"/>
  <c r="O144" i="11"/>
  <c r="O219" i="11"/>
  <c r="O421" i="11"/>
  <c r="O431" i="11"/>
  <c r="O440" i="11"/>
  <c r="O11" i="11"/>
  <c r="O52" i="11"/>
  <c r="O67" i="11"/>
  <c r="O75" i="11"/>
  <c r="O78" i="11"/>
  <c r="O163" i="11"/>
  <c r="O244" i="11"/>
  <c r="O263" i="11"/>
  <c r="O334" i="11"/>
  <c r="O337" i="11"/>
  <c r="O222" i="11"/>
  <c r="O239" i="11"/>
  <c r="O267" i="11"/>
  <c r="O398" i="11"/>
  <c r="O449" i="11"/>
  <c r="O428" i="11"/>
  <c r="O450" i="11"/>
  <c r="O294" i="11"/>
  <c r="O9" i="11"/>
  <c r="O29" i="11"/>
  <c r="O71" i="11"/>
  <c r="O141" i="11"/>
  <c r="O199" i="11"/>
  <c r="O202" i="11"/>
  <c r="O237" i="11"/>
  <c r="O251" i="11"/>
  <c r="O336" i="11"/>
  <c r="O131" i="11"/>
  <c r="O225" i="11"/>
  <c r="O466" i="11"/>
  <c r="D18" i="1"/>
  <c r="O190" i="11"/>
  <c r="O261" i="11"/>
  <c r="O114" i="11"/>
  <c r="D33" i="1"/>
  <c r="D24" i="1"/>
  <c r="D21" i="1"/>
  <c r="D20" i="1"/>
  <c r="C4" i="15" l="1"/>
  <c r="E4" i="15" s="1"/>
  <c r="D11" i="1"/>
  <c r="C5" i="15"/>
  <c r="E5" i="15" s="1"/>
  <c r="C9" i="15"/>
  <c r="E9" i="15" s="1"/>
  <c r="C8" i="15"/>
  <c r="E8" i="15" s="1"/>
  <c r="C6" i="15"/>
  <c r="E6" i="15" s="1"/>
  <c r="C11" i="15"/>
  <c r="E11" i="15" s="1"/>
  <c r="C10" i="15"/>
  <c r="E10" i="15" s="1"/>
  <c r="D32" i="1"/>
  <c r="D25" i="1"/>
  <c r="C7" i="15"/>
  <c r="E7" i="15" s="1"/>
  <c r="D26" i="1"/>
  <c r="B14" i="15" l="1"/>
  <c r="B15" i="15" s="1"/>
</calcChain>
</file>

<file path=xl/sharedStrings.xml><?xml version="1.0" encoding="utf-8"?>
<sst xmlns="http://schemas.openxmlformats.org/spreadsheetml/2006/main" count="31132" uniqueCount="5939">
  <si>
    <t>Brahmaputra Alu Systems Pvt Ltd - Excel IA Toolkit</t>
  </si>
  <si>
    <t>CA. Ankit Jallan | Internal Audit in a Digital World | 10-10-26</t>
  </si>
  <si>
    <t>SYNTHETIC DATA. Every number below is a live formula - change the data, the dashboard updates.</t>
  </si>
  <si>
    <t>#</t>
  </si>
  <si>
    <t>Area</t>
  </si>
  <si>
    <t>Audit Test</t>
  </si>
  <si>
    <t>Exceptions</t>
  </si>
  <si>
    <t>Sheet / Column</t>
  </si>
  <si>
    <t>Go</t>
  </si>
  <si>
    <t>Sales</t>
  </si>
  <si>
    <t>Discount beyond 5% policy</t>
  </si>
  <si>
    <t>Sales / Disc&gt;5%</t>
  </si>
  <si>
    <t>Open &gt;&gt;</t>
  </si>
  <si>
    <t>Invoices on Sunday</t>
  </si>
  <si>
    <t>Sales / Sunday</t>
  </si>
  <si>
    <t>Revenue cut-off (dispatch after 31-Mar)</t>
  </si>
  <si>
    <t>Sales / Cut-off</t>
  </si>
  <si>
    <t>Duplicate invoices</t>
  </si>
  <si>
    <t>Sales / Duplicate</t>
  </si>
  <si>
    <t>Wrong GST type (IGST vs CGST/SGST)</t>
  </si>
  <si>
    <t>Sales / GST type</t>
  </si>
  <si>
    <t>Invoice sequence gaps</t>
  </si>
  <si>
    <t>Sales / Seq gap</t>
  </si>
  <si>
    <t>Vendor Master</t>
  </si>
  <si>
    <t>Duplicate PAN</t>
  </si>
  <si>
    <t>Vendors / Dup PAN</t>
  </si>
  <si>
    <t>Duplicate bank account</t>
  </si>
  <si>
    <t>Vendors / Dup Bank</t>
  </si>
  <si>
    <t>Vendor bank = employee bank</t>
  </si>
  <si>
    <t>Vendors / Bank=Employee</t>
  </si>
  <si>
    <t>PAN not matching GSTIN</t>
  </si>
  <si>
    <t>Vendors / PAN not in GSTIN</t>
  </si>
  <si>
    <t>Pvt Ltd with non-company PAN</t>
  </si>
  <si>
    <t>Vendors / Pvt Ltd but PAN&lt;&gt;C</t>
  </si>
  <si>
    <t>GSTIN check-digit invalid</t>
  </si>
  <si>
    <t>Vendors / GSTIN checksum</t>
  </si>
  <si>
    <t>Duplicate created later (suspect)</t>
  </si>
  <si>
    <t>Vendors / Later duplicate</t>
  </si>
  <si>
    <t>GSTIN not active</t>
  </si>
  <si>
    <t>Vendors / GST not active</t>
  </si>
  <si>
    <t>P2P</t>
  </si>
  <si>
    <t>Invoice rate &gt; PO rate</t>
  </si>
  <si>
    <t>Purchases / Rate&gt;PO</t>
  </si>
  <si>
    <t>Invoice qty &gt; GRN qty</t>
  </si>
  <si>
    <t>Purchases / Qty&gt;GRN</t>
  </si>
  <si>
    <t>Invoice without GRN</t>
  </si>
  <si>
    <t>Purchases / No GRN</t>
  </si>
  <si>
    <t>Duplicate purchase booking</t>
  </si>
  <si>
    <t>Purchases / Dup booking</t>
  </si>
  <si>
    <t>Billet &gt; 5% above market benchmark</t>
  </si>
  <si>
    <t>Purchases / Above mkt&gt;5%</t>
  </si>
  <si>
    <t>GST</t>
  </si>
  <si>
    <t>ITC in books, not in GSTR-2B</t>
  </si>
  <si>
    <t>Purchases / ITC not in 2B</t>
  </si>
  <si>
    <t>Tax mismatch books vs 2B</t>
  </si>
  <si>
    <t>Purchases / Tax mismatch</t>
  </si>
  <si>
    <t>In 2B, not in books</t>
  </si>
  <si>
    <t>GSTR2B / Not in books</t>
  </si>
  <si>
    <t>Payments</t>
  </si>
  <si>
    <t>Split payments (avoid Rs 2L limit)</t>
  </si>
  <si>
    <t>Payments / Split payment</t>
  </si>
  <si>
    <t>Maker = checker</t>
  </si>
  <si>
    <t>Payments / Maker=Checker</t>
  </si>
  <si>
    <t>Same booking paid twice</t>
  </si>
  <si>
    <t>Payments / Paid twice</t>
  </si>
  <si>
    <t>Payments on Sunday</t>
  </si>
  <si>
    <t>Payments / Sunday</t>
  </si>
  <si>
    <t>Paid to red-flag vendor</t>
  </si>
  <si>
    <t>Payments / Vendor red flag</t>
  </si>
  <si>
    <t>Production</t>
  </si>
  <si>
    <t>Recovery below 82%</t>
  </si>
  <si>
    <t>Yield / Low recovery</t>
  </si>
  <si>
    <t>Output &gt; input</t>
  </si>
  <si>
    <t>Yield / Output&gt;Input</t>
  </si>
  <si>
    <t>Journals</t>
  </si>
  <si>
    <t>Entered 10pm-6am</t>
  </si>
  <si>
    <t>Journals / Odd hours</t>
  </si>
  <si>
    <t>Self-approved</t>
  </si>
  <si>
    <t>Journals / Self-approved</t>
  </si>
  <si>
    <t>Back-dated &gt; 30 days</t>
  </si>
  <si>
    <t>Journals / Back-dated&gt;30d</t>
  </si>
  <si>
    <t>Round-sum credit to Sales</t>
  </si>
  <si>
    <t>Journals / Round sum to Sales</t>
  </si>
  <si>
    <t>Blank narration</t>
  </si>
  <si>
    <t>Journals / No narration</t>
  </si>
  <si>
    <t>How to use</t>
  </si>
  <si>
    <t>1. Paste your client's data over the grey data area of any sheet (same column order). Extend formulas if rows increase.</t>
  </si>
  <si>
    <t>2. Yellow columns are the audit tests. The Dashboard counts every FLAG live; click 'Open &gt;&gt;' to jump.</t>
  </si>
  <si>
    <t>3. See Yield_Heatmap for the operator / shift pattern and Benford for the digit test with chart.</t>
  </si>
  <si>
    <t>4. Built by prompting Claude: 'Convert these Python audit tests into Excel formulas without macros'.</t>
  </si>
  <si>
    <t>Employees  -  reference list</t>
  </si>
  <si>
    <t>Emp_ID</t>
  </si>
  <si>
    <t>Name</t>
  </si>
  <si>
    <t>Department</t>
  </si>
  <si>
    <t>PAN</t>
  </si>
  <si>
    <t>Mobile</t>
  </si>
  <si>
    <t>Bank_Account</t>
  </si>
  <si>
    <t>Date_of_Joining</t>
  </si>
  <si>
    <t>E001</t>
  </si>
  <si>
    <t>Amit Agarwal</t>
  </si>
  <si>
    <t>Admin</t>
  </si>
  <si>
    <t>IMCPW2600N</t>
  </si>
  <si>
    <t>E002</t>
  </si>
  <si>
    <t>Bornali Talukdar</t>
  </si>
  <si>
    <t>KJDPJ6445D</t>
  </si>
  <si>
    <t>E003</t>
  </si>
  <si>
    <t>Trishna Lyngdoh</t>
  </si>
  <si>
    <t>Stores</t>
  </si>
  <si>
    <t>AAXPK8041J</t>
  </si>
  <si>
    <t>E004</t>
  </si>
  <si>
    <t>Khriezo Baruah</t>
  </si>
  <si>
    <t>PJQPO8669Q</t>
  </si>
  <si>
    <t>E005</t>
  </si>
  <si>
    <t>Imna Sangma</t>
  </si>
  <si>
    <t>Purchase</t>
  </si>
  <si>
    <t>ZBGPF3360F</t>
  </si>
  <si>
    <t>E006</t>
  </si>
  <si>
    <t>Hiranya Gogoi</t>
  </si>
  <si>
    <t>POCPI3713K</t>
  </si>
  <si>
    <t>E007</t>
  </si>
  <si>
    <t>Neha Medhi</t>
  </si>
  <si>
    <t>OTTPQ5745U</t>
  </si>
  <si>
    <t>E008</t>
  </si>
  <si>
    <t>Chandan Saikia</t>
  </si>
  <si>
    <t>QYXPZ6787K</t>
  </si>
  <si>
    <t>E009</t>
  </si>
  <si>
    <t>Rahul Gogoi</t>
  </si>
  <si>
    <t>ZKEPD9459C</t>
  </si>
  <si>
    <t>E010</t>
  </si>
  <si>
    <t>Pranjal Ao</t>
  </si>
  <si>
    <t>RDRPM6862O</t>
  </si>
  <si>
    <t>E011</t>
  </si>
  <si>
    <t>Manash Bhuyan</t>
  </si>
  <si>
    <t>QSPPY5916E</t>
  </si>
  <si>
    <t>E012</t>
  </si>
  <si>
    <t>Vikash Talukdar</t>
  </si>
  <si>
    <t>HWAPP6231D</t>
  </si>
  <si>
    <t>E013</t>
  </si>
  <si>
    <t>Pallavi Deka</t>
  </si>
  <si>
    <t>EDBPU3778E</t>
  </si>
  <si>
    <t>E014</t>
  </si>
  <si>
    <t>Kalpana Paul</t>
  </si>
  <si>
    <t>MPSPA3694J</t>
  </si>
  <si>
    <t>E015</t>
  </si>
  <si>
    <t>Rituraj Lyngdoh</t>
  </si>
  <si>
    <t>XDJPN6992Y</t>
  </si>
  <si>
    <t>E016</t>
  </si>
  <si>
    <t>Kalpana Lyngdoh</t>
  </si>
  <si>
    <t>GRYPT1979L</t>
  </si>
  <si>
    <t>E017</t>
  </si>
  <si>
    <t>Mousumi Talukdar</t>
  </si>
  <si>
    <t>SSHPM6967S</t>
  </si>
  <si>
    <t>E018</t>
  </si>
  <si>
    <t>Gautam Choudhury</t>
  </si>
  <si>
    <t>JQDPW1697X</t>
  </si>
  <si>
    <t>E019</t>
  </si>
  <si>
    <t>Sanjay Bora</t>
  </si>
  <si>
    <t>KHWPG2888K</t>
  </si>
  <si>
    <t>E020</t>
  </si>
  <si>
    <t>Rashmi Lyngdoh</t>
  </si>
  <si>
    <t>Accounts</t>
  </si>
  <si>
    <t>FSEPZ5161N</t>
  </si>
  <si>
    <t>E021</t>
  </si>
  <si>
    <t>Utpal Nath</t>
  </si>
  <si>
    <t>GSIPZ7225J</t>
  </si>
  <si>
    <t>E022</t>
  </si>
  <si>
    <t>Rituraj Gogoi</t>
  </si>
  <si>
    <t>DEXPH9599T</t>
  </si>
  <si>
    <t>E023</t>
  </si>
  <si>
    <t>Nayan Lyngdoh</t>
  </si>
  <si>
    <t>SGBPB5582A</t>
  </si>
  <si>
    <t>E024</t>
  </si>
  <si>
    <t>Jonali Bora</t>
  </si>
  <si>
    <t>XZJPZ1451B</t>
  </si>
  <si>
    <t>E025</t>
  </si>
  <si>
    <t>Kaushik Dutta</t>
  </si>
  <si>
    <t>THKPC8968S</t>
  </si>
  <si>
    <t>PO  -  reference</t>
  </si>
  <si>
    <t>PO_No</t>
  </si>
  <si>
    <t>PO_Date</t>
  </si>
  <si>
    <t>Vendor_ID</t>
  </si>
  <si>
    <t>Item</t>
  </si>
  <si>
    <t>UOM</t>
  </si>
  <si>
    <t>PO_Qty</t>
  </si>
  <si>
    <t>PO_Rate</t>
  </si>
  <si>
    <t>PO_Value</t>
  </si>
  <si>
    <t>Approved_By</t>
  </si>
  <si>
    <t>PO/0001</t>
  </si>
  <si>
    <t>V019</t>
  </si>
  <si>
    <t>Aluminium Billet 6063</t>
  </si>
  <si>
    <t>Kg</t>
  </si>
  <si>
    <t>GM_BORA</t>
  </si>
  <si>
    <t>PO/0002</t>
  </si>
  <si>
    <t>V005</t>
  </si>
  <si>
    <t>Freight</t>
  </si>
  <si>
    <t>Trip</t>
  </si>
  <si>
    <t>DIR_SARMA</t>
  </si>
  <si>
    <t>PO/0003</t>
  </si>
  <si>
    <t>V009</t>
  </si>
  <si>
    <t>Toughened Glass 8/10/12mm</t>
  </si>
  <si>
    <t>SqFt</t>
  </si>
  <si>
    <t>PO/0004</t>
  </si>
  <si>
    <t>V022</t>
  </si>
  <si>
    <t>Hardware (assorted)</t>
  </si>
  <si>
    <t>Nos</t>
  </si>
  <si>
    <t>PO/0005</t>
  </si>
  <si>
    <t>V015</t>
  </si>
  <si>
    <t>PO/0006</t>
  </si>
  <si>
    <t>PO/0007</t>
  </si>
  <si>
    <t>PO/0008</t>
  </si>
  <si>
    <t>V003</t>
  </si>
  <si>
    <t>PO/0009</t>
  </si>
  <si>
    <t>V026</t>
  </si>
  <si>
    <t>ACP Sheet (assorted)</t>
  </si>
  <si>
    <t>PO/0010</t>
  </si>
  <si>
    <t>V014</t>
  </si>
  <si>
    <t>PO/0011</t>
  </si>
  <si>
    <t>PO/0012</t>
  </si>
  <si>
    <t>V011</t>
  </si>
  <si>
    <t>PO/0013</t>
  </si>
  <si>
    <t>V027</t>
  </si>
  <si>
    <t>PO/0014</t>
  </si>
  <si>
    <t>PO/0015</t>
  </si>
  <si>
    <t>PO/0016</t>
  </si>
  <si>
    <t>V004</t>
  </si>
  <si>
    <t>PO/0017</t>
  </si>
  <si>
    <t>PO/0018</t>
  </si>
  <si>
    <t>V001</t>
  </si>
  <si>
    <t>PO/0019</t>
  </si>
  <si>
    <t>V010</t>
  </si>
  <si>
    <t>PO/0020</t>
  </si>
  <si>
    <t>V002</t>
  </si>
  <si>
    <t>PO/0021</t>
  </si>
  <si>
    <t>PO/0022</t>
  </si>
  <si>
    <t>PO/0023</t>
  </si>
  <si>
    <t>V012</t>
  </si>
  <si>
    <t>AMC / Services</t>
  </si>
  <si>
    <t>Job</t>
  </si>
  <si>
    <t>PO/0024</t>
  </si>
  <si>
    <t>V017</t>
  </si>
  <si>
    <t>PO/0025</t>
  </si>
  <si>
    <t>V020</t>
  </si>
  <si>
    <t>PO/0026</t>
  </si>
  <si>
    <t>PO/0027</t>
  </si>
  <si>
    <t>V024</t>
  </si>
  <si>
    <t>PO/0028</t>
  </si>
  <si>
    <t>PO/0029</t>
  </si>
  <si>
    <t>V006</t>
  </si>
  <si>
    <t>PO/0030</t>
  </si>
  <si>
    <t>PO/0031</t>
  </si>
  <si>
    <t>PO/0032</t>
  </si>
  <si>
    <t>PO/0033</t>
  </si>
  <si>
    <t>PO/0034</t>
  </si>
  <si>
    <t>V023</t>
  </si>
  <si>
    <t>PO/0035</t>
  </si>
  <si>
    <t>PO/0036</t>
  </si>
  <si>
    <t>PO/0037</t>
  </si>
  <si>
    <t>PO/0038</t>
  </si>
  <si>
    <t>PO/0039</t>
  </si>
  <si>
    <t>PO/0040</t>
  </si>
  <si>
    <t>PO/0041</t>
  </si>
  <si>
    <t>PO/0042</t>
  </si>
  <si>
    <t>V028</t>
  </si>
  <si>
    <t>PO/0043</t>
  </si>
  <si>
    <t>PO/0044</t>
  </si>
  <si>
    <t>PO/0045</t>
  </si>
  <si>
    <t>V008</t>
  </si>
  <si>
    <t>PO/0046</t>
  </si>
  <si>
    <t>PO/0047</t>
  </si>
  <si>
    <t>PO/0048</t>
  </si>
  <si>
    <t>PO/0049</t>
  </si>
  <si>
    <t>PO/0050</t>
  </si>
  <si>
    <t>PO/0051</t>
  </si>
  <si>
    <t>PO/0052</t>
  </si>
  <si>
    <t>PO/0053</t>
  </si>
  <si>
    <t>PO/0054</t>
  </si>
  <si>
    <t>PO/0055</t>
  </si>
  <si>
    <t>V029</t>
  </si>
  <si>
    <t>PO/0056</t>
  </si>
  <si>
    <t>PO/0057</t>
  </si>
  <si>
    <t>PO/0058</t>
  </si>
  <si>
    <t>PO/0059</t>
  </si>
  <si>
    <t>PO/0060</t>
  </si>
  <si>
    <t>PO/0061</t>
  </si>
  <si>
    <t>V021</t>
  </si>
  <si>
    <t>PO/0062</t>
  </si>
  <si>
    <t>PO/0063</t>
  </si>
  <si>
    <t>PO/0064</t>
  </si>
  <si>
    <t>PO/0065</t>
  </si>
  <si>
    <t>PO/0066</t>
  </si>
  <si>
    <t>PO/0067</t>
  </si>
  <si>
    <t>PO/0068</t>
  </si>
  <si>
    <t>PO/0069</t>
  </si>
  <si>
    <t>PO/0070</t>
  </si>
  <si>
    <t>PO/0071</t>
  </si>
  <si>
    <t>PO/0072</t>
  </si>
  <si>
    <t>PO/0073</t>
  </si>
  <si>
    <t>PO/0074</t>
  </si>
  <si>
    <t>PO/0075</t>
  </si>
  <si>
    <t>PO/0076</t>
  </si>
  <si>
    <t>V018</t>
  </si>
  <si>
    <t>PO/0077</t>
  </si>
  <si>
    <t>PO/0078</t>
  </si>
  <si>
    <t>PO/0079</t>
  </si>
  <si>
    <t>PO/0080</t>
  </si>
  <si>
    <t>V030</t>
  </si>
  <si>
    <t>PO/0081</t>
  </si>
  <si>
    <t>PO/0082</t>
  </si>
  <si>
    <t>PO/0083</t>
  </si>
  <si>
    <t>PO/0084</t>
  </si>
  <si>
    <t>PO/0085</t>
  </si>
  <si>
    <t>V007</t>
  </si>
  <si>
    <t>PO/0086</t>
  </si>
  <si>
    <t>PO/0087</t>
  </si>
  <si>
    <t>PO/0088</t>
  </si>
  <si>
    <t>PO/0089</t>
  </si>
  <si>
    <t>PO/0090</t>
  </si>
  <si>
    <t>PO/0091</t>
  </si>
  <si>
    <t>PO/0092</t>
  </si>
  <si>
    <t>PO/0093</t>
  </si>
  <si>
    <t>PO/0094</t>
  </si>
  <si>
    <t>PO/0095</t>
  </si>
  <si>
    <t>PO/0096</t>
  </si>
  <si>
    <t>V025</t>
  </si>
  <si>
    <t>PO/0097</t>
  </si>
  <si>
    <t>PO/0098</t>
  </si>
  <si>
    <t>V016</t>
  </si>
  <si>
    <t>PO/0099</t>
  </si>
  <si>
    <t>PO/0100</t>
  </si>
  <si>
    <t>PO/0101</t>
  </si>
  <si>
    <t>PO/0102</t>
  </si>
  <si>
    <t>PO/0103</t>
  </si>
  <si>
    <t>PO/0104</t>
  </si>
  <si>
    <t>PO/0105</t>
  </si>
  <si>
    <t>PO/0106</t>
  </si>
  <si>
    <t>PO/0107</t>
  </si>
  <si>
    <t>PO/0108</t>
  </si>
  <si>
    <t>PO/0109</t>
  </si>
  <si>
    <t>PO/0110</t>
  </si>
  <si>
    <t>PO/0111</t>
  </si>
  <si>
    <t>V013</t>
  </si>
  <si>
    <t>PO/0112</t>
  </si>
  <si>
    <t>PO/0113</t>
  </si>
  <si>
    <t>PO/0114</t>
  </si>
  <si>
    <t>PO/0115</t>
  </si>
  <si>
    <t>PO/0116</t>
  </si>
  <si>
    <t>PO/0117</t>
  </si>
  <si>
    <t>PO/0118</t>
  </si>
  <si>
    <t>PO/0119</t>
  </si>
  <si>
    <t>PO/0120</t>
  </si>
  <si>
    <t>PO/0121</t>
  </si>
  <si>
    <t>PO/0122</t>
  </si>
  <si>
    <t>PO/0123</t>
  </si>
  <si>
    <t>PO/0124</t>
  </si>
  <si>
    <t>PO/0125</t>
  </si>
  <si>
    <t>PO/0126</t>
  </si>
  <si>
    <t>PO/0127</t>
  </si>
  <si>
    <t>PO/0128</t>
  </si>
  <si>
    <t>PO/0129</t>
  </si>
  <si>
    <t>PO/0130</t>
  </si>
  <si>
    <t>PO/0131</t>
  </si>
  <si>
    <t>PO/0132</t>
  </si>
  <si>
    <t>PO/0133</t>
  </si>
  <si>
    <t>PO/0134</t>
  </si>
  <si>
    <t>PO/0135</t>
  </si>
  <si>
    <t>PO/0136</t>
  </si>
  <si>
    <t>PO/0137</t>
  </si>
  <si>
    <t>PO/0138</t>
  </si>
  <si>
    <t>PO/0139</t>
  </si>
  <si>
    <t>PO/0140</t>
  </si>
  <si>
    <t>PO/0141</t>
  </si>
  <si>
    <t>PO/0142</t>
  </si>
  <si>
    <t>PO/0143</t>
  </si>
  <si>
    <t>PO/0144</t>
  </si>
  <si>
    <t>PO/0145</t>
  </si>
  <si>
    <t>PO/0146</t>
  </si>
  <si>
    <t>PO/0147</t>
  </si>
  <si>
    <t>PO/0148</t>
  </si>
  <si>
    <t>PO/0149</t>
  </si>
  <si>
    <t>PO/0150</t>
  </si>
  <si>
    <t>PO/0151</t>
  </si>
  <si>
    <t>PO/0152</t>
  </si>
  <si>
    <t>PO/0153</t>
  </si>
  <si>
    <t>PO/0154</t>
  </si>
  <si>
    <t>PO/0155</t>
  </si>
  <si>
    <t>PO/0156</t>
  </si>
  <si>
    <t>PO/0157</t>
  </si>
  <si>
    <t>PO/0158</t>
  </si>
  <si>
    <t>PO/0159</t>
  </si>
  <si>
    <t>PO/0160</t>
  </si>
  <si>
    <t>PO/0161</t>
  </si>
  <si>
    <t>PO/0162</t>
  </si>
  <si>
    <t>PO/0163</t>
  </si>
  <si>
    <t>PO/0164</t>
  </si>
  <si>
    <t>PO/0165</t>
  </si>
  <si>
    <t>PO/0166</t>
  </si>
  <si>
    <t>PO/0167</t>
  </si>
  <si>
    <t>PO/0168</t>
  </si>
  <si>
    <t>PO/0169</t>
  </si>
  <si>
    <t>PO/0170</t>
  </si>
  <si>
    <t>PO/0171</t>
  </si>
  <si>
    <t>PO/0172</t>
  </si>
  <si>
    <t>PO/0173</t>
  </si>
  <si>
    <t>PO/0174</t>
  </si>
  <si>
    <t>PO/0175</t>
  </si>
  <si>
    <t>PO/0176</t>
  </si>
  <si>
    <t>PO/0177</t>
  </si>
  <si>
    <t>PO/0178</t>
  </si>
  <si>
    <t>PO/0179</t>
  </si>
  <si>
    <t>PO/0180</t>
  </si>
  <si>
    <t>PO/0181</t>
  </si>
  <si>
    <t>PO/0182</t>
  </si>
  <si>
    <t>PO/0183</t>
  </si>
  <si>
    <t>PO/0184</t>
  </si>
  <si>
    <t>PO/0185</t>
  </si>
  <si>
    <t>PO/0186</t>
  </si>
  <si>
    <t>PO/0187</t>
  </si>
  <si>
    <t>PO/0188</t>
  </si>
  <si>
    <t>PO/0189</t>
  </si>
  <si>
    <t>PO/0190</t>
  </si>
  <si>
    <t>PO/0191</t>
  </si>
  <si>
    <t>PO/0192</t>
  </si>
  <si>
    <t>PO/0193</t>
  </si>
  <si>
    <t>PO/0194</t>
  </si>
  <si>
    <t>PO/0195</t>
  </si>
  <si>
    <t>PO/0196</t>
  </si>
  <si>
    <t>PO/0197</t>
  </si>
  <si>
    <t>PO/0198</t>
  </si>
  <si>
    <t>PO/0199</t>
  </si>
  <si>
    <t>PO/0200</t>
  </si>
  <si>
    <t>PO/0201</t>
  </si>
  <si>
    <t>PO/0202</t>
  </si>
  <si>
    <t>PO/0203</t>
  </si>
  <si>
    <t>PO/0204</t>
  </si>
  <si>
    <t>PO/0205</t>
  </si>
  <si>
    <t>PO/0206</t>
  </si>
  <si>
    <t>PO/0207</t>
  </si>
  <si>
    <t>PO/0208</t>
  </si>
  <si>
    <t>PO/0209</t>
  </si>
  <si>
    <t>PO/0210</t>
  </si>
  <si>
    <t>PO/0211</t>
  </si>
  <si>
    <t>PO/0212</t>
  </si>
  <si>
    <t>PO/0213</t>
  </si>
  <si>
    <t>PO/0214</t>
  </si>
  <si>
    <t>PO/0215</t>
  </si>
  <si>
    <t>PO/0216</t>
  </si>
  <si>
    <t>PO/0217</t>
  </si>
  <si>
    <t>PO/0218</t>
  </si>
  <si>
    <t>PO/0219</t>
  </si>
  <si>
    <t>PO/0220</t>
  </si>
  <si>
    <t>PO/0221</t>
  </si>
  <si>
    <t>PO/0222</t>
  </si>
  <si>
    <t>PO/0223</t>
  </si>
  <si>
    <t>PO/0224</t>
  </si>
  <si>
    <t>PO/0225</t>
  </si>
  <si>
    <t>PO/0226</t>
  </si>
  <si>
    <t>PO/0227</t>
  </si>
  <si>
    <t>PO/0228</t>
  </si>
  <si>
    <t>PO/0229</t>
  </si>
  <si>
    <t>PO/0230</t>
  </si>
  <si>
    <t>PO/0231</t>
  </si>
  <si>
    <t>PO/0232</t>
  </si>
  <si>
    <t>PO/0233</t>
  </si>
  <si>
    <t>PO/0234</t>
  </si>
  <si>
    <t>PO/0235</t>
  </si>
  <si>
    <t>PO/0236</t>
  </si>
  <si>
    <t>PO/0237</t>
  </si>
  <si>
    <t>PO/0238</t>
  </si>
  <si>
    <t>PO/0239</t>
  </si>
  <si>
    <t>PO/0240</t>
  </si>
  <si>
    <t>PO/0241</t>
  </si>
  <si>
    <t>PO/0242</t>
  </si>
  <si>
    <t>PO/0243</t>
  </si>
  <si>
    <t>PO/0244</t>
  </si>
  <si>
    <t>PO/0245</t>
  </si>
  <si>
    <t>PO/0246</t>
  </si>
  <si>
    <t>PO/0247</t>
  </si>
  <si>
    <t>PO/0248</t>
  </si>
  <si>
    <t>PO/0249</t>
  </si>
  <si>
    <t>PO/0250</t>
  </si>
  <si>
    <t>PO/0251</t>
  </si>
  <si>
    <t>PO/0252</t>
  </si>
  <si>
    <t>PO/0253</t>
  </si>
  <si>
    <t>PO/0254</t>
  </si>
  <si>
    <t>PO/0255</t>
  </si>
  <si>
    <t>PO/0256</t>
  </si>
  <si>
    <t>PO/0257</t>
  </si>
  <si>
    <t>PO/0258</t>
  </si>
  <si>
    <t>PO/0259</t>
  </si>
  <si>
    <t>PO/0260</t>
  </si>
  <si>
    <t>PO/0261</t>
  </si>
  <si>
    <t>PO/0262</t>
  </si>
  <si>
    <t>PO/0263</t>
  </si>
  <si>
    <t>PO/0264</t>
  </si>
  <si>
    <t>PO/0265</t>
  </si>
  <si>
    <t>PO/0266</t>
  </si>
  <si>
    <t>PO/0267</t>
  </si>
  <si>
    <t>PO/0268</t>
  </si>
  <si>
    <t>PO/0269</t>
  </si>
  <si>
    <t>PO/0270</t>
  </si>
  <si>
    <t>PO/0271</t>
  </si>
  <si>
    <t>PO/0272</t>
  </si>
  <si>
    <t>PO/0273</t>
  </si>
  <si>
    <t>PO/0274</t>
  </si>
  <si>
    <t>PO/0275</t>
  </si>
  <si>
    <t>PO/0276</t>
  </si>
  <si>
    <t>PO/0277</t>
  </si>
  <si>
    <t>PO/0278</t>
  </si>
  <si>
    <t>PO/0279</t>
  </si>
  <si>
    <t>PO/0280</t>
  </si>
  <si>
    <t>PO/0281</t>
  </si>
  <si>
    <t>PO/0282</t>
  </si>
  <si>
    <t>PO/0283</t>
  </si>
  <si>
    <t>PO/0284</t>
  </si>
  <si>
    <t>PO/0285</t>
  </si>
  <si>
    <t>PO/0286</t>
  </si>
  <si>
    <t>PO/0287</t>
  </si>
  <si>
    <t>PO/0288</t>
  </si>
  <si>
    <t>PO/0289</t>
  </si>
  <si>
    <t>PO/0290</t>
  </si>
  <si>
    <t>PO/0291</t>
  </si>
  <si>
    <t>PO/0292</t>
  </si>
  <si>
    <t>PO/0293</t>
  </si>
  <si>
    <t>PO/0294</t>
  </si>
  <si>
    <t>PO/0295</t>
  </si>
  <si>
    <t>PO/0296</t>
  </si>
  <si>
    <t>PO/0297</t>
  </si>
  <si>
    <t>PO/0298</t>
  </si>
  <si>
    <t>PO/0299</t>
  </si>
  <si>
    <t>PO/0300</t>
  </si>
  <si>
    <t>PO/0301</t>
  </si>
  <si>
    <t>PO/0302</t>
  </si>
  <si>
    <t>PO/0303</t>
  </si>
  <si>
    <t>PO/0304</t>
  </si>
  <si>
    <t>PO/0305</t>
  </si>
  <si>
    <t>PO/0306</t>
  </si>
  <si>
    <t>PO/0307</t>
  </si>
  <si>
    <t>PO/0308</t>
  </si>
  <si>
    <t>PO/0309</t>
  </si>
  <si>
    <t>PO/0310</t>
  </si>
  <si>
    <t>PO/0311</t>
  </si>
  <si>
    <t>PO/0312</t>
  </si>
  <si>
    <t>PO/0313</t>
  </si>
  <si>
    <t>PO/0314</t>
  </si>
  <si>
    <t>PO/0315</t>
  </si>
  <si>
    <t>PO/0316</t>
  </si>
  <si>
    <t>PO/0317</t>
  </si>
  <si>
    <t>PO/0318</t>
  </si>
  <si>
    <t>PO/0319</t>
  </si>
  <si>
    <t>PO/0320</t>
  </si>
  <si>
    <t>PO/0321</t>
  </si>
  <si>
    <t>PO/0322</t>
  </si>
  <si>
    <t>PO/0323</t>
  </si>
  <si>
    <t>PO/0324</t>
  </si>
  <si>
    <t>PO/0325</t>
  </si>
  <si>
    <t>PO/0326</t>
  </si>
  <si>
    <t>PO/0327</t>
  </si>
  <si>
    <t>PO/0328</t>
  </si>
  <si>
    <t>PO/0329</t>
  </si>
  <si>
    <t>PO/0330</t>
  </si>
  <si>
    <t>PO/0331</t>
  </si>
  <si>
    <t>PO/0332</t>
  </si>
  <si>
    <t>PO/0333</t>
  </si>
  <si>
    <t>PO/0334</t>
  </si>
  <si>
    <t>PO/0335</t>
  </si>
  <si>
    <t>PO/0336</t>
  </si>
  <si>
    <t>PO/0337</t>
  </si>
  <si>
    <t>PO/0338</t>
  </si>
  <si>
    <t>PO/0339</t>
  </si>
  <si>
    <t>PO/0340</t>
  </si>
  <si>
    <t>PO/0341</t>
  </si>
  <si>
    <t>PO/0342</t>
  </si>
  <si>
    <t>PO/0343</t>
  </si>
  <si>
    <t>PO/0344</t>
  </si>
  <si>
    <t>PO/0345</t>
  </si>
  <si>
    <t>PO/0346</t>
  </si>
  <si>
    <t>PO/0347</t>
  </si>
  <si>
    <t>PO/0348</t>
  </si>
  <si>
    <t>PO/0349</t>
  </si>
  <si>
    <t>PO/0350</t>
  </si>
  <si>
    <t>PO/0351</t>
  </si>
  <si>
    <t>PO/0352</t>
  </si>
  <si>
    <t>PO/0353</t>
  </si>
  <si>
    <t>PO/0354</t>
  </si>
  <si>
    <t>PO/0355</t>
  </si>
  <si>
    <t>PO/0356</t>
  </si>
  <si>
    <t>PO/0357</t>
  </si>
  <si>
    <t>PO/0358</t>
  </si>
  <si>
    <t>PO/0359</t>
  </si>
  <si>
    <t>PO/0360</t>
  </si>
  <si>
    <t>PO/0361</t>
  </si>
  <si>
    <t>PO/0362</t>
  </si>
  <si>
    <t>PO/0363</t>
  </si>
  <si>
    <t>PO/0364</t>
  </si>
  <si>
    <t>PO/0365</t>
  </si>
  <si>
    <t>PO/0366</t>
  </si>
  <si>
    <t>PO/0367</t>
  </si>
  <si>
    <t>PO/0368</t>
  </si>
  <si>
    <t>PO/0369</t>
  </si>
  <si>
    <t>PO/0370</t>
  </si>
  <si>
    <t>PO/0371</t>
  </si>
  <si>
    <t>PO/0372</t>
  </si>
  <si>
    <t>PO/0373</t>
  </si>
  <si>
    <t>PO/0374</t>
  </si>
  <si>
    <t>PO/0375</t>
  </si>
  <si>
    <t>PO/0376</t>
  </si>
  <si>
    <t>PO/0377</t>
  </si>
  <si>
    <t>PO/0378</t>
  </si>
  <si>
    <t>PO/0379</t>
  </si>
  <si>
    <t>PO/0380</t>
  </si>
  <si>
    <t>PO/0381</t>
  </si>
  <si>
    <t>PO/0382</t>
  </si>
  <si>
    <t>PO/0383</t>
  </si>
  <si>
    <t>PO/0384</t>
  </si>
  <si>
    <t>PO/0385</t>
  </si>
  <si>
    <t>PO/0386</t>
  </si>
  <si>
    <t>PO/0387</t>
  </si>
  <si>
    <t>PO/0388</t>
  </si>
  <si>
    <t>PO/0389</t>
  </si>
  <si>
    <t>PO/0390</t>
  </si>
  <si>
    <t>PO/0391</t>
  </si>
  <si>
    <t>PO/0392</t>
  </si>
  <si>
    <t>PO/0393</t>
  </si>
  <si>
    <t>PO/0394</t>
  </si>
  <si>
    <t>PO/0395</t>
  </si>
  <si>
    <t>PO/0396</t>
  </si>
  <si>
    <t>PO/0397</t>
  </si>
  <si>
    <t>PO/0398</t>
  </si>
  <si>
    <t>PO/0399</t>
  </si>
  <si>
    <t>PO/0400</t>
  </si>
  <si>
    <t>PO/0401</t>
  </si>
  <si>
    <t>PO/0402</t>
  </si>
  <si>
    <t>PO/0403</t>
  </si>
  <si>
    <t>PO/0404</t>
  </si>
  <si>
    <t>PO/0405</t>
  </si>
  <si>
    <t>PO/0406</t>
  </si>
  <si>
    <t>PO/0407</t>
  </si>
  <si>
    <t>PO/0408</t>
  </si>
  <si>
    <t>PO/0409</t>
  </si>
  <si>
    <t>PO/0410</t>
  </si>
  <si>
    <t>PO/0411</t>
  </si>
  <si>
    <t>PO/0412</t>
  </si>
  <si>
    <t>PO/0413</t>
  </si>
  <si>
    <t>PO/0414</t>
  </si>
  <si>
    <t>PO/0415</t>
  </si>
  <si>
    <t>PO/0416</t>
  </si>
  <si>
    <t>PO/0417</t>
  </si>
  <si>
    <t>PO/0418</t>
  </si>
  <si>
    <t>PO/0419</t>
  </si>
  <si>
    <t>PO/0420</t>
  </si>
  <si>
    <t>PO/0421</t>
  </si>
  <si>
    <t>PO/0422</t>
  </si>
  <si>
    <t>PO/0423</t>
  </si>
  <si>
    <t>PO/0424</t>
  </si>
  <si>
    <t>PO/0425</t>
  </si>
  <si>
    <t>PO/0426</t>
  </si>
  <si>
    <t>PO/0427</t>
  </si>
  <si>
    <t>PO/0428</t>
  </si>
  <si>
    <t>PO/0429</t>
  </si>
  <si>
    <t>PO/0430</t>
  </si>
  <si>
    <t>PO/0431</t>
  </si>
  <si>
    <t>PO/0432</t>
  </si>
  <si>
    <t>PO/0433</t>
  </si>
  <si>
    <t>PO/0434</t>
  </si>
  <si>
    <t>PO/0435</t>
  </si>
  <si>
    <t>PO/0436</t>
  </si>
  <si>
    <t>PO/0437</t>
  </si>
  <si>
    <t>PO/0438</t>
  </si>
  <si>
    <t>PO/0439</t>
  </si>
  <si>
    <t>PO/0440</t>
  </si>
  <si>
    <t>PO/0441</t>
  </si>
  <si>
    <t>PO/0442</t>
  </si>
  <si>
    <t>PO/0443</t>
  </si>
  <si>
    <t>PO/0444</t>
  </si>
  <si>
    <t>PO/0445</t>
  </si>
  <si>
    <t>PO/0446</t>
  </si>
  <si>
    <t>PO/0447</t>
  </si>
  <si>
    <t>PO/0448</t>
  </si>
  <si>
    <t>PO/0449</t>
  </si>
  <si>
    <t>PO/0450</t>
  </si>
  <si>
    <t>PO/0451</t>
  </si>
  <si>
    <t>PO/0452</t>
  </si>
  <si>
    <t>PO/0453</t>
  </si>
  <si>
    <t>PO/0454</t>
  </si>
  <si>
    <t>PO/0455</t>
  </si>
  <si>
    <t>PO/0456</t>
  </si>
  <si>
    <t>PO/0457</t>
  </si>
  <si>
    <t>PO/0458</t>
  </si>
  <si>
    <t>PO/0459</t>
  </si>
  <si>
    <t>PO/0460</t>
  </si>
  <si>
    <t>PO/0461</t>
  </si>
  <si>
    <t>PO/0462</t>
  </si>
  <si>
    <t>PO/0463</t>
  </si>
  <si>
    <t>PO/0464</t>
  </si>
  <si>
    <t>PO/0465</t>
  </si>
  <si>
    <t>PO/0466</t>
  </si>
  <si>
    <t>PO/0467</t>
  </si>
  <si>
    <t>PO/0468</t>
  </si>
  <si>
    <t>PO/0469</t>
  </si>
  <si>
    <t>PO/0470</t>
  </si>
  <si>
    <t>PO/0471</t>
  </si>
  <si>
    <t>PO/0472</t>
  </si>
  <si>
    <t>PO/0473</t>
  </si>
  <si>
    <t>PO/0474</t>
  </si>
  <si>
    <t>PO/0475</t>
  </si>
  <si>
    <t>PO/0476</t>
  </si>
  <si>
    <t>PO/0477</t>
  </si>
  <si>
    <t>PO/0478</t>
  </si>
  <si>
    <t>PO/0479</t>
  </si>
  <si>
    <t>PO/0480</t>
  </si>
  <si>
    <t>PO/0481</t>
  </si>
  <si>
    <t>PO/0482</t>
  </si>
  <si>
    <t>PO/0483</t>
  </si>
  <si>
    <t>PO/0484</t>
  </si>
  <si>
    <t>PO/0485</t>
  </si>
  <si>
    <t>PO/0486</t>
  </si>
  <si>
    <t>PO/0487</t>
  </si>
  <si>
    <t>PO/0488</t>
  </si>
  <si>
    <t>PO/0489</t>
  </si>
  <si>
    <t>PO/0490</t>
  </si>
  <si>
    <t>PO/0491</t>
  </si>
  <si>
    <t>PO/0492</t>
  </si>
  <si>
    <t>PO/0493</t>
  </si>
  <si>
    <t>PO/0494</t>
  </si>
  <si>
    <t>PO/0495</t>
  </si>
  <si>
    <t>PO/0496</t>
  </si>
  <si>
    <t>PO/0497</t>
  </si>
  <si>
    <t>PO/0498</t>
  </si>
  <si>
    <t>PO/0499</t>
  </si>
  <si>
    <t>PO/0500</t>
  </si>
  <si>
    <t>PO/0501</t>
  </si>
  <si>
    <t>PO/0502</t>
  </si>
  <si>
    <t>PO/0503</t>
  </si>
  <si>
    <t>PO/0504</t>
  </si>
  <si>
    <t>PO/0505</t>
  </si>
  <si>
    <t>PO/0506</t>
  </si>
  <si>
    <t>PO/0507</t>
  </si>
  <si>
    <t>PO/0508</t>
  </si>
  <si>
    <t>PO/0509</t>
  </si>
  <si>
    <t>PO/0510</t>
  </si>
  <si>
    <t>PO/0511</t>
  </si>
  <si>
    <t>PO/0512</t>
  </si>
  <si>
    <t>PO/0513</t>
  </si>
  <si>
    <t>PO/0514</t>
  </si>
  <si>
    <t>PO/0515</t>
  </si>
  <si>
    <t>PO/0516</t>
  </si>
  <si>
    <t>PO/0517</t>
  </si>
  <si>
    <t>PO/0518</t>
  </si>
  <si>
    <t>PO/0519</t>
  </si>
  <si>
    <t>PO/0520</t>
  </si>
  <si>
    <t>PO/0521</t>
  </si>
  <si>
    <t>PO/0522</t>
  </si>
  <si>
    <t>PO/0523</t>
  </si>
  <si>
    <t>PO/0524</t>
  </si>
  <si>
    <t>PO/0525</t>
  </si>
  <si>
    <t>PO/0526</t>
  </si>
  <si>
    <t>PO/0527</t>
  </si>
  <si>
    <t>PO/0528</t>
  </si>
  <si>
    <t>PO/0529</t>
  </si>
  <si>
    <t>PO/0530</t>
  </si>
  <si>
    <t>PO/0531</t>
  </si>
  <si>
    <t>PO/0532</t>
  </si>
  <si>
    <t>PO/0533</t>
  </si>
  <si>
    <t>PO/0534</t>
  </si>
  <si>
    <t>PO/0535</t>
  </si>
  <si>
    <t>PO/0536</t>
  </si>
  <si>
    <t>PO/0537</t>
  </si>
  <si>
    <t>PO/0538</t>
  </si>
  <si>
    <t>PO/0539</t>
  </si>
  <si>
    <t>PO/0540</t>
  </si>
  <si>
    <t>PO/0541</t>
  </si>
  <si>
    <t>PO/0542</t>
  </si>
  <si>
    <t>PO/0543</t>
  </si>
  <si>
    <t>PO/0544</t>
  </si>
  <si>
    <t>PO/0545</t>
  </si>
  <si>
    <t>PO/0546</t>
  </si>
  <si>
    <t>PO/0547</t>
  </si>
  <si>
    <t>PO/0548</t>
  </si>
  <si>
    <t>PO/0549</t>
  </si>
  <si>
    <t>PO/0550</t>
  </si>
  <si>
    <t>PO/0551</t>
  </si>
  <si>
    <t>PO/0552</t>
  </si>
  <si>
    <t>PO/0553</t>
  </si>
  <si>
    <t>PO/0554</t>
  </si>
  <si>
    <t>PO/0555</t>
  </si>
  <si>
    <t>PO/0556</t>
  </si>
  <si>
    <t>PO/0557</t>
  </si>
  <si>
    <t>PO/0558</t>
  </si>
  <si>
    <t>PO/0559</t>
  </si>
  <si>
    <t>PO/0560</t>
  </si>
  <si>
    <t>GRN  -  reference</t>
  </si>
  <si>
    <t>GRN_No</t>
  </si>
  <si>
    <t>GRN_Date</t>
  </si>
  <si>
    <t>Qty_Received</t>
  </si>
  <si>
    <t>Received_By</t>
  </si>
  <si>
    <t>GRN/0001</t>
  </si>
  <si>
    <t>STORE_TAPAN</t>
  </si>
  <si>
    <t>GRN/0002</t>
  </si>
  <si>
    <t>GRN/0003</t>
  </si>
  <si>
    <t>GRN/0004</t>
  </si>
  <si>
    <t>GRN/0005</t>
  </si>
  <si>
    <t>GRN/0006</t>
  </si>
  <si>
    <t>GRN/0007</t>
  </si>
  <si>
    <t>GRN/0008</t>
  </si>
  <si>
    <t>GRN/0009</t>
  </si>
  <si>
    <t>GRN/0010</t>
  </si>
  <si>
    <t>GRN/0011</t>
  </si>
  <si>
    <t>GRN/0012</t>
  </si>
  <si>
    <t>GRN/0013</t>
  </si>
  <si>
    <t>GRN/0014</t>
  </si>
  <si>
    <t>GRN/0015</t>
  </si>
  <si>
    <t>GRN/0016</t>
  </si>
  <si>
    <t>GRN/0018</t>
  </si>
  <si>
    <t>GRN/0019</t>
  </si>
  <si>
    <t>GRN/0020</t>
  </si>
  <si>
    <t>GRN/0021</t>
  </si>
  <si>
    <t>GRN/0022</t>
  </si>
  <si>
    <t>GRN/0023</t>
  </si>
  <si>
    <t>GRN/0024</t>
  </si>
  <si>
    <t>GRN/0025</t>
  </si>
  <si>
    <t>GRN/0026</t>
  </si>
  <si>
    <t>GRN/0027</t>
  </si>
  <si>
    <t>GRN/0028</t>
  </si>
  <si>
    <t>GRN/0029</t>
  </si>
  <si>
    <t>GRN/0030</t>
  </si>
  <si>
    <t>GRN/0031</t>
  </si>
  <si>
    <t>GRN/0032</t>
  </si>
  <si>
    <t>GRN/0033</t>
  </si>
  <si>
    <t>GRN/0034</t>
  </si>
  <si>
    <t>GRN/0035</t>
  </si>
  <si>
    <t>GRN/0036</t>
  </si>
  <si>
    <t>GRN/0037</t>
  </si>
  <si>
    <t>GRN/0038</t>
  </si>
  <si>
    <t>GRN/0039</t>
  </si>
  <si>
    <t>GRN/0040</t>
  </si>
  <si>
    <t>GRN/0041</t>
  </si>
  <si>
    <t>GRN/0042</t>
  </si>
  <si>
    <t>GRN/0043</t>
  </si>
  <si>
    <t>GRN/0044</t>
  </si>
  <si>
    <t>GRN/0045</t>
  </si>
  <si>
    <t>GRN/0046</t>
  </si>
  <si>
    <t>GRN/0047</t>
  </si>
  <si>
    <t>GRN/0048</t>
  </si>
  <si>
    <t>GRN/0049</t>
  </si>
  <si>
    <t>GRN/0050</t>
  </si>
  <si>
    <t>GRN/0051</t>
  </si>
  <si>
    <t>GRN/0052</t>
  </si>
  <si>
    <t>GRN/0053</t>
  </si>
  <si>
    <t>GRN/0054</t>
  </si>
  <si>
    <t>GRN/0055</t>
  </si>
  <si>
    <t>GRN/0056</t>
  </si>
  <si>
    <t>GRN/0057</t>
  </si>
  <si>
    <t>GRN/0058</t>
  </si>
  <si>
    <t>GRN/0059</t>
  </si>
  <si>
    <t>GRN/0060</t>
  </si>
  <si>
    <t>GRN/0061</t>
  </si>
  <si>
    <t>GRN/0062</t>
  </si>
  <si>
    <t>GRN/0063</t>
  </si>
  <si>
    <t>GRN/0064</t>
  </si>
  <si>
    <t>GRN/0065</t>
  </si>
  <si>
    <t>GRN/0066</t>
  </si>
  <si>
    <t>GRN/0067</t>
  </si>
  <si>
    <t>GRN/0068</t>
  </si>
  <si>
    <t>GRN/0069</t>
  </si>
  <si>
    <t>GRN/0070</t>
  </si>
  <si>
    <t>GRN/0071</t>
  </si>
  <si>
    <t>GRN/0072</t>
  </si>
  <si>
    <t>GRN/0073</t>
  </si>
  <si>
    <t>GRN/0074</t>
  </si>
  <si>
    <t>GRN/0075</t>
  </si>
  <si>
    <t>GRN/0076</t>
  </si>
  <si>
    <t>GRN/0077</t>
  </si>
  <si>
    <t>GRN/0078</t>
  </si>
  <si>
    <t>GRN/0079</t>
  </si>
  <si>
    <t>GRN/0080</t>
  </si>
  <si>
    <t>GRN/0081</t>
  </si>
  <si>
    <t>GRN/0082</t>
  </si>
  <si>
    <t>GRN/0083</t>
  </si>
  <si>
    <t>GRN/0084</t>
  </si>
  <si>
    <t>GRN/0085</t>
  </si>
  <si>
    <t>GRN/0086</t>
  </si>
  <si>
    <t>GRN/0087</t>
  </si>
  <si>
    <t>GRN/0089</t>
  </si>
  <si>
    <t>GRN/0090</t>
  </si>
  <si>
    <t>GRN/0091</t>
  </si>
  <si>
    <t>GRN/0092</t>
  </si>
  <si>
    <t>GRN/0093</t>
  </si>
  <si>
    <t>GRN/0094</t>
  </si>
  <si>
    <t>GRN/0095</t>
  </si>
  <si>
    <t>GRN/0096</t>
  </si>
  <si>
    <t>GRN/0097</t>
  </si>
  <si>
    <t>GRN/0098</t>
  </si>
  <si>
    <t>GRN/0099</t>
  </si>
  <si>
    <t>GRN/0100</t>
  </si>
  <si>
    <t>GRN/0101</t>
  </si>
  <si>
    <t>GRN/0102</t>
  </si>
  <si>
    <t>GRN/0103</t>
  </si>
  <si>
    <t>GRN/0104</t>
  </si>
  <si>
    <t>GRN/0105</t>
  </si>
  <si>
    <t>GRN/0106</t>
  </si>
  <si>
    <t>GRN/0107</t>
  </si>
  <si>
    <t>GRN/0108</t>
  </si>
  <si>
    <t>GRN/0109</t>
  </si>
  <si>
    <t>GRN/0110</t>
  </si>
  <si>
    <t>GRN/0111</t>
  </si>
  <si>
    <t>GRN/0112</t>
  </si>
  <si>
    <t>GRN/0113</t>
  </si>
  <si>
    <t>GRN/0114</t>
  </si>
  <si>
    <t>GRN/0115</t>
  </si>
  <si>
    <t>GRN/0116</t>
  </si>
  <si>
    <t>GRN/0117</t>
  </si>
  <si>
    <t>GRN/0118</t>
  </si>
  <si>
    <t>GRN/0119</t>
  </si>
  <si>
    <t>GRN/0120</t>
  </si>
  <si>
    <t>GRN/0121</t>
  </si>
  <si>
    <t>GRN/0122</t>
  </si>
  <si>
    <t>GRN/0123</t>
  </si>
  <si>
    <t>GRN/0124</t>
  </si>
  <si>
    <t>GRN/0125</t>
  </si>
  <si>
    <t>GRN/0126</t>
  </si>
  <si>
    <t>GRN/0127</t>
  </si>
  <si>
    <t>GRN/0128</t>
  </si>
  <si>
    <t>GRN/0129</t>
  </si>
  <si>
    <t>GRN/0130</t>
  </si>
  <si>
    <t>GRN/0131</t>
  </si>
  <si>
    <t>GRN/0132</t>
  </si>
  <si>
    <t>GRN/0133</t>
  </si>
  <si>
    <t>GRN/0134</t>
  </si>
  <si>
    <t>GRN/0135</t>
  </si>
  <si>
    <t>GRN/0136</t>
  </si>
  <si>
    <t>GRN/0137</t>
  </si>
  <si>
    <t>GRN/0138</t>
  </si>
  <si>
    <t>GRN/0139</t>
  </si>
  <si>
    <t>GRN/0140</t>
  </si>
  <si>
    <t>GRN/0141</t>
  </si>
  <si>
    <t>GRN/0142</t>
  </si>
  <si>
    <t>GRN/0143</t>
  </si>
  <si>
    <t>GRN/0144</t>
  </si>
  <si>
    <t>GRN/0145</t>
  </si>
  <si>
    <t>GRN/0146</t>
  </si>
  <si>
    <t>GRN/0147</t>
  </si>
  <si>
    <t>GRN/0148</t>
  </si>
  <si>
    <t>GRN/0149</t>
  </si>
  <si>
    <t>GRN/0150</t>
  </si>
  <si>
    <t>GRN/0151</t>
  </si>
  <si>
    <t>GRN/0152</t>
  </si>
  <si>
    <t>GRN/0153</t>
  </si>
  <si>
    <t>GRN/0154</t>
  </si>
  <si>
    <t>GRN/0155</t>
  </si>
  <si>
    <t>GRN/0156</t>
  </si>
  <si>
    <t>GRN/0157</t>
  </si>
  <si>
    <t>GRN/0158</t>
  </si>
  <si>
    <t>GRN/0159</t>
  </si>
  <si>
    <t>GRN/0160</t>
  </si>
  <si>
    <t>GRN/0161</t>
  </si>
  <si>
    <t>GRN/0162</t>
  </si>
  <si>
    <t>GRN/0163</t>
  </si>
  <si>
    <t>GRN/0164</t>
  </si>
  <si>
    <t>GRN/0165</t>
  </si>
  <si>
    <t>GRN/0166</t>
  </si>
  <si>
    <t>GRN/0167</t>
  </si>
  <si>
    <t>GRN/0168</t>
  </si>
  <si>
    <t>GRN/0169</t>
  </si>
  <si>
    <t>GRN/0170</t>
  </si>
  <si>
    <t>GRN/0171</t>
  </si>
  <si>
    <t>GRN/0172</t>
  </si>
  <si>
    <t>GRN/0173</t>
  </si>
  <si>
    <t>GRN/0174</t>
  </si>
  <si>
    <t>GRN/0175</t>
  </si>
  <si>
    <t>GRN/0176</t>
  </si>
  <si>
    <t>GRN/0177</t>
  </si>
  <si>
    <t>GRN/0178</t>
  </si>
  <si>
    <t>GRN/0179</t>
  </si>
  <si>
    <t>GRN/0180</t>
  </si>
  <si>
    <t>GRN/0181</t>
  </si>
  <si>
    <t>GRN/0182</t>
  </si>
  <si>
    <t>GRN/0183</t>
  </si>
  <si>
    <t>GRN/0184</t>
  </si>
  <si>
    <t>GRN/0185</t>
  </si>
  <si>
    <t>GRN/0186</t>
  </si>
  <si>
    <t>GRN/0187</t>
  </si>
  <si>
    <t>GRN/0188</t>
  </si>
  <si>
    <t>GRN/0189</t>
  </si>
  <si>
    <t>GRN/0190</t>
  </si>
  <si>
    <t>GRN/0191</t>
  </si>
  <si>
    <t>GRN/0192</t>
  </si>
  <si>
    <t>GRN/0193</t>
  </si>
  <si>
    <t>GRN/0194</t>
  </si>
  <si>
    <t>GRN/0195</t>
  </si>
  <si>
    <t>GRN/0196</t>
  </si>
  <si>
    <t>GRN/0197</t>
  </si>
  <si>
    <t>GRN/0198</t>
  </si>
  <si>
    <t>GRN/0199</t>
  </si>
  <si>
    <t>GRN/0200</t>
  </si>
  <si>
    <t>GRN/0201</t>
  </si>
  <si>
    <t>GRN/0202</t>
  </si>
  <si>
    <t>GRN/0203</t>
  </si>
  <si>
    <t>GRN/0204</t>
  </si>
  <si>
    <t>GRN/0205</t>
  </si>
  <si>
    <t>GRN/0206</t>
  </si>
  <si>
    <t>GRN/0207</t>
  </si>
  <si>
    <t>GRN/0208</t>
  </si>
  <si>
    <t>GRN/0209</t>
  </si>
  <si>
    <t>GRN/0210</t>
  </si>
  <si>
    <t>GRN/0211</t>
  </si>
  <si>
    <t>GRN/0212</t>
  </si>
  <si>
    <t>GRN/0213</t>
  </si>
  <si>
    <t>GRN/0214</t>
  </si>
  <si>
    <t>GRN/0215</t>
  </si>
  <si>
    <t>GRN/0216</t>
  </si>
  <si>
    <t>GRN/0217</t>
  </si>
  <si>
    <t>GRN/0218</t>
  </si>
  <si>
    <t>GRN/0219</t>
  </si>
  <si>
    <t>GRN/0220</t>
  </si>
  <si>
    <t>GRN/0221</t>
  </si>
  <si>
    <t>GRN/0222</t>
  </si>
  <si>
    <t>GRN/0223</t>
  </si>
  <si>
    <t>GRN/0224</t>
  </si>
  <si>
    <t>GRN/0225</t>
  </si>
  <si>
    <t>GRN/0226</t>
  </si>
  <si>
    <t>GRN/0227</t>
  </si>
  <si>
    <t>GRN/0228</t>
  </si>
  <si>
    <t>GRN/0229</t>
  </si>
  <si>
    <t>GRN/0230</t>
  </si>
  <si>
    <t>GRN/0231</t>
  </si>
  <si>
    <t>GRN/0232</t>
  </si>
  <si>
    <t>GRN/0233</t>
  </si>
  <si>
    <t>GRN/0234</t>
  </si>
  <si>
    <t>GRN/0235</t>
  </si>
  <si>
    <t>GRN/0236</t>
  </si>
  <si>
    <t>GRN/0237</t>
  </si>
  <si>
    <t>GRN/0238</t>
  </si>
  <si>
    <t>GRN/0239</t>
  </si>
  <si>
    <t>GRN/0240</t>
  </si>
  <si>
    <t>GRN/0241</t>
  </si>
  <si>
    <t>GRN/0242</t>
  </si>
  <si>
    <t>GRN/0243</t>
  </si>
  <si>
    <t>GRN/0244</t>
  </si>
  <si>
    <t>GRN/0245</t>
  </si>
  <si>
    <t>GRN/0246</t>
  </si>
  <si>
    <t>GRN/0247</t>
  </si>
  <si>
    <t>GRN/0248</t>
  </si>
  <si>
    <t>GRN/0249</t>
  </si>
  <si>
    <t>GRN/0250</t>
  </si>
  <si>
    <t>GRN/0251</t>
  </si>
  <si>
    <t>GRN/0252</t>
  </si>
  <si>
    <t>GRN/0253</t>
  </si>
  <si>
    <t>GRN/0254</t>
  </si>
  <si>
    <t>GRN/0255</t>
  </si>
  <si>
    <t>GRN/0256</t>
  </si>
  <si>
    <t>GRN/0257</t>
  </si>
  <si>
    <t>GRN/0258</t>
  </si>
  <si>
    <t>GRN/0259</t>
  </si>
  <si>
    <t>GRN/0260</t>
  </si>
  <si>
    <t>GRN/0261</t>
  </si>
  <si>
    <t>GRN/0262</t>
  </si>
  <si>
    <t>GRN/0263</t>
  </si>
  <si>
    <t>GRN/0264</t>
  </si>
  <si>
    <t>GRN/0265</t>
  </si>
  <si>
    <t>GRN/0266</t>
  </si>
  <si>
    <t>GRN/0267</t>
  </si>
  <si>
    <t>GRN/0268</t>
  </si>
  <si>
    <t>GRN/0269</t>
  </si>
  <si>
    <t>GRN/0270</t>
  </si>
  <si>
    <t>GRN/0271</t>
  </si>
  <si>
    <t>GRN/0272</t>
  </si>
  <si>
    <t>GRN/0273</t>
  </si>
  <si>
    <t>GRN/0274</t>
  </si>
  <si>
    <t>GRN/0275</t>
  </si>
  <si>
    <t>GRN/0276</t>
  </si>
  <si>
    <t>GRN/0277</t>
  </si>
  <si>
    <t>GRN/0278</t>
  </si>
  <si>
    <t>GRN/0279</t>
  </si>
  <si>
    <t>GRN/0280</t>
  </si>
  <si>
    <t>GRN/0281</t>
  </si>
  <si>
    <t>GRN/0282</t>
  </si>
  <si>
    <t>GRN/0283</t>
  </si>
  <si>
    <t>GRN/0284</t>
  </si>
  <si>
    <t>GRN/0285</t>
  </si>
  <si>
    <t>GRN/0286</t>
  </si>
  <si>
    <t>GRN/0287</t>
  </si>
  <si>
    <t>GRN/0288</t>
  </si>
  <si>
    <t>GRN/0289</t>
  </si>
  <si>
    <t>GRN/0290</t>
  </si>
  <si>
    <t>GRN/0291</t>
  </si>
  <si>
    <t>GRN/0292</t>
  </si>
  <si>
    <t>GRN/0293</t>
  </si>
  <si>
    <t>GRN/0294</t>
  </si>
  <si>
    <t>GRN/0295</t>
  </si>
  <si>
    <t>GRN/0296</t>
  </si>
  <si>
    <t>GRN/0297</t>
  </si>
  <si>
    <t>GRN/0298</t>
  </si>
  <si>
    <t>GRN/0299</t>
  </si>
  <si>
    <t>GRN/0300</t>
  </si>
  <si>
    <t>GRN/0301</t>
  </si>
  <si>
    <t>GRN/0302</t>
  </si>
  <si>
    <t>GRN/0303</t>
  </si>
  <si>
    <t>GRN/0304</t>
  </si>
  <si>
    <t>GRN/0305</t>
  </si>
  <si>
    <t>GRN/0306</t>
  </si>
  <si>
    <t>GRN/0307</t>
  </si>
  <si>
    <t>GRN/0308</t>
  </si>
  <si>
    <t>GRN/0309</t>
  </si>
  <si>
    <t>GRN/0310</t>
  </si>
  <si>
    <t>GRN/0311</t>
  </si>
  <si>
    <t>GRN/0312</t>
  </si>
  <si>
    <t>GRN/0313</t>
  </si>
  <si>
    <t>GRN/0314</t>
  </si>
  <si>
    <t>GRN/0315</t>
  </si>
  <si>
    <t>GRN/0316</t>
  </si>
  <si>
    <t>GRN/0317</t>
  </si>
  <si>
    <t>GRN/0318</t>
  </si>
  <si>
    <t>GRN/0319</t>
  </si>
  <si>
    <t>GRN/0320</t>
  </si>
  <si>
    <t>GRN/0321</t>
  </si>
  <si>
    <t>GRN/0322</t>
  </si>
  <si>
    <t>GRN/0323</t>
  </si>
  <si>
    <t>GRN/0324</t>
  </si>
  <si>
    <t>GRN/0325</t>
  </si>
  <si>
    <t>GRN/0326</t>
  </si>
  <si>
    <t>GRN/0327</t>
  </si>
  <si>
    <t>GRN/0328</t>
  </si>
  <si>
    <t>GRN/0329</t>
  </si>
  <si>
    <t>GRN/0330</t>
  </si>
  <si>
    <t>GRN/0331</t>
  </si>
  <si>
    <t>GRN/0332</t>
  </si>
  <si>
    <t>GRN/0333</t>
  </si>
  <si>
    <t>GRN/0334</t>
  </si>
  <si>
    <t>GRN/0335</t>
  </si>
  <si>
    <t>GRN/0336</t>
  </si>
  <si>
    <t>GRN/0337</t>
  </si>
  <si>
    <t>GRN/0339</t>
  </si>
  <si>
    <t>GRN/0340</t>
  </si>
  <si>
    <t>GRN/0341</t>
  </si>
  <si>
    <t>GRN/0342</t>
  </si>
  <si>
    <t>GRN/0343</t>
  </si>
  <si>
    <t>GRN/0344</t>
  </si>
  <si>
    <t>GRN/0345</t>
  </si>
  <si>
    <t>GRN/0346</t>
  </si>
  <si>
    <t>GRN/0347</t>
  </si>
  <si>
    <t>GRN/0348</t>
  </si>
  <si>
    <t>GRN/0349</t>
  </si>
  <si>
    <t>GRN/0350</t>
  </si>
  <si>
    <t>GRN/0351</t>
  </si>
  <si>
    <t>GRN/0352</t>
  </si>
  <si>
    <t>GRN/0353</t>
  </si>
  <si>
    <t>GRN/0354</t>
  </si>
  <si>
    <t>GRN/0355</t>
  </si>
  <si>
    <t>GRN/0356</t>
  </si>
  <si>
    <t>GRN/0357</t>
  </si>
  <si>
    <t>GRN/0358</t>
  </si>
  <si>
    <t>GRN/0359</t>
  </si>
  <si>
    <t>GRN/0360</t>
  </si>
  <si>
    <t>GRN/0361</t>
  </si>
  <si>
    <t>GRN/0362</t>
  </si>
  <si>
    <t>GRN/0363</t>
  </si>
  <si>
    <t>GRN/0364</t>
  </si>
  <si>
    <t>GRN/0365</t>
  </si>
  <si>
    <t>GRN/0366</t>
  </si>
  <si>
    <t>GRN/0367</t>
  </si>
  <si>
    <t>GRN/0368</t>
  </si>
  <si>
    <t>GRN/0369</t>
  </si>
  <si>
    <t>GRN/0370</t>
  </si>
  <si>
    <t>GRN/0371</t>
  </si>
  <si>
    <t>GRN/0372</t>
  </si>
  <si>
    <t>GRN/0373</t>
  </si>
  <si>
    <t>GRN/0374</t>
  </si>
  <si>
    <t>GRN/0375</t>
  </si>
  <si>
    <t>GRN/0376</t>
  </si>
  <si>
    <t>GRN/0377</t>
  </si>
  <si>
    <t>GRN/0378</t>
  </si>
  <si>
    <t>GRN/0379</t>
  </si>
  <si>
    <t>GRN/0380</t>
  </si>
  <si>
    <t>GRN/0381</t>
  </si>
  <si>
    <t>GRN/0382</t>
  </si>
  <si>
    <t>GRN/0383</t>
  </si>
  <si>
    <t>GRN/0384</t>
  </si>
  <si>
    <t>GRN/0385</t>
  </si>
  <si>
    <t>GRN/0386</t>
  </si>
  <si>
    <t>GRN/0387</t>
  </si>
  <si>
    <t>GRN/0388</t>
  </si>
  <si>
    <t>GRN/0389</t>
  </si>
  <si>
    <t>GRN/0390</t>
  </si>
  <si>
    <t>GRN/0391</t>
  </si>
  <si>
    <t>GRN/0392</t>
  </si>
  <si>
    <t>GRN/0393</t>
  </si>
  <si>
    <t>GRN/0394</t>
  </si>
  <si>
    <t>GRN/0395</t>
  </si>
  <si>
    <t>GRN/0396</t>
  </si>
  <si>
    <t>GRN/0397</t>
  </si>
  <si>
    <t>GRN/0398</t>
  </si>
  <si>
    <t>GRN/0399</t>
  </si>
  <si>
    <t>GRN/0400</t>
  </si>
  <si>
    <t>GRN/0401</t>
  </si>
  <si>
    <t>GRN/0402</t>
  </si>
  <si>
    <t>GRN/0403</t>
  </si>
  <si>
    <t>GRN/0404</t>
  </si>
  <si>
    <t>GRN/0405</t>
  </si>
  <si>
    <t>GRN/0406</t>
  </si>
  <si>
    <t>GRN/0407</t>
  </si>
  <si>
    <t>GRN/0408</t>
  </si>
  <si>
    <t>GRN/0409</t>
  </si>
  <si>
    <t>GRN/0410</t>
  </si>
  <si>
    <t>GRN/0411</t>
  </si>
  <si>
    <t>GRN/0412</t>
  </si>
  <si>
    <t>GRN/0413</t>
  </si>
  <si>
    <t>GRN/0414</t>
  </si>
  <si>
    <t>GRN/0415</t>
  </si>
  <si>
    <t>GRN/0416</t>
  </si>
  <si>
    <t>GRN/0417</t>
  </si>
  <si>
    <t>GRN/0418</t>
  </si>
  <si>
    <t>GRN/0419</t>
  </si>
  <si>
    <t>GRN/0420</t>
  </si>
  <si>
    <t>GRN/0421</t>
  </si>
  <si>
    <t>GRN/0422</t>
  </si>
  <si>
    <t>GRN/0423</t>
  </si>
  <si>
    <t>GRN/0424</t>
  </si>
  <si>
    <t>GRN/0425</t>
  </si>
  <si>
    <t>GRN/0426</t>
  </si>
  <si>
    <t>GRN/0427</t>
  </si>
  <si>
    <t>GRN/0428</t>
  </si>
  <si>
    <t>GRN/0429</t>
  </si>
  <si>
    <t>GRN/0430</t>
  </si>
  <si>
    <t>GRN/0431</t>
  </si>
  <si>
    <t>GRN/0432</t>
  </si>
  <si>
    <t>GRN/0433</t>
  </si>
  <si>
    <t>GRN/0434</t>
  </si>
  <si>
    <t>GRN/0435</t>
  </si>
  <si>
    <t>GRN/0436</t>
  </si>
  <si>
    <t>GRN/0437</t>
  </si>
  <si>
    <t>GRN/0438</t>
  </si>
  <si>
    <t>GRN/0439</t>
  </si>
  <si>
    <t>GRN/0440</t>
  </si>
  <si>
    <t>GRN/0441</t>
  </si>
  <si>
    <t>GRN/0442</t>
  </si>
  <si>
    <t>GRN/0443</t>
  </si>
  <si>
    <t>GRN/0444</t>
  </si>
  <si>
    <t>GRN/0445</t>
  </si>
  <si>
    <t>GRN/0446</t>
  </si>
  <si>
    <t>GRN/0447</t>
  </si>
  <si>
    <t>GRN/0448</t>
  </si>
  <si>
    <t>GRN/0449</t>
  </si>
  <si>
    <t>GRN/0450</t>
  </si>
  <si>
    <t>GRN/0451</t>
  </si>
  <si>
    <t>GRN/0452</t>
  </si>
  <si>
    <t>GRN/0453</t>
  </si>
  <si>
    <t>GRN/0454</t>
  </si>
  <si>
    <t>GRN/0455</t>
  </si>
  <si>
    <t>GRN/0456</t>
  </si>
  <si>
    <t>GRN/0457</t>
  </si>
  <si>
    <t>GRN/0458</t>
  </si>
  <si>
    <t>GRN/0459</t>
  </si>
  <si>
    <t>GRN/0460</t>
  </si>
  <si>
    <t>GRN/0461</t>
  </si>
  <si>
    <t>GRN/0462</t>
  </si>
  <si>
    <t>GRN/0463</t>
  </si>
  <si>
    <t>GRN/0464</t>
  </si>
  <si>
    <t>GRN/0465</t>
  </si>
  <si>
    <t>GRN/0466</t>
  </si>
  <si>
    <t>GRN/0467</t>
  </si>
  <si>
    <t>GRN/0468</t>
  </si>
  <si>
    <t>GRN/0469</t>
  </si>
  <si>
    <t>GRN/0470</t>
  </si>
  <si>
    <t>GRN/0471</t>
  </si>
  <si>
    <t>GRN/0472</t>
  </si>
  <si>
    <t>GRN/0473</t>
  </si>
  <si>
    <t>GRN/0474</t>
  </si>
  <si>
    <t>GRN/0475</t>
  </si>
  <si>
    <t>GRN/0476</t>
  </si>
  <si>
    <t>GRN/0477</t>
  </si>
  <si>
    <t>GRN/0478</t>
  </si>
  <si>
    <t>GRN/0479</t>
  </si>
  <si>
    <t>GRN/0480</t>
  </si>
  <si>
    <t>GRN/0481</t>
  </si>
  <si>
    <t>GRN/0482</t>
  </si>
  <si>
    <t>GRN/0483</t>
  </si>
  <si>
    <t>GRN/0484</t>
  </si>
  <si>
    <t>GRN/0485</t>
  </si>
  <si>
    <t>GRN/0486</t>
  </si>
  <si>
    <t>GRN/0487</t>
  </si>
  <si>
    <t>GRN/0489</t>
  </si>
  <si>
    <t>GRN/0490</t>
  </si>
  <si>
    <t>GRN/0491</t>
  </si>
  <si>
    <t>GRN/0492</t>
  </si>
  <si>
    <t>GRN/0493</t>
  </si>
  <si>
    <t>GRN/0494</t>
  </si>
  <si>
    <t>GRN/0495</t>
  </si>
  <si>
    <t>GRN/0496</t>
  </si>
  <si>
    <t>GRN/0497</t>
  </si>
  <si>
    <t>GRN/0498</t>
  </si>
  <si>
    <t>GRN/0499</t>
  </si>
  <si>
    <t>GRN/0500</t>
  </si>
  <si>
    <t>GRN/0501</t>
  </si>
  <si>
    <t>GRN/0502</t>
  </si>
  <si>
    <t>GRN/0503</t>
  </si>
  <si>
    <t>GRN/0504</t>
  </si>
  <si>
    <t>GRN/0505</t>
  </si>
  <si>
    <t>GRN/0506</t>
  </si>
  <si>
    <t>GRN/0507</t>
  </si>
  <si>
    <t>GRN/0508</t>
  </si>
  <si>
    <t>GRN/0509</t>
  </si>
  <si>
    <t>GRN/0510</t>
  </si>
  <si>
    <t>GRN/0511</t>
  </si>
  <si>
    <t>GRN/0512</t>
  </si>
  <si>
    <t>GRN/0513</t>
  </si>
  <si>
    <t>GRN/0514</t>
  </si>
  <si>
    <t>GRN/0515</t>
  </si>
  <si>
    <t>GRN/0516</t>
  </si>
  <si>
    <t>GRN/0517</t>
  </si>
  <si>
    <t>GRN/0518</t>
  </si>
  <si>
    <t>GRN/0519</t>
  </si>
  <si>
    <t>GRN/0520</t>
  </si>
  <si>
    <t>GRN/0521</t>
  </si>
  <si>
    <t>GRN/0522</t>
  </si>
  <si>
    <t>GRN/0523</t>
  </si>
  <si>
    <t>GRN/0524</t>
  </si>
  <si>
    <t>GRN/0525</t>
  </si>
  <si>
    <t>GRN/0526</t>
  </si>
  <si>
    <t>GRN/0527</t>
  </si>
  <si>
    <t>GRN/0528</t>
  </si>
  <si>
    <t>GRN/0529</t>
  </si>
  <si>
    <t>GRN/0530</t>
  </si>
  <si>
    <t>GRN/0531</t>
  </si>
  <si>
    <t>GRN/0532</t>
  </si>
  <si>
    <t>GRN/0533</t>
  </si>
  <si>
    <t>GRN/0534</t>
  </si>
  <si>
    <t>GRN/0535</t>
  </si>
  <si>
    <t>GRN/0536</t>
  </si>
  <si>
    <t>GRN/0537</t>
  </si>
  <si>
    <t>GRN/0538</t>
  </si>
  <si>
    <t>GRN/0539</t>
  </si>
  <si>
    <t>GRN/0540</t>
  </si>
  <si>
    <t>GRN/0541</t>
  </si>
  <si>
    <t>GRN/0542</t>
  </si>
  <si>
    <t>GRN/0543</t>
  </si>
  <si>
    <t>GRN/0544</t>
  </si>
  <si>
    <t>GRN/0545</t>
  </si>
  <si>
    <t>GRN/0546</t>
  </si>
  <si>
    <t>GRN/0547</t>
  </si>
  <si>
    <t>GRN/0548</t>
  </si>
  <si>
    <t>GRN/0549</t>
  </si>
  <si>
    <t>GRN/0550</t>
  </si>
  <si>
    <t>GRN/0551</t>
  </si>
  <si>
    <t>GRN/0552</t>
  </si>
  <si>
    <t>GRN/0553</t>
  </si>
  <si>
    <t>GRN/0554</t>
  </si>
  <si>
    <t>GRN/0555</t>
  </si>
  <si>
    <t>GRN/0556</t>
  </si>
  <si>
    <t>GRN/0557</t>
  </si>
  <si>
    <t>GRN/0558</t>
  </si>
  <si>
    <t>GRN/0559</t>
  </si>
  <si>
    <t>GRN/0560</t>
  </si>
  <si>
    <t>Bench  -  monthly billet benchmark Rs/kg</t>
  </si>
  <si>
    <t>Month</t>
  </si>
  <si>
    <t>Billet_Benchmark_Rs_per_Kg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</si>
  <si>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</si>
  <si>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</si>
  <si>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</si>
  <si>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</si>
  <si>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</si>
  <si>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</si>
  <si>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</si>
  <si>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</si>
  <si>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</si>
  <si>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</si>
  <si>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</si>
  <si>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</si>
  <si>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Customers  -  reference</t>
  </si>
  <si>
    <t>Cust_ID</t>
  </si>
  <si>
    <t>Customer_Name</t>
  </si>
  <si>
    <t>City</t>
  </si>
  <si>
    <t>State_Code</t>
  </si>
  <si>
    <t>GSTIN</t>
  </si>
  <si>
    <t>Credit_Limit</t>
  </si>
  <si>
    <t>Credit_Days</t>
  </si>
  <si>
    <t>Sales_Person</t>
  </si>
  <si>
    <t>C001</t>
  </si>
  <si>
    <t>Silchar Infra Projects</t>
  </si>
  <si>
    <t>Silchar</t>
  </si>
  <si>
    <t>18ZXJFX3917F1ZX</t>
  </si>
  <si>
    <t>Kaushik Deka</t>
  </si>
  <si>
    <t>C002</t>
  </si>
  <si>
    <t>Nagaon Interiors</t>
  </si>
  <si>
    <t>Nagaon</t>
  </si>
  <si>
    <t>18FZHFN5491I1Z9</t>
  </si>
  <si>
    <t>C003</t>
  </si>
  <si>
    <t>Talukdar Glass &amp; Aluminium</t>
  </si>
  <si>
    <t>Agartala</t>
  </si>
  <si>
    <t>16BROCU4032A1ZN</t>
  </si>
  <si>
    <t>Neha Agarwal</t>
  </si>
  <si>
    <t>C004</t>
  </si>
  <si>
    <t>New Bongaigaon Fabricators</t>
  </si>
  <si>
    <t>Bongaigaon</t>
  </si>
  <si>
    <t>18TAMCS3177O1ZZ</t>
  </si>
  <si>
    <t>Amit Jain</t>
  </si>
  <si>
    <t>C005</t>
  </si>
  <si>
    <t>Tinsukia Interiors</t>
  </si>
  <si>
    <t>Tinsukia</t>
  </si>
  <si>
    <t>18AYTPS1718E1Z1</t>
  </si>
  <si>
    <t>C006</t>
  </si>
  <si>
    <t>Baruah Enterprises 6</t>
  </si>
  <si>
    <t>18VBOPX9993U1Z1</t>
  </si>
  <si>
    <t>C007</t>
  </si>
  <si>
    <t>Baruah Builders</t>
  </si>
  <si>
    <t>18QHBCS1181I1ZJ</t>
  </si>
  <si>
    <t>C008</t>
  </si>
  <si>
    <t>Guwahati Infra Projects 8</t>
  </si>
  <si>
    <t>Guwahati</t>
  </si>
  <si>
    <t>18KLDFB3113Y1Z1</t>
  </si>
  <si>
    <t>C009</t>
  </si>
  <si>
    <t>Saikia Builders</t>
  </si>
  <si>
    <t>18ISWFC8723X1ZP</t>
  </si>
  <si>
    <t>C010</t>
  </si>
  <si>
    <t>Sharma Enterprises</t>
  </si>
  <si>
    <t>18IHMCU7565I1ZY</t>
  </si>
  <si>
    <t>C011</t>
  </si>
  <si>
    <t>Agarwal Enterprises 11</t>
  </si>
  <si>
    <t>18SJDCN3185I1Z7</t>
  </si>
  <si>
    <t>Rituraj Saikia</t>
  </si>
  <si>
    <t>C012</t>
  </si>
  <si>
    <t>Gogoi Builders</t>
  </si>
  <si>
    <t>Jorhat</t>
  </si>
  <si>
    <t>18FMZFK2499M1ZA</t>
  </si>
  <si>
    <t>C013</t>
  </si>
  <si>
    <t>Singh Builders</t>
  </si>
  <si>
    <t>Itanagar</t>
  </si>
  <si>
    <t>12QRHFF4722A1ZR</t>
  </si>
  <si>
    <t>C014</t>
  </si>
  <si>
    <t>Bora Glass &amp; Aluminium 14</t>
  </si>
  <si>
    <t>18MRLPQ2792F1ZZ</t>
  </si>
  <si>
    <t>C015</t>
  </si>
  <si>
    <t>Tezpur</t>
  </si>
  <si>
    <t>18RORCB3216D1ZJ</t>
  </si>
  <si>
    <t>C016</t>
  </si>
  <si>
    <t>Agarwal Enterprises</t>
  </si>
  <si>
    <t>18RMQCO8394H1ZE</t>
  </si>
  <si>
    <t>C017</t>
  </si>
  <si>
    <t>Medhi Enterprises</t>
  </si>
  <si>
    <t>18LMWPT2317K1Z0</t>
  </si>
  <si>
    <t>C018</t>
  </si>
  <si>
    <t>Tinsukia Infra Projects</t>
  </si>
  <si>
    <t>18CNHPS9539W1ZD</t>
  </si>
  <si>
    <t>C019</t>
  </si>
  <si>
    <t>Sangma Enterprises</t>
  </si>
  <si>
    <t>Shillong</t>
  </si>
  <si>
    <t>17XHVFS6711A1Z3</t>
  </si>
  <si>
    <t>C020</t>
  </si>
  <si>
    <t>Das Enterprises 20</t>
  </si>
  <si>
    <t>17LLACC3959D1ZV</t>
  </si>
  <si>
    <t>C021</t>
  </si>
  <si>
    <t>New Silchar Fabricators 21</t>
  </si>
  <si>
    <t>18SSQFB7875Z1Z7</t>
  </si>
  <si>
    <t>C022</t>
  </si>
  <si>
    <t>Hazarika Glass &amp; Aluminium</t>
  </si>
  <si>
    <t>18OANCR6667U1ZJ</t>
  </si>
  <si>
    <t>C023</t>
  </si>
  <si>
    <t>Bongaigaon Infra Projects</t>
  </si>
  <si>
    <t>18XZEFF5293A1ZJ</t>
  </si>
  <si>
    <t>C024</t>
  </si>
  <si>
    <t>Jorhat Infra Projects</t>
  </si>
  <si>
    <t>18JPFCM4811M1Z4</t>
  </si>
  <si>
    <t>C025</t>
  </si>
  <si>
    <t>New Dimapur Fabricators</t>
  </si>
  <si>
    <t>Dimapur</t>
  </si>
  <si>
    <t>13OZYFN5307S1ZM</t>
  </si>
  <si>
    <t>C026</t>
  </si>
  <si>
    <t>New Nagaon Fabricators 26</t>
  </si>
  <si>
    <t>18QVWPG6121O1ZG</t>
  </si>
  <si>
    <t>C027</t>
  </si>
  <si>
    <t>Jain Builders</t>
  </si>
  <si>
    <t>Dibrugarh</t>
  </si>
  <si>
    <t>18BEPPV2370M1ZN</t>
  </si>
  <si>
    <t>C028</t>
  </si>
  <si>
    <t>New Dibrugarh Fabricators 28</t>
  </si>
  <si>
    <t>18OHDFW4384J1ZW</t>
  </si>
  <si>
    <t>C029</t>
  </si>
  <si>
    <t>Guwahati Interiors</t>
  </si>
  <si>
    <t>18LSQCK2324V1Z9</t>
  </si>
  <si>
    <t>C030</t>
  </si>
  <si>
    <t>New Nagaon Fabricators</t>
  </si>
  <si>
    <t>18DBBPR6494C1ZD</t>
  </si>
  <si>
    <t>C031</t>
  </si>
  <si>
    <t>New Silchar Fabricators</t>
  </si>
  <si>
    <t>18CBFPZ3573H1Z2</t>
  </si>
  <si>
    <t>C032</t>
  </si>
  <si>
    <t>Bhuyan Enterprises</t>
  </si>
  <si>
    <t>18PNUCG1572C1ZA</t>
  </si>
  <si>
    <t>C033</t>
  </si>
  <si>
    <t>Aizawl</t>
  </si>
  <si>
    <t>15AGEPB7422A1Z7</t>
  </si>
  <si>
    <t>C034</t>
  </si>
  <si>
    <t>Agartala Infra Projects 34</t>
  </si>
  <si>
    <t>16GSRPU2467T1Z8</t>
  </si>
  <si>
    <t>C035</t>
  </si>
  <si>
    <t>Jorhat Interiors</t>
  </si>
  <si>
    <t>18KDMFA5345Q1ZC</t>
  </si>
  <si>
    <t>C036</t>
  </si>
  <si>
    <t>Silchar Interiors</t>
  </si>
  <si>
    <t>18MIBPN2602P1ZS</t>
  </si>
  <si>
    <t>C037</t>
  </si>
  <si>
    <t>18IHPCG9359W1ZD</t>
  </si>
  <si>
    <t>C038</t>
  </si>
  <si>
    <t>Itanagar Infra Projects</t>
  </si>
  <si>
    <t>12LFQFI3649I1ZK</t>
  </si>
  <si>
    <t>C039</t>
  </si>
  <si>
    <t>18SSHCC8782G1ZO</t>
  </si>
  <si>
    <t>C040</t>
  </si>
  <si>
    <t>Saikia Enterprises</t>
  </si>
  <si>
    <t>16SBVFR7541X1Z6</t>
  </si>
  <si>
    <t>C041</t>
  </si>
  <si>
    <t>18ZWLCY7397M1Z5</t>
  </si>
  <si>
    <t>C042</t>
  </si>
  <si>
    <t>Itanagar Interiors</t>
  </si>
  <si>
    <t>12HZXFJ2484Y1ZG</t>
  </si>
  <si>
    <t>C043</t>
  </si>
  <si>
    <t>New Jorhat Fabricators</t>
  </si>
  <si>
    <t>18LCJPU8910J1ZO</t>
  </si>
  <si>
    <t>C044</t>
  </si>
  <si>
    <t>New Imphal Fabricators</t>
  </si>
  <si>
    <t>Imphal</t>
  </si>
  <si>
    <t>14PMLFL9837L1ZJ</t>
  </si>
  <si>
    <t>C045</t>
  </si>
  <si>
    <t>Bhuyan Glass &amp; Aluminium</t>
  </si>
  <si>
    <t>18WVOCF5104W1ZX</t>
  </si>
  <si>
    <t>Sales  -  O2C tests on 100% of invoices</t>
  </si>
  <si>
    <t>Yellow columns = formulas (auditor's tests). Filter any FLAG column to see exceptions.</t>
  </si>
  <si>
    <t>Invoice_No</t>
  </si>
  <si>
    <t>Invoice_Date</t>
  </si>
  <si>
    <t>Item_Code</t>
  </si>
  <si>
    <t>Qty</t>
  </si>
  <si>
    <t>List_Rate</t>
  </si>
  <si>
    <t>Discount_Pct</t>
  </si>
  <si>
    <t>Rate</t>
  </si>
  <si>
    <t>Taxable_Value</t>
  </si>
  <si>
    <t>Tax_Type</t>
  </si>
  <si>
    <t>GST_Amount</t>
  </si>
  <si>
    <t>Invoice_Total</t>
  </si>
  <si>
    <t>Dispatch_Date</t>
  </si>
  <si>
    <t>Entered_By</t>
  </si>
  <si>
    <t>Disc&gt;5%</t>
  </si>
  <si>
    <t>Sunday</t>
  </si>
  <si>
    <t>Cut-off</t>
  </si>
  <si>
    <t>Duplicate</t>
  </si>
  <si>
    <t>GST type</t>
  </si>
  <si>
    <t>Inv_Serial</t>
  </si>
  <si>
    <t>Seq gap</t>
  </si>
  <si>
    <t>BAS/25-26/0001</t>
  </si>
  <si>
    <t>SEC-6063-38</t>
  </si>
  <si>
    <t>CGST+SGST</t>
  </si>
  <si>
    <t>ACC_RITU</t>
  </si>
  <si>
    <t>BAS/25-26/0002</t>
  </si>
  <si>
    <t>SEC-6063-25</t>
  </si>
  <si>
    <t>ACC_MANASH</t>
  </si>
  <si>
    <t>BAS/25-26/0003</t>
  </si>
  <si>
    <t>BAS/25-26/0004</t>
  </si>
  <si>
    <t>BAS/25-26/0005</t>
  </si>
  <si>
    <t>HW-LOCK-MP</t>
  </si>
  <si>
    <t>IGST</t>
  </si>
  <si>
    <t>BAS/25-26/0006</t>
  </si>
  <si>
    <t>PRT-OFF-STD</t>
  </si>
  <si>
    <t>BAS/25-26/0007</t>
  </si>
  <si>
    <t>BAS/25-26/0008</t>
  </si>
  <si>
    <t>BAS/25-26/0009</t>
  </si>
  <si>
    <t>HW-HNDL-SS</t>
  </si>
  <si>
    <t>BAS/25-26/0010</t>
  </si>
  <si>
    <t>DR-SLD-ALU</t>
  </si>
  <si>
    <t>BAS/25-26/0011</t>
  </si>
  <si>
    <t>BAS/25-26/0012</t>
  </si>
  <si>
    <t>ACP-4MM-WD</t>
  </si>
  <si>
    <t>BAS/25-26/0013</t>
  </si>
  <si>
    <t>PRT-OFF-GLZ</t>
  </si>
  <si>
    <t>BAS/25-26/0014</t>
  </si>
  <si>
    <t>PRT-TOI-CUB</t>
  </si>
  <si>
    <t>BAS/25-26/0015</t>
  </si>
  <si>
    <t>SEC-6061-HD</t>
  </si>
  <si>
    <t>BAS/25-26/0016</t>
  </si>
  <si>
    <t>ACP-3MM-PE</t>
  </si>
  <si>
    <t>BAS/25-26/0017</t>
  </si>
  <si>
    <t>BAS/25-26/0018</t>
  </si>
  <si>
    <t>BAS/25-26/0019</t>
  </si>
  <si>
    <t>BAS/25-26/0020</t>
  </si>
  <si>
    <t>WIN-CAS-OP</t>
  </si>
  <si>
    <t>BAS/25-26/0021</t>
  </si>
  <si>
    <t>BAS/25-26/0022</t>
  </si>
  <si>
    <t>BAS/25-26/0023</t>
  </si>
  <si>
    <t>ACP-4MM-FR</t>
  </si>
  <si>
    <t>BAS/25-26/0024</t>
  </si>
  <si>
    <t>BAS/25-26/0025</t>
  </si>
  <si>
    <t>BAS/25-26/0026</t>
  </si>
  <si>
    <t>BAS/25-26/0027</t>
  </si>
  <si>
    <t>BAS/25-26/0028</t>
  </si>
  <si>
    <t>BAS/25-26/0029</t>
  </si>
  <si>
    <t>BAS/25-26/0030</t>
  </si>
  <si>
    <t>BAS/25-26/0031</t>
  </si>
  <si>
    <t>BAS/25-26/0032</t>
  </si>
  <si>
    <t>BAS/25-26/0033</t>
  </si>
  <si>
    <t>BAS/25-26/0034</t>
  </si>
  <si>
    <t>BAS/25-26/0035</t>
  </si>
  <si>
    <t>BAS/25-26/0036</t>
  </si>
  <si>
    <t>BAS/25-26/0037</t>
  </si>
  <si>
    <t>BAS/25-26/0038</t>
  </si>
  <si>
    <t>BAS/25-26/0039</t>
  </si>
  <si>
    <t>BAS/25-26/0040</t>
  </si>
  <si>
    <t>BAS/25-26/0041</t>
  </si>
  <si>
    <t>HW-ROLL-NY</t>
  </si>
  <si>
    <t>BAS/25-26/0042</t>
  </si>
  <si>
    <t>BAS/25-26/0043</t>
  </si>
  <si>
    <t>WIN-FXD-GL</t>
  </si>
  <si>
    <t>BAS/25-26/0044</t>
  </si>
  <si>
    <t>WIN-SLD-2T</t>
  </si>
  <si>
    <t>BAS/25-26/0045</t>
  </si>
  <si>
    <t>BAS/25-26/0046</t>
  </si>
  <si>
    <t>BAS/25-26/0047</t>
  </si>
  <si>
    <t>BAS/25-26/0048</t>
  </si>
  <si>
    <t>BAS/25-26/0049</t>
  </si>
  <si>
    <t>BAS/25-26/0050</t>
  </si>
  <si>
    <t>BAS/25-26/0051</t>
  </si>
  <si>
    <t>BAS/25-26/0052</t>
  </si>
  <si>
    <t>SEC-6063-63</t>
  </si>
  <si>
    <t>BAS/25-26/0053</t>
  </si>
  <si>
    <t>BAS/25-26/0054</t>
  </si>
  <si>
    <t>BAS/25-26/0055</t>
  </si>
  <si>
    <t>BAS/25-26/0056</t>
  </si>
  <si>
    <t>BAS/25-26/0057</t>
  </si>
  <si>
    <t>BAS/25-26/0058</t>
  </si>
  <si>
    <t>BAS/25-26/0059</t>
  </si>
  <si>
    <t>BAS/25-26/0060</t>
  </si>
  <si>
    <t>WIN-SLD-3T</t>
  </si>
  <si>
    <t>BAS/25-26/0061</t>
  </si>
  <si>
    <t>BAS/25-26/0062</t>
  </si>
  <si>
    <t>BAS/25-26/0063</t>
  </si>
  <si>
    <t>BAS/25-26/0064</t>
  </si>
  <si>
    <t>BAS/25-26/0065</t>
  </si>
  <si>
    <t>BAS/25-26/0066</t>
  </si>
  <si>
    <t>BAS/25-26/0067</t>
  </si>
  <si>
    <t>BAS/25-26/0068</t>
  </si>
  <si>
    <t>BAS/25-26/0069</t>
  </si>
  <si>
    <t>BAS/25-26/0070</t>
  </si>
  <si>
    <t>BAS/25-26/0071</t>
  </si>
  <si>
    <t>BAS/25-26/0072</t>
  </si>
  <si>
    <t>BAS/25-26/0073</t>
  </si>
  <si>
    <t>BAS/25-26/0074</t>
  </si>
  <si>
    <t>BAS/25-26/0075</t>
  </si>
  <si>
    <t>BAS/25-26/0076</t>
  </si>
  <si>
    <t>BAS/25-26/0077</t>
  </si>
  <si>
    <t>BAS/25-26/0078</t>
  </si>
  <si>
    <t>BAS/25-26/0079</t>
  </si>
  <si>
    <t>BAS/25-26/0080</t>
  </si>
  <si>
    <t>BAS/25-26/0081</t>
  </si>
  <si>
    <t>BAS/25-26/0082</t>
  </si>
  <si>
    <t>BAS/25-26/0083</t>
  </si>
  <si>
    <t>BAS/25-26/0084</t>
  </si>
  <si>
    <t>BAS/25-26/0085</t>
  </si>
  <si>
    <t>BAS/25-26/0086</t>
  </si>
  <si>
    <t>BAS/25-26/0087</t>
  </si>
  <si>
    <t>BAS/25-26/0088</t>
  </si>
  <si>
    <t>BAS/25-26/0089</t>
  </si>
  <si>
    <t>BAS/25-26/0090</t>
  </si>
  <si>
    <t>BAS/25-26/0091</t>
  </si>
  <si>
    <t>BAS/25-26/0092</t>
  </si>
  <si>
    <t>BAS/25-26/0093</t>
  </si>
  <si>
    <t>BAS/25-26/0094</t>
  </si>
  <si>
    <t>BAS/25-26/0095</t>
  </si>
  <si>
    <t>BAS/25-26/0096</t>
  </si>
  <si>
    <t>BAS/25-26/0097</t>
  </si>
  <si>
    <t>BAS/25-26/0098</t>
  </si>
  <si>
    <t>BAS/25-26/0099</t>
  </si>
  <si>
    <t>BAS/25-26/0100</t>
  </si>
  <si>
    <t>BAS/25-26/0101</t>
  </si>
  <si>
    <t>BAS/25-26/0102</t>
  </si>
  <si>
    <t>BAS/25-26/0103</t>
  </si>
  <si>
    <t>BAS/25-26/0103A</t>
  </si>
  <si>
    <t>BAS/25-26/0104</t>
  </si>
  <si>
    <t>BAS/25-26/0105</t>
  </si>
  <si>
    <t>BAS/25-26/0106</t>
  </si>
  <si>
    <t>BAS/25-26/0107</t>
  </si>
  <si>
    <t>BAS/25-26/0108</t>
  </si>
  <si>
    <t>BAS/25-26/0109</t>
  </si>
  <si>
    <t>BAS/25-26/0110</t>
  </si>
  <si>
    <t>BAS/25-26/0111</t>
  </si>
  <si>
    <t>BAS/25-26/0112</t>
  </si>
  <si>
    <t>BAS/25-26/0113</t>
  </si>
  <si>
    <t>BAS/25-26/0114</t>
  </si>
  <si>
    <t>BAS/25-26/0115</t>
  </si>
  <si>
    <t>BAS/25-26/0116</t>
  </si>
  <si>
    <t>BAS/25-26/0117</t>
  </si>
  <si>
    <t>BAS/25-26/0118</t>
  </si>
  <si>
    <t>BAS/25-26/0119</t>
  </si>
  <si>
    <t>BAS/25-26/0120</t>
  </si>
  <si>
    <t>BAS/25-26/0121</t>
  </si>
  <si>
    <t>BAS/25-26/0122</t>
  </si>
  <si>
    <t>BAS/25-26/0123</t>
  </si>
  <si>
    <t>BAS/25-26/0124</t>
  </si>
  <si>
    <t>BAS/25-26/0125</t>
  </si>
  <si>
    <t>BAS/25-26/0126</t>
  </si>
  <si>
    <t>BAS/25-26/0127</t>
  </si>
  <si>
    <t>BAS/25-26/0128</t>
  </si>
  <si>
    <t>BAS/25-26/0129</t>
  </si>
  <si>
    <t>BAS/25-26/0130</t>
  </si>
  <si>
    <t>BAS/25-26/0131</t>
  </si>
  <si>
    <t>BAS/25-26/0132</t>
  </si>
  <si>
    <t>BAS/25-26/0133</t>
  </si>
  <si>
    <t>BAS/25-26/0134</t>
  </si>
  <si>
    <t>BAS/25-26/0135</t>
  </si>
  <si>
    <t>BAS/25-26/0136</t>
  </si>
  <si>
    <t>BAS/25-26/0137</t>
  </si>
  <si>
    <t>BAS/25-26/0138</t>
  </si>
  <si>
    <t>BAS/25-26/0139</t>
  </si>
  <si>
    <t>BAS/25-26/0140</t>
  </si>
  <si>
    <t>BAS/25-26/0141</t>
  </si>
  <si>
    <t>BAS/25-26/0142</t>
  </si>
  <si>
    <t>BAS/25-26/0143</t>
  </si>
  <si>
    <t>BAS/25-26/0144</t>
  </si>
  <si>
    <t>BAS/25-26/0145</t>
  </si>
  <si>
    <t>BAS/25-26/0146</t>
  </si>
  <si>
    <t>BAS/25-26/0147</t>
  </si>
  <si>
    <t>BAS/25-26/0148</t>
  </si>
  <si>
    <t>BAS/25-26/0149</t>
  </si>
  <si>
    <t>BAS/25-26/0150</t>
  </si>
  <si>
    <t>BAS/25-26/0151</t>
  </si>
  <si>
    <t>BAS/25-26/0152</t>
  </si>
  <si>
    <t>BAS/25-26/0153</t>
  </si>
  <si>
    <t>BAS/25-26/0154</t>
  </si>
  <si>
    <t>BAS/25-26/0155</t>
  </si>
  <si>
    <t>BAS/25-26/0156</t>
  </si>
  <si>
    <t>BAS/25-26/0157</t>
  </si>
  <si>
    <t>BAS/25-26/0158</t>
  </si>
  <si>
    <t>BAS/25-26/0159</t>
  </si>
  <si>
    <t>BAS/25-26/0160</t>
  </si>
  <si>
    <t>BAS/25-26/0161</t>
  </si>
  <si>
    <t>BAS/25-26/0162</t>
  </si>
  <si>
    <t>BAS/25-26/0163</t>
  </si>
  <si>
    <t>BAS/25-26/0164</t>
  </si>
  <si>
    <t>BAS/25-26/0165</t>
  </si>
  <si>
    <t>BAS/25-26/0166</t>
  </si>
  <si>
    <t>BAS/25-26/0167</t>
  </si>
  <si>
    <t>BAS/25-26/0168</t>
  </si>
  <si>
    <t>BAS/25-26/0169</t>
  </si>
  <si>
    <t>BAS/25-26/0170</t>
  </si>
  <si>
    <t>BAS/25-26/0171</t>
  </si>
  <si>
    <t>BAS/25-26/0172</t>
  </si>
  <si>
    <t>BAS/25-26/0173</t>
  </si>
  <si>
    <t>BAS/25-26/0174</t>
  </si>
  <si>
    <t>BAS/25-26/0175</t>
  </si>
  <si>
    <t>BAS/25-26/0176</t>
  </si>
  <si>
    <t>BAS/25-26/0176A</t>
  </si>
  <si>
    <t>BAS/25-26/0177</t>
  </si>
  <si>
    <t>BAS/25-26/0178</t>
  </si>
  <si>
    <t>BAS/25-26/0179</t>
  </si>
  <si>
    <t>BAS/25-26/0180</t>
  </si>
  <si>
    <t>BAS/25-26/0181</t>
  </si>
  <si>
    <t>BAS/25-26/0182</t>
  </si>
  <si>
    <t>BAS/25-26/0183</t>
  </si>
  <si>
    <t>BAS/25-26/0184</t>
  </si>
  <si>
    <t>BAS/25-26/0185</t>
  </si>
  <si>
    <t>BAS/25-26/0186</t>
  </si>
  <si>
    <t>BAS/25-26/0187</t>
  </si>
  <si>
    <t>BAS/25-26/0188</t>
  </si>
  <si>
    <t>BAS/25-26/0189</t>
  </si>
  <si>
    <t>BAS/25-26/0190</t>
  </si>
  <si>
    <t>BAS/25-26/0191</t>
  </si>
  <si>
    <t>BAS/25-26/0192</t>
  </si>
  <si>
    <t>BAS/25-26/0193</t>
  </si>
  <si>
    <t>BAS/25-26/0194</t>
  </si>
  <si>
    <t>BAS/25-26/0195</t>
  </si>
  <si>
    <t>BAS/25-26/0196</t>
  </si>
  <si>
    <t>BAS/25-26/0197</t>
  </si>
  <si>
    <t>BAS/25-26/0198</t>
  </si>
  <si>
    <t>BAS/25-26/0199</t>
  </si>
  <si>
    <t>BAS/25-26/0200</t>
  </si>
  <si>
    <t>BAS/25-26/0201</t>
  </si>
  <si>
    <t>BAS/25-26/0202</t>
  </si>
  <si>
    <t>BAS/25-26/0203</t>
  </si>
  <si>
    <t>BAS/25-26/0204</t>
  </si>
  <si>
    <t>BAS/25-26/0205</t>
  </si>
  <si>
    <t>BAS/25-26/0206</t>
  </si>
  <si>
    <t>BAS/25-26/0207</t>
  </si>
  <si>
    <t>BAS/25-26/0208</t>
  </si>
  <si>
    <t>BAS/25-26/0209</t>
  </si>
  <si>
    <t>BAS/25-26/0210</t>
  </si>
  <si>
    <t>BAS/25-26/0211</t>
  </si>
  <si>
    <t>BAS/25-26/0212</t>
  </si>
  <si>
    <t>BAS/25-26/0213</t>
  </si>
  <si>
    <t>BAS/25-26/0214</t>
  </si>
  <si>
    <t>BAS/25-26/0215</t>
  </si>
  <si>
    <t>BAS/25-26/0216</t>
  </si>
  <si>
    <t>BAS/25-26/0217</t>
  </si>
  <si>
    <t>BAS/25-26/0218</t>
  </si>
  <si>
    <t>BAS/25-26/0219</t>
  </si>
  <si>
    <t>BAS/25-26/0220</t>
  </si>
  <si>
    <t>BAS/25-26/0221</t>
  </si>
  <si>
    <t>BAS/25-26/0222</t>
  </si>
  <si>
    <t>BAS/25-26/0223</t>
  </si>
  <si>
    <t>BAS/25-26/0224</t>
  </si>
  <si>
    <t>BAS/25-26/0225</t>
  </si>
  <si>
    <t>BAS/25-26/0226</t>
  </si>
  <si>
    <t>BAS/25-26/0227</t>
  </si>
  <si>
    <t>BAS/25-26/0228</t>
  </si>
  <si>
    <t>BAS/25-26/0229</t>
  </si>
  <si>
    <t>BAS/25-26/0230</t>
  </si>
  <si>
    <t>BAS/25-26/0231</t>
  </si>
  <si>
    <t>BAS/25-26/0232</t>
  </si>
  <si>
    <t>BAS/25-26/0233</t>
  </si>
  <si>
    <t>BAS/25-26/0234</t>
  </si>
  <si>
    <t>BAS/25-26/0235</t>
  </si>
  <si>
    <t>BAS/25-26/0236</t>
  </si>
  <si>
    <t>BAS/25-26/0237</t>
  </si>
  <si>
    <t>BAS/25-26/0238</t>
  </si>
  <si>
    <t>BAS/25-26/0239</t>
  </si>
  <si>
    <t>BAS/25-26/0240</t>
  </si>
  <si>
    <t>BAS/25-26/0241</t>
  </si>
  <si>
    <t>BAS/25-26/0242</t>
  </si>
  <si>
    <t>BAS/25-26/0243</t>
  </si>
  <si>
    <t>BAS/25-26/0244</t>
  </si>
  <si>
    <t>BAS/25-26/0245</t>
  </si>
  <si>
    <t>BAS/25-26/0246</t>
  </si>
  <si>
    <t>BAS/25-26/0247</t>
  </si>
  <si>
    <t>BAS/25-26/0248</t>
  </si>
  <si>
    <t>BAS/25-26/0249</t>
  </si>
  <si>
    <t>BAS/25-26/0250</t>
  </si>
  <si>
    <t>BAS/25-26/0251</t>
  </si>
  <si>
    <t>BAS/25-26/0252</t>
  </si>
  <si>
    <t>BAS/25-26/0253</t>
  </si>
  <si>
    <t>BAS/25-26/0254</t>
  </si>
  <si>
    <t>BAS/25-26/0255</t>
  </si>
  <si>
    <t>BAS/25-26/0256</t>
  </si>
  <si>
    <t>BAS/25-26/0257</t>
  </si>
  <si>
    <t>BAS/25-26/0258</t>
  </si>
  <si>
    <t>BAS/25-26/0259</t>
  </si>
  <si>
    <t>BAS/25-26/0260</t>
  </si>
  <si>
    <t>BAS/25-26/0261</t>
  </si>
  <si>
    <t>BAS/25-26/0262</t>
  </si>
  <si>
    <t>BAS/25-26/0263</t>
  </si>
  <si>
    <t>BAS/25-26/0264</t>
  </si>
  <si>
    <t>BAS/25-26/0265</t>
  </si>
  <si>
    <t>BAS/25-26/0266</t>
  </si>
  <si>
    <t>BAS/25-26/0267</t>
  </si>
  <si>
    <t>BAS/25-26/0268</t>
  </si>
  <si>
    <t>BAS/25-26/0269</t>
  </si>
  <si>
    <t>BAS/25-26/0270</t>
  </si>
  <si>
    <t>BAS/25-26/0271</t>
  </si>
  <si>
    <t>BAS/25-26/0272</t>
  </si>
  <si>
    <t>BAS/25-26/0273</t>
  </si>
  <si>
    <t>BAS/25-26/0274</t>
  </si>
  <si>
    <t>BAS/25-26/0275</t>
  </si>
  <si>
    <t>BAS/25-26/0276</t>
  </si>
  <si>
    <t>BAS/25-26/0277</t>
  </si>
  <si>
    <t>BAS/25-26/0278</t>
  </si>
  <si>
    <t>BAS/25-26/0279</t>
  </si>
  <si>
    <t>BAS/25-26/0280</t>
  </si>
  <si>
    <t>BAS/25-26/0281</t>
  </si>
  <si>
    <t>BAS/25-26/0282</t>
  </si>
  <si>
    <t>BAS/25-26/0283</t>
  </si>
  <si>
    <t>BAS/25-26/0284</t>
  </si>
  <si>
    <t>BAS/25-26/0285</t>
  </si>
  <si>
    <t>BAS/25-26/0286</t>
  </si>
  <si>
    <t>BAS/25-26/0287</t>
  </si>
  <si>
    <t>BAS/25-26/0288</t>
  </si>
  <si>
    <t>BAS/25-26/0289</t>
  </si>
  <si>
    <t>BAS/25-26/0290</t>
  </si>
  <si>
    <t>BAS/25-26/0291</t>
  </si>
  <si>
    <t>BAS/25-26/0292</t>
  </si>
  <si>
    <t>BAS/25-26/0293</t>
  </si>
  <si>
    <t>BAS/25-26/0294</t>
  </si>
  <si>
    <t>BAS/25-26/0295</t>
  </si>
  <si>
    <t>BAS/25-26/0296</t>
  </si>
  <si>
    <t>BAS/25-26/0297</t>
  </si>
  <si>
    <t>BAS/25-26/0298</t>
  </si>
  <si>
    <t>BAS/25-26/0299</t>
  </si>
  <si>
    <t>BAS/25-26/0300</t>
  </si>
  <si>
    <t>BAS/25-26/0301</t>
  </si>
  <si>
    <t>BAS/25-26/0302</t>
  </si>
  <si>
    <t>BAS/25-26/0303</t>
  </si>
  <si>
    <t>BAS/25-26/0304</t>
  </si>
  <si>
    <t>BAS/25-26/0305</t>
  </si>
  <si>
    <t>BAS/25-26/0306</t>
  </si>
  <si>
    <t>BAS/25-26/0307</t>
  </si>
  <si>
    <t>BAS/25-26/0308</t>
  </si>
  <si>
    <t>BAS/25-26/0309</t>
  </si>
  <si>
    <t>BAS/25-26/0310</t>
  </si>
  <si>
    <t>BAS/25-26/0311</t>
  </si>
  <si>
    <t>BAS/25-26/0312</t>
  </si>
  <si>
    <t>BAS/25-26/0313</t>
  </si>
  <si>
    <t>BAS/25-26/0314</t>
  </si>
  <si>
    <t>BAS/25-26/0315</t>
  </si>
  <si>
    <t>BAS/25-26/0316</t>
  </si>
  <si>
    <t>BAS/25-26/0317</t>
  </si>
  <si>
    <t>BAS/25-26/0318</t>
  </si>
  <si>
    <t>BAS/25-26/0319</t>
  </si>
  <si>
    <t>BAS/25-26/0320</t>
  </si>
  <si>
    <t>BAS/25-26/0321</t>
  </si>
  <si>
    <t>BAS/25-26/0322</t>
  </si>
  <si>
    <t>BAS/25-26/0323</t>
  </si>
  <si>
    <t>BAS/25-26/0324</t>
  </si>
  <si>
    <t>BAS/25-26/0325</t>
  </si>
  <si>
    <t>BAS/25-26/0326</t>
  </si>
  <si>
    <t>BAS/25-26/0327</t>
  </si>
  <si>
    <t>BAS/25-26/0328</t>
  </si>
  <si>
    <t>BAS/25-26/0329</t>
  </si>
  <si>
    <t>BAS/25-26/0330</t>
  </si>
  <si>
    <t>BAS/25-26/0331</t>
  </si>
  <si>
    <t>BAS/25-26/0332</t>
  </si>
  <si>
    <t>BAS/25-26/0333</t>
  </si>
  <si>
    <t>BAS/25-26/0334</t>
  </si>
  <si>
    <t>BAS/25-26/0335</t>
  </si>
  <si>
    <t>BAS/25-26/0336</t>
  </si>
  <si>
    <t>BAS/25-26/0337</t>
  </si>
  <si>
    <t>BAS/25-26/0338</t>
  </si>
  <si>
    <t>BAS/25-26/0339</t>
  </si>
  <si>
    <t>BAS/25-26/0340</t>
  </si>
  <si>
    <t>BAS/25-26/0341</t>
  </si>
  <si>
    <t>BAS/25-26/0342</t>
  </si>
  <si>
    <t>BAS/25-26/0343</t>
  </si>
  <si>
    <t>BAS/25-26/0344</t>
  </si>
  <si>
    <t>BAS/25-26/0345</t>
  </si>
  <si>
    <t>BAS/25-26/0346</t>
  </si>
  <si>
    <t>BAS/25-26/0347</t>
  </si>
  <si>
    <t>BAS/25-26/0348</t>
  </si>
  <si>
    <t>BAS/25-26/0349</t>
  </si>
  <si>
    <t>BAS/25-26/0350</t>
  </si>
  <si>
    <t>BAS/25-26/0351</t>
  </si>
  <si>
    <t>BAS/25-26/0352</t>
  </si>
  <si>
    <t>BAS/25-26/0353</t>
  </si>
  <si>
    <t>BAS/25-26/0354</t>
  </si>
  <si>
    <t>BAS/25-26/0355</t>
  </si>
  <si>
    <t>BAS/25-26/0356</t>
  </si>
  <si>
    <t>BAS/25-26/0357</t>
  </si>
  <si>
    <t>BAS/25-26/0358</t>
  </si>
  <si>
    <t>BAS/25-26/0359</t>
  </si>
  <si>
    <t>BAS/25-26/0360</t>
  </si>
  <si>
    <t>BAS/25-26/0361</t>
  </si>
  <si>
    <t>BAS/25-26/0362</t>
  </si>
  <si>
    <t>BAS/25-26/0363</t>
  </si>
  <si>
    <t>BAS/25-26/0364</t>
  </si>
  <si>
    <t>BAS/25-26/0365</t>
  </si>
  <si>
    <t>BAS/25-26/0366</t>
  </si>
  <si>
    <t>BAS/25-26/0367</t>
  </si>
  <si>
    <t>BAS/25-26/0368</t>
  </si>
  <si>
    <t>BAS/25-26/0369</t>
  </si>
  <si>
    <t>BAS/25-26/0370</t>
  </si>
  <si>
    <t>BAS/25-26/0371</t>
  </si>
  <si>
    <t>BAS/25-26/0372</t>
  </si>
  <si>
    <t>BAS/25-26/0373</t>
  </si>
  <si>
    <t>BAS/25-26/0374</t>
  </si>
  <si>
    <t>BAS/25-26/0375</t>
  </si>
  <si>
    <t>BAS/25-26/0376</t>
  </si>
  <si>
    <t>BAS/25-26/0377</t>
  </si>
  <si>
    <t>BAS/25-26/0378</t>
  </si>
  <si>
    <t>BAS/25-26/0379</t>
  </si>
  <si>
    <t>BAS/25-26/0380</t>
  </si>
  <si>
    <t>BAS/25-26/0381</t>
  </si>
  <si>
    <t>BAS/25-26/0382</t>
  </si>
  <si>
    <t>BAS/25-26/0383</t>
  </si>
  <si>
    <t>BAS/25-26/0384</t>
  </si>
  <si>
    <t>BAS/25-26/0385</t>
  </si>
  <si>
    <t>BAS/25-26/0386</t>
  </si>
  <si>
    <t>BAS/25-26/0387</t>
  </si>
  <si>
    <t>BAS/25-26/0388</t>
  </si>
  <si>
    <t>BAS/25-26/0389</t>
  </si>
  <si>
    <t>BAS/25-26/0390</t>
  </si>
  <si>
    <t>BAS/25-26/0391</t>
  </si>
  <si>
    <t>BAS/25-26/0392</t>
  </si>
  <si>
    <t>BAS/25-26/0393</t>
  </si>
  <si>
    <t>BAS/25-26/0394</t>
  </si>
  <si>
    <t>BAS/25-26/0395</t>
  </si>
  <si>
    <t>BAS/25-26/0396</t>
  </si>
  <si>
    <t>BAS/25-26/0397</t>
  </si>
  <si>
    <t>BAS/25-26/0398</t>
  </si>
  <si>
    <t>BAS/25-26/0399</t>
  </si>
  <si>
    <t>BAS/25-26/0400</t>
  </si>
  <si>
    <t>BAS/25-26/0401</t>
  </si>
  <si>
    <t>BAS/25-26/0402</t>
  </si>
  <si>
    <t>BAS/25-26/0403</t>
  </si>
  <si>
    <t>BAS/25-26/0404</t>
  </si>
  <si>
    <t>BAS/25-26/0405</t>
  </si>
  <si>
    <t>BAS/25-26/0406</t>
  </si>
  <si>
    <t>BAS/25-26/0407</t>
  </si>
  <si>
    <t>BAS/25-26/0408</t>
  </si>
  <si>
    <t>BAS/25-26/0409</t>
  </si>
  <si>
    <t>BAS/25-26/0410</t>
  </si>
  <si>
    <t>BAS/25-26/0411</t>
  </si>
  <si>
    <t>BAS/25-26/0412</t>
  </si>
  <si>
    <t>BAS/25-26/0413</t>
  </si>
  <si>
    <t>BAS/25-26/0414</t>
  </si>
  <si>
    <t>BAS/25-26/0415</t>
  </si>
  <si>
    <t>BAS/25-26/0416</t>
  </si>
  <si>
    <t>BAS/25-26/0417</t>
  </si>
  <si>
    <t>BAS/25-26/0418</t>
  </si>
  <si>
    <t>BAS/25-26/0420</t>
  </si>
  <si>
    <t>BAS/25-26/0421</t>
  </si>
  <si>
    <t>BAS/25-26/0422</t>
  </si>
  <si>
    <t>BAS/25-26/0423</t>
  </si>
  <si>
    <t>BAS/25-26/0424</t>
  </si>
  <si>
    <t>BAS/25-26/0425</t>
  </si>
  <si>
    <t>BAS/25-26/0426</t>
  </si>
  <si>
    <t>BAS/25-26/0427</t>
  </si>
  <si>
    <t>BAS/25-26/0428</t>
  </si>
  <si>
    <t>BAS/25-26/0429</t>
  </si>
  <si>
    <t>BAS/25-26/0430</t>
  </si>
  <si>
    <t>BAS/25-26/0431</t>
  </si>
  <si>
    <t>BAS/25-26/0432</t>
  </si>
  <si>
    <t>BAS/25-26/0433</t>
  </si>
  <si>
    <t>BAS/25-26/0434</t>
  </si>
  <si>
    <t>BAS/25-26/0435</t>
  </si>
  <si>
    <t>BAS/25-26/0436</t>
  </si>
  <si>
    <t>BAS/25-26/0437</t>
  </si>
  <si>
    <t>BAS/25-26/0438</t>
  </si>
  <si>
    <t>BAS/25-26/0439</t>
  </si>
  <si>
    <t>BAS/25-26/0440</t>
  </si>
  <si>
    <t>BAS/25-26/0441</t>
  </si>
  <si>
    <t>BAS/25-26/0442</t>
  </si>
  <si>
    <t>BAS/25-26/0443</t>
  </si>
  <si>
    <t>BAS/25-26/0444</t>
  </si>
  <si>
    <t>BAS/25-26/0445</t>
  </si>
  <si>
    <t>BAS/25-26/0446</t>
  </si>
  <si>
    <t>BAS/25-26/0447</t>
  </si>
  <si>
    <t>BAS/25-26/0448</t>
  </si>
  <si>
    <t>BAS/25-26/0449</t>
  </si>
  <si>
    <t>BAS/25-26/0450</t>
  </si>
  <si>
    <t>BAS/25-26/0451</t>
  </si>
  <si>
    <t>BAS/25-26/0452</t>
  </si>
  <si>
    <t>BAS/25-26/0453</t>
  </si>
  <si>
    <t>BAS/25-26/0454</t>
  </si>
  <si>
    <t>BAS/25-26/0455</t>
  </si>
  <si>
    <t>BAS/25-26/0456</t>
  </si>
  <si>
    <t>BAS/25-26/0457</t>
  </si>
  <si>
    <t>BAS/25-26/0458</t>
  </si>
  <si>
    <t>BAS/25-26/0459</t>
  </si>
  <si>
    <t>BAS/25-26/0460</t>
  </si>
  <si>
    <t>BAS/25-26/0461</t>
  </si>
  <si>
    <t>BAS/25-26/0462</t>
  </si>
  <si>
    <t>BAS/25-26/0463</t>
  </si>
  <si>
    <t>BAS/25-26/0464</t>
  </si>
  <si>
    <t>BAS/25-26/0465</t>
  </si>
  <si>
    <t>BAS/25-26/0466</t>
  </si>
  <si>
    <t>BAS/25-26/0467</t>
  </si>
  <si>
    <t>BAS/25-26/0468</t>
  </si>
  <si>
    <t>BAS/25-26/0469</t>
  </si>
  <si>
    <t>BAS/25-26/0470</t>
  </si>
  <si>
    <t>BAS/25-26/0471</t>
  </si>
  <si>
    <t>BAS/25-26/0472</t>
  </si>
  <si>
    <t>BAS/25-26/0473</t>
  </si>
  <si>
    <t>BAS/25-26/0474</t>
  </si>
  <si>
    <t>BAS/25-26/0475</t>
  </si>
  <si>
    <t>BAS/25-26/0476</t>
  </si>
  <si>
    <t>BAS/25-26/0477</t>
  </si>
  <si>
    <t>BAS/25-26/0478</t>
  </si>
  <si>
    <t>BAS/25-26/0479</t>
  </si>
  <si>
    <t>BAS/25-26/0480</t>
  </si>
  <si>
    <t>BAS/25-26/0481</t>
  </si>
  <si>
    <t>BAS/25-26/0482</t>
  </si>
  <si>
    <t>BAS/25-26/0483</t>
  </si>
  <si>
    <t>BAS/25-26/0484</t>
  </si>
  <si>
    <t>BAS/25-26/0485</t>
  </si>
  <si>
    <t>BAS/25-26/0486</t>
  </si>
  <si>
    <t>BAS/25-26/0487</t>
  </si>
  <si>
    <t>BAS/25-26/0488</t>
  </si>
  <si>
    <t>BAS/25-26/0489</t>
  </si>
  <si>
    <t>BAS/25-26/0490</t>
  </si>
  <si>
    <t>BAS/25-26/0491</t>
  </si>
  <si>
    <t>BAS/25-26/0492</t>
  </si>
  <si>
    <t>BAS/25-26/0493</t>
  </si>
  <si>
    <t>BAS/25-26/0494</t>
  </si>
  <si>
    <t>BAS/25-26/0495</t>
  </si>
  <si>
    <t>BAS/25-26/0496</t>
  </si>
  <si>
    <t>BAS/25-26/0497</t>
  </si>
  <si>
    <t>BAS/25-26/0498</t>
  </si>
  <si>
    <t>BAS/25-26/0499</t>
  </si>
  <si>
    <t>BAS/25-26/0500</t>
  </si>
  <si>
    <t>BAS/25-26/0501</t>
  </si>
  <si>
    <t>BAS/25-26/0502</t>
  </si>
  <si>
    <t>BAS/25-26/0503</t>
  </si>
  <si>
    <t>BAS/25-26/0504</t>
  </si>
  <si>
    <t>BAS/25-26/0505</t>
  </si>
  <si>
    <t>BAS/25-26/0506</t>
  </si>
  <si>
    <t>BAS/25-26/0507</t>
  </si>
  <si>
    <t>BAS/25-26/0508</t>
  </si>
  <si>
    <t>BAS/25-26/0509</t>
  </si>
  <si>
    <t>BAS/25-26/0510</t>
  </si>
  <si>
    <t>BAS/25-26/0511</t>
  </si>
  <si>
    <t>BAS/25-26/0512</t>
  </si>
  <si>
    <t>BAS/25-26/0513</t>
  </si>
  <si>
    <t>BAS/25-26/0514</t>
  </si>
  <si>
    <t>BAS/25-26/0515</t>
  </si>
  <si>
    <t>BAS/25-26/0516</t>
  </si>
  <si>
    <t>BAS/25-26/0517</t>
  </si>
  <si>
    <t>BAS/25-26/0518</t>
  </si>
  <si>
    <t>BAS/25-26/0519</t>
  </si>
  <si>
    <t>BAS/25-26/0520</t>
  </si>
  <si>
    <t>BAS/25-26/0521</t>
  </si>
  <si>
    <t>BAS/25-26/0522</t>
  </si>
  <si>
    <t>BAS/25-26/0523</t>
  </si>
  <si>
    <t>BAS/25-26/0524</t>
  </si>
  <si>
    <t>BAS/25-26/0525</t>
  </si>
  <si>
    <t>BAS/25-26/0526</t>
  </si>
  <si>
    <t>BAS/25-26/0527</t>
  </si>
  <si>
    <t>BAS/25-26/0528</t>
  </si>
  <si>
    <t>BAS/25-26/0529</t>
  </si>
  <si>
    <t>BAS/25-26/0530</t>
  </si>
  <si>
    <t>BAS/25-26/0531</t>
  </si>
  <si>
    <t>BAS/25-26/0532</t>
  </si>
  <si>
    <t>BAS/25-26/0533</t>
  </si>
  <si>
    <t>BAS/25-26/0534</t>
  </si>
  <si>
    <t>BAS/25-26/0535</t>
  </si>
  <si>
    <t>BAS/25-26/0536</t>
  </si>
  <si>
    <t>BAS/25-26/0537</t>
  </si>
  <si>
    <t>BAS/25-26/0538</t>
  </si>
  <si>
    <t>BAS/25-26/0539</t>
  </si>
  <si>
    <t>BAS/25-26/0540</t>
  </si>
  <si>
    <t>BAS/25-26/0541</t>
  </si>
  <si>
    <t>BAS/25-26/0542</t>
  </si>
  <si>
    <t>BAS/25-26/0543</t>
  </si>
  <si>
    <t>BAS/25-26/0544</t>
  </si>
  <si>
    <t>BAS/25-26/0545</t>
  </si>
  <si>
    <t>BAS/25-26/0546</t>
  </si>
  <si>
    <t>BAS/25-26/0547</t>
  </si>
  <si>
    <t>BAS/25-26/0548</t>
  </si>
  <si>
    <t>BAS/25-26/0549</t>
  </si>
  <si>
    <t>BAS/25-26/0550</t>
  </si>
  <si>
    <t>BAS/25-26/0551</t>
  </si>
  <si>
    <t>BAS/25-26/0552</t>
  </si>
  <si>
    <t>BAS/25-26/0553</t>
  </si>
  <si>
    <t>BAS/25-26/0554</t>
  </si>
  <si>
    <t>BAS/25-26/0555</t>
  </si>
  <si>
    <t>BAS/25-26/0556</t>
  </si>
  <si>
    <t>BAS/25-26/0557</t>
  </si>
  <si>
    <t>BAS/25-26/0558</t>
  </si>
  <si>
    <t>BAS/25-26/0559</t>
  </si>
  <si>
    <t>BAS/25-26/0560</t>
  </si>
  <si>
    <t>BAS/25-26/0561</t>
  </si>
  <si>
    <t>BAS/25-26/0562</t>
  </si>
  <si>
    <t>BAS/25-26/0563</t>
  </si>
  <si>
    <t>BAS/25-26/0564</t>
  </si>
  <si>
    <t>BAS/25-26/0565</t>
  </si>
  <si>
    <t>BAS/25-26/0566</t>
  </si>
  <si>
    <t>BAS/25-26/0567</t>
  </si>
  <si>
    <t>BAS/25-26/0568</t>
  </si>
  <si>
    <t>BAS/25-26/0569</t>
  </si>
  <si>
    <t>BAS/25-26/0570</t>
  </si>
  <si>
    <t>BAS/25-26/0571</t>
  </si>
  <si>
    <t>BAS/25-26/0572</t>
  </si>
  <si>
    <t>BAS/25-26/0573</t>
  </si>
  <si>
    <t>BAS/25-26/0574</t>
  </si>
  <si>
    <t>BAS/25-26/0575</t>
  </si>
  <si>
    <t>BAS/25-26/0577</t>
  </si>
  <si>
    <t>BAS/25-26/0578</t>
  </si>
  <si>
    <t>BAS/25-26/0579</t>
  </si>
  <si>
    <t>BAS/25-26/0580</t>
  </si>
  <si>
    <t>BAS/25-26/0581</t>
  </si>
  <si>
    <t>BAS/25-26/0582</t>
  </si>
  <si>
    <t>BAS/25-26/0583</t>
  </si>
  <si>
    <t>BAS/25-26/0584</t>
  </si>
  <si>
    <t>BAS/25-26/0585</t>
  </si>
  <si>
    <t>BAS/25-26/0586</t>
  </si>
  <si>
    <t>BAS/25-26/0587</t>
  </si>
  <si>
    <t>BAS/25-26/0588</t>
  </si>
  <si>
    <t>BAS/25-26/0589</t>
  </si>
  <si>
    <t>BAS/25-26/0590</t>
  </si>
  <si>
    <t>BAS/25-26/0591</t>
  </si>
  <si>
    <t>BAS/25-26/0592</t>
  </si>
  <si>
    <t>BAS/25-26/0593</t>
  </si>
  <si>
    <t>BAS/25-26/0594</t>
  </si>
  <si>
    <t>BAS/25-26/0595</t>
  </si>
  <si>
    <t>BAS/25-26/0596</t>
  </si>
  <si>
    <t>BAS/25-26/0597</t>
  </si>
  <si>
    <t>BAS/25-26/0598</t>
  </si>
  <si>
    <t>BAS/25-26/0599</t>
  </si>
  <si>
    <t>BAS/25-26/0600</t>
  </si>
  <si>
    <t>BAS/25-26/0601</t>
  </si>
  <si>
    <t>BAS/25-26/0602</t>
  </si>
  <si>
    <t>BAS/25-26/0603</t>
  </si>
  <si>
    <t>BAS/25-26/0604</t>
  </si>
  <si>
    <t>BAS/25-26/0605</t>
  </si>
  <si>
    <t>BAS/25-26/0606</t>
  </si>
  <si>
    <t>BAS/25-26/0607</t>
  </si>
  <si>
    <t>BAS/25-26/0608</t>
  </si>
  <si>
    <t>BAS/25-26/0609</t>
  </si>
  <si>
    <t>BAS/25-26/0610</t>
  </si>
  <si>
    <t>BAS/25-26/0611</t>
  </si>
  <si>
    <t>BAS/25-26/0612</t>
  </si>
  <si>
    <t>BAS/25-26/0613</t>
  </si>
  <si>
    <t>BAS/25-26/0614</t>
  </si>
  <si>
    <t>BAS/25-26/0615</t>
  </si>
  <si>
    <t>BAS/25-26/0616</t>
  </si>
  <si>
    <t>BAS/25-26/0617</t>
  </si>
  <si>
    <t>BAS/25-26/0618</t>
  </si>
  <si>
    <t>BAS/25-26/0619</t>
  </si>
  <si>
    <t>BAS/25-26/0620</t>
  </si>
  <si>
    <t>BAS/25-26/0621</t>
  </si>
  <si>
    <t>BAS/25-26/0622</t>
  </si>
  <si>
    <t>BAS/25-26/0623</t>
  </si>
  <si>
    <t>BAS/25-26/0624</t>
  </si>
  <si>
    <t>BAS/25-26/0625</t>
  </si>
  <si>
    <t>BAS/25-26/0626</t>
  </si>
  <si>
    <t>BAS/25-26/0627</t>
  </si>
  <si>
    <t>BAS/25-26/0628</t>
  </si>
  <si>
    <t>BAS/25-26/0629</t>
  </si>
  <si>
    <t>BAS/25-26/0630</t>
  </si>
  <si>
    <t>BAS/25-26/0631</t>
  </si>
  <si>
    <t>BAS/25-26/0632</t>
  </si>
  <si>
    <t>BAS/25-26/0633</t>
  </si>
  <si>
    <t>BAS/25-26/0634</t>
  </si>
  <si>
    <t>BAS/25-26/0635</t>
  </si>
  <si>
    <t>BAS/25-26/0636</t>
  </si>
  <si>
    <t>BAS/25-26/0637</t>
  </si>
  <si>
    <t>BAS/25-26/0638</t>
  </si>
  <si>
    <t>BAS/25-26/0639</t>
  </si>
  <si>
    <t>BAS/25-26/0640</t>
  </si>
  <si>
    <t>BAS/25-26/0641</t>
  </si>
  <si>
    <t>BAS/25-26/0642</t>
  </si>
  <si>
    <t>BAS/25-26/0643</t>
  </si>
  <si>
    <t>BAS/25-26/0644</t>
  </si>
  <si>
    <t>BAS/25-26/0645</t>
  </si>
  <si>
    <t>BAS/25-26/0646</t>
  </si>
  <si>
    <t>BAS/25-26/0647</t>
  </si>
  <si>
    <t>BAS/25-26/0648</t>
  </si>
  <si>
    <t>BAS/25-26/0649</t>
  </si>
  <si>
    <t>BAS/25-26/0650</t>
  </si>
  <si>
    <t>BAS/25-26/0651</t>
  </si>
  <si>
    <t>BAS/25-26/0652</t>
  </si>
  <si>
    <t>BAS/25-26/0653</t>
  </si>
  <si>
    <t>BAS/25-26/0654</t>
  </si>
  <si>
    <t>BAS/25-26/0655</t>
  </si>
  <si>
    <t>BAS/25-26/0656</t>
  </si>
  <si>
    <t>BAS/25-26/0657</t>
  </si>
  <si>
    <t>BAS/25-26/0658</t>
  </si>
  <si>
    <t>BAS/25-26/0659</t>
  </si>
  <si>
    <t>BAS/25-26/0660</t>
  </si>
  <si>
    <t>BAS/25-26/0661</t>
  </si>
  <si>
    <t>BAS/25-26/0662</t>
  </si>
  <si>
    <t>BAS/25-26/0663</t>
  </si>
  <si>
    <t>BAS/25-26/0664</t>
  </si>
  <si>
    <t>BAS/25-26/0665</t>
  </si>
  <si>
    <t>BAS/25-26/0666</t>
  </si>
  <si>
    <t>BAS/25-26/0667</t>
  </si>
  <si>
    <t>BAS/25-26/0668</t>
  </si>
  <si>
    <t>BAS/25-26/0669</t>
  </si>
  <si>
    <t>BAS/25-26/0670</t>
  </si>
  <si>
    <t>BAS/25-26/0671</t>
  </si>
  <si>
    <t>BAS/25-26/0672</t>
  </si>
  <si>
    <t>BAS/25-26/0673</t>
  </si>
  <si>
    <t>BAS/25-26/0674</t>
  </si>
  <si>
    <t>BAS/25-26/0675</t>
  </si>
  <si>
    <t>BAS/25-26/0676</t>
  </si>
  <si>
    <t>BAS/25-26/0677</t>
  </si>
  <si>
    <t>BAS/25-26/0678</t>
  </si>
  <si>
    <t>BAS/25-26/0679</t>
  </si>
  <si>
    <t>BAS/25-26/0680</t>
  </si>
  <si>
    <t>BAS/25-26/0681</t>
  </si>
  <si>
    <t>BAS/25-26/0682</t>
  </si>
  <si>
    <t>BAS/25-26/0683</t>
  </si>
  <si>
    <t>BAS/25-26/0684</t>
  </si>
  <si>
    <t>BAS/25-26/0685</t>
  </si>
  <si>
    <t>BAS/25-26/0686</t>
  </si>
  <si>
    <t>BAS/25-26/0687</t>
  </si>
  <si>
    <t>BAS/25-26/0688</t>
  </si>
  <si>
    <t>BAS/25-26/0689</t>
  </si>
  <si>
    <t>BAS/25-26/0690</t>
  </si>
  <si>
    <t>BAS/25-26/0691</t>
  </si>
  <si>
    <t>BAS/25-26/0692</t>
  </si>
  <si>
    <t>BAS/25-26/0693</t>
  </si>
  <si>
    <t>BAS/25-26/0694</t>
  </si>
  <si>
    <t>BAS/25-26/0695</t>
  </si>
  <si>
    <t>BAS/25-26/0696</t>
  </si>
  <si>
    <t>BAS/25-26/0697</t>
  </si>
  <si>
    <t>BAS/25-26/0698</t>
  </si>
  <si>
    <t>BAS/25-26/0699</t>
  </si>
  <si>
    <t>BAS/25-26/0700</t>
  </si>
  <si>
    <t>BAS/25-26/0701</t>
  </si>
  <si>
    <t>BAS/25-26/0702</t>
  </si>
  <si>
    <t>BAS/25-26/0703</t>
  </si>
  <si>
    <t>BAS/25-26/0704</t>
  </si>
  <si>
    <t>BAS/25-26/0705</t>
  </si>
  <si>
    <t>BAS/25-26/0706</t>
  </si>
  <si>
    <t>BAS/25-26/0707</t>
  </si>
  <si>
    <t>BAS/25-26/0708</t>
  </si>
  <si>
    <t>BAS/25-26/0709</t>
  </si>
  <si>
    <t>BAS/25-26/0710</t>
  </si>
  <si>
    <t>BAS/25-26/0711</t>
  </si>
  <si>
    <t>BAS/25-26/0712</t>
  </si>
  <si>
    <t>BAS/25-26/0713</t>
  </si>
  <si>
    <t>BAS/25-26/0714</t>
  </si>
  <si>
    <t>BAS/25-26/0715</t>
  </si>
  <si>
    <t>BAS/25-26/0716</t>
  </si>
  <si>
    <t>BAS/25-26/0717</t>
  </si>
  <si>
    <t>BAS/25-26/0718</t>
  </si>
  <si>
    <t>BAS/25-26/0719</t>
  </si>
  <si>
    <t>BAS/25-26/0720</t>
  </si>
  <si>
    <t>BAS/25-26/0721</t>
  </si>
  <si>
    <t>BAS/25-26/0722</t>
  </si>
  <si>
    <t>BAS/25-26/0723</t>
  </si>
  <si>
    <t>BAS/25-26/0724</t>
  </si>
  <si>
    <t>BAS/25-26/0725</t>
  </si>
  <si>
    <t>BAS/25-26/0726</t>
  </si>
  <si>
    <t>BAS/25-26/0727</t>
  </si>
  <si>
    <t>BAS/25-26/0728</t>
  </si>
  <si>
    <t>BAS/25-26/0729</t>
  </si>
  <si>
    <t>BAS/25-26/0730</t>
  </si>
  <si>
    <t>BAS/25-26/0731</t>
  </si>
  <si>
    <t>BAS/25-26/0732</t>
  </si>
  <si>
    <t>BAS/25-26/0733</t>
  </si>
  <si>
    <t>BAS/25-26/0734</t>
  </si>
  <si>
    <t>BAS/25-26/0735</t>
  </si>
  <si>
    <t>BAS/25-26/0736</t>
  </si>
  <si>
    <t>BAS/25-26/0737</t>
  </si>
  <si>
    <t>BAS/25-26/0738</t>
  </si>
  <si>
    <t>BAS/25-26/0739</t>
  </si>
  <si>
    <t>BAS/25-26/0740</t>
  </si>
  <si>
    <t>BAS/25-26/0741</t>
  </si>
  <si>
    <t>BAS/25-26/0742</t>
  </si>
  <si>
    <t>BAS/25-26/0743</t>
  </si>
  <si>
    <t>BAS/25-26/0744</t>
  </si>
  <si>
    <t>BAS/25-26/0745</t>
  </si>
  <si>
    <t>BAS/25-26/0746</t>
  </si>
  <si>
    <t>BAS/25-26/0747</t>
  </si>
  <si>
    <t>BAS/25-26/0748</t>
  </si>
  <si>
    <t>BAS/25-26/0749</t>
  </si>
  <si>
    <t>BAS/25-26/0750</t>
  </si>
  <si>
    <t>BAS/25-26/0751</t>
  </si>
  <si>
    <t>BAS/25-26/0752</t>
  </si>
  <si>
    <t>BAS/25-26/0753</t>
  </si>
  <si>
    <t>BAS/25-26/0754</t>
  </si>
  <si>
    <t>BAS/25-26/0755</t>
  </si>
  <si>
    <t>BAS/25-26/0756</t>
  </si>
  <si>
    <t>BAS/25-26/0757</t>
  </si>
  <si>
    <t>BAS/25-26/0758</t>
  </si>
  <si>
    <t>BAS/25-26/0759</t>
  </si>
  <si>
    <t>BAS/25-26/0760</t>
  </si>
  <si>
    <t>BAS/25-26/0761</t>
  </si>
  <si>
    <t>BAS/25-26/0762</t>
  </si>
  <si>
    <t>BAS/25-26/0763</t>
  </si>
  <si>
    <t>BAS/25-26/0764</t>
  </si>
  <si>
    <t>BAS/25-26/0765</t>
  </si>
  <si>
    <t>BAS/25-26/0766</t>
  </si>
  <si>
    <t>BAS/25-26/0767</t>
  </si>
  <si>
    <t>BAS/25-26/0768</t>
  </si>
  <si>
    <t>BAS/25-26/0769</t>
  </si>
  <si>
    <t>BAS/25-26/0770</t>
  </si>
  <si>
    <t>BAS/25-26/0771</t>
  </si>
  <si>
    <t>BAS/25-26/0772</t>
  </si>
  <si>
    <t>BAS/25-26/0773</t>
  </si>
  <si>
    <t>BAS/25-26/0774</t>
  </si>
  <si>
    <t>BAS/25-26/0775</t>
  </si>
  <si>
    <t>BAS/25-26/0776</t>
  </si>
  <si>
    <t>BAS/25-26/0777</t>
  </si>
  <si>
    <t>BAS/25-26/0778</t>
  </si>
  <si>
    <t>BAS/25-26/0779</t>
  </si>
  <si>
    <t>BAS/25-26/0780</t>
  </si>
  <si>
    <t>BAS/25-26/0781</t>
  </si>
  <si>
    <t>BAS/25-26/0782</t>
  </si>
  <si>
    <t>BAS/25-26/0783</t>
  </si>
  <si>
    <t>BAS/25-26/0784</t>
  </si>
  <si>
    <t>BAS/25-26/0785</t>
  </si>
  <si>
    <t>BAS/25-26/0786</t>
  </si>
  <si>
    <t>BAS/25-26/0787</t>
  </si>
  <si>
    <t>BAS/25-26/0788</t>
  </si>
  <si>
    <t>BAS/25-26/0789</t>
  </si>
  <si>
    <t>BAS/25-26/0790</t>
  </si>
  <si>
    <t>BAS/25-26/0791</t>
  </si>
  <si>
    <t>BAS/25-26/0792</t>
  </si>
  <si>
    <t>BAS/25-26/0793</t>
  </si>
  <si>
    <t>BAS/25-26/0794</t>
  </si>
  <si>
    <t>BAS/25-26/0795</t>
  </si>
  <si>
    <t>BAS/25-26/0796</t>
  </si>
  <si>
    <t>BAS/25-26/0797</t>
  </si>
  <si>
    <t>BAS/25-26/0798</t>
  </si>
  <si>
    <t>BAS/25-26/0799</t>
  </si>
  <si>
    <t>BAS/25-26/0800</t>
  </si>
  <si>
    <t>BAS/25-26/0801</t>
  </si>
  <si>
    <t>BAS/25-26/0802</t>
  </si>
  <si>
    <t>BAS/25-26/0803</t>
  </si>
  <si>
    <t>BAS/25-26/0804</t>
  </si>
  <si>
    <t>BAS/25-26/0805</t>
  </si>
  <si>
    <t>BAS/25-26/0806</t>
  </si>
  <si>
    <t>BAS/25-26/0807</t>
  </si>
  <si>
    <t>BAS/25-26/0808</t>
  </si>
  <si>
    <t>BAS/25-26/0809</t>
  </si>
  <si>
    <t>BAS/25-26/0810</t>
  </si>
  <si>
    <t>BAS/25-26/0811</t>
  </si>
  <si>
    <t>BAS/25-26/0812</t>
  </si>
  <si>
    <t>BAS/25-26/0813</t>
  </si>
  <si>
    <t>BAS/25-26/0814</t>
  </si>
  <si>
    <t>BAS/25-26/0815</t>
  </si>
  <si>
    <t>BAS/25-26/0816</t>
  </si>
  <si>
    <t>BAS/25-26/0817</t>
  </si>
  <si>
    <t>BAS/25-26/0818</t>
  </si>
  <si>
    <t>BAS/25-26/0819</t>
  </si>
  <si>
    <t>BAS/25-26/0820</t>
  </si>
  <si>
    <t>BAS/25-26/0821</t>
  </si>
  <si>
    <t>BAS/25-26/0822</t>
  </si>
  <si>
    <t>BAS/25-26/0823</t>
  </si>
  <si>
    <t>BAS/25-26/0824</t>
  </si>
  <si>
    <t>BAS/25-26/0825</t>
  </si>
  <si>
    <t>BAS/25-26/0826</t>
  </si>
  <si>
    <t>BAS/25-26/0827</t>
  </si>
  <si>
    <t>BAS/25-26/0828</t>
  </si>
  <si>
    <t>BAS/25-26/0829</t>
  </si>
  <si>
    <t>BAS/25-26/0830</t>
  </si>
  <si>
    <t>BAS/25-26/0831</t>
  </si>
  <si>
    <t>BAS/25-26/0832</t>
  </si>
  <si>
    <t>BAS/25-26/0833</t>
  </si>
  <si>
    <t>BAS/25-26/0834</t>
  </si>
  <si>
    <t>BAS/25-26/0835</t>
  </si>
  <si>
    <t>BAS/25-26/0836</t>
  </si>
  <si>
    <t>BAS/25-26/0837</t>
  </si>
  <si>
    <t>BAS/25-26/0838</t>
  </si>
  <si>
    <t>BAS/25-26/0839</t>
  </si>
  <si>
    <t>BAS/25-26/0840</t>
  </si>
  <si>
    <t>BAS/25-26/0841</t>
  </si>
  <si>
    <t>BAS/25-26/0842</t>
  </si>
  <si>
    <t>BAS/25-26/0843</t>
  </si>
  <si>
    <t>BAS/25-26/0844</t>
  </si>
  <si>
    <t>BAS/25-26/0845</t>
  </si>
  <si>
    <t>BAS/25-26/0846</t>
  </si>
  <si>
    <t>BAS/25-26/0847</t>
  </si>
  <si>
    <t>BAS/25-26/0848</t>
  </si>
  <si>
    <t>BAS/25-26/0849</t>
  </si>
  <si>
    <t>BAS/25-26/0850</t>
  </si>
  <si>
    <t>BAS/25-26/0851</t>
  </si>
  <si>
    <t>BAS/25-26/0852</t>
  </si>
  <si>
    <t>BAS/25-26/0853</t>
  </si>
  <si>
    <t>BAS/25-26/0854</t>
  </si>
  <si>
    <t>BAS/25-26/0855</t>
  </si>
  <si>
    <t>BAS/25-26/0856</t>
  </si>
  <si>
    <t>BAS/25-26/0857</t>
  </si>
  <si>
    <t>BAS/25-26/0858</t>
  </si>
  <si>
    <t>BAS/25-26/0859</t>
  </si>
  <si>
    <t>BAS/25-26/0860</t>
  </si>
  <si>
    <t>BAS/25-26/0861</t>
  </si>
  <si>
    <t>BAS/25-26/0862</t>
  </si>
  <si>
    <t>BAS/25-26/0863</t>
  </si>
  <si>
    <t>BAS/25-26/0864</t>
  </si>
  <si>
    <t>BAS/25-26/0865</t>
  </si>
  <si>
    <t>BAS/25-26/0866</t>
  </si>
  <si>
    <t>BAS/25-26/0867</t>
  </si>
  <si>
    <t>BAS/25-26/0868</t>
  </si>
  <si>
    <t>BAS/25-26/0869</t>
  </si>
  <si>
    <t>BAS/25-26/0870</t>
  </si>
  <si>
    <t>BAS/25-26/0871</t>
  </si>
  <si>
    <t>BAS/25-26/0872</t>
  </si>
  <si>
    <t>BAS/25-26/0873</t>
  </si>
  <si>
    <t>BAS/25-26/0874</t>
  </si>
  <si>
    <t>BAS/25-26/0875</t>
  </si>
  <si>
    <t>BAS/25-26/0876</t>
  </si>
  <si>
    <t>BAS/25-26/0877</t>
  </si>
  <si>
    <t>BAS/25-26/0878</t>
  </si>
  <si>
    <t>BAS/25-26/0879</t>
  </si>
  <si>
    <t>BAS/25-26/0880</t>
  </si>
  <si>
    <t>BAS/25-26/0881</t>
  </si>
  <si>
    <t>BAS/25-26/0882</t>
  </si>
  <si>
    <t>BAS/25-26/0883</t>
  </si>
  <si>
    <t>BAS/25-26/0884</t>
  </si>
  <si>
    <t>BAS/25-26/0885</t>
  </si>
  <si>
    <t>BAS/25-26/0886</t>
  </si>
  <si>
    <t>BAS/25-26/0887</t>
  </si>
  <si>
    <t>BAS/25-26/0888</t>
  </si>
  <si>
    <t>BAS/25-26/0889</t>
  </si>
  <si>
    <t>BAS/25-26/0890</t>
  </si>
  <si>
    <t>BAS/25-26/0891</t>
  </si>
  <si>
    <t>BAS/25-26/0892</t>
  </si>
  <si>
    <t>BAS/25-26/0893</t>
  </si>
  <si>
    <t>BAS/25-26/0894</t>
  </si>
  <si>
    <t>BAS/25-26/0895</t>
  </si>
  <si>
    <t>BAS/25-26/0896</t>
  </si>
  <si>
    <t>BAS/25-26/0897</t>
  </si>
  <si>
    <t>BAS/25-26/0898</t>
  </si>
  <si>
    <t>BAS/25-26/0899</t>
  </si>
  <si>
    <t>BAS/25-26/0900</t>
  </si>
  <si>
    <t>BAS/25-26/0901</t>
  </si>
  <si>
    <t>BAS/25-26/0902</t>
  </si>
  <si>
    <t>BAS/25-26/0903</t>
  </si>
  <si>
    <t>BAS/25-26/0904</t>
  </si>
  <si>
    <t>BAS/25-26/0905</t>
  </si>
  <si>
    <t>BAS/25-26/0906</t>
  </si>
  <si>
    <t>BAS/25-26/0907</t>
  </si>
  <si>
    <t>BAS/25-26/0908</t>
  </si>
  <si>
    <t>BAS/25-26/0909</t>
  </si>
  <si>
    <t>BAS/25-26/0910</t>
  </si>
  <si>
    <t>BAS/25-26/0911</t>
  </si>
  <si>
    <t>BAS/25-26/0912</t>
  </si>
  <si>
    <t>BAS/25-26/0913</t>
  </si>
  <si>
    <t>BAS/25-26/0914</t>
  </si>
  <si>
    <t>BAS/25-26/0915</t>
  </si>
  <si>
    <t>BAS/25-26/0916</t>
  </si>
  <si>
    <t>BAS/25-26/0917</t>
  </si>
  <si>
    <t>BAS/25-26/0918</t>
  </si>
  <si>
    <t>BAS/25-26/0919</t>
  </si>
  <si>
    <t>BAS/25-26/0920</t>
  </si>
  <si>
    <t>BAS/25-26/0921</t>
  </si>
  <si>
    <t>BAS/25-26/0922</t>
  </si>
  <si>
    <t>BAS/25-26/0923</t>
  </si>
  <si>
    <t>BAS/25-26/0924</t>
  </si>
  <si>
    <t>BAS/25-26/0925</t>
  </si>
  <si>
    <t>BAS/25-26/0926</t>
  </si>
  <si>
    <t>BAS/25-26/0927</t>
  </si>
  <si>
    <t>BAS/25-26/0928</t>
  </si>
  <si>
    <t>BAS/25-26/0929</t>
  </si>
  <si>
    <t>BAS/25-26/0930</t>
  </si>
  <si>
    <t>BAS/25-26/0931</t>
  </si>
  <si>
    <t>BAS/25-26/0932</t>
  </si>
  <si>
    <t>BAS/25-26/0933</t>
  </si>
  <si>
    <t>BAS/25-26/0934</t>
  </si>
  <si>
    <t>BAS/25-26/0935</t>
  </si>
  <si>
    <t>BAS/25-26/0936</t>
  </si>
  <si>
    <t>BAS/25-26/0937</t>
  </si>
  <si>
    <t>BAS/25-26/0938</t>
  </si>
  <si>
    <t>BAS/25-26/0939</t>
  </si>
  <si>
    <t>BAS/25-26/0940</t>
  </si>
  <si>
    <t>BAS/25-26/0941</t>
  </si>
  <si>
    <t>BAS/25-26/0943</t>
  </si>
  <si>
    <t>BAS/25-26/0944</t>
  </si>
  <si>
    <t>BAS/25-26/0945</t>
  </si>
  <si>
    <t>BAS/25-26/0946</t>
  </si>
  <si>
    <t>BAS/25-26/0947</t>
  </si>
  <si>
    <t>BAS/25-26/0948</t>
  </si>
  <si>
    <t>BAS/25-26/0949</t>
  </si>
  <si>
    <t>BAS/25-26/0950</t>
  </si>
  <si>
    <t>BAS/25-26/0951</t>
  </si>
  <si>
    <t>BAS/25-26/0952</t>
  </si>
  <si>
    <t>BAS/25-26/0953</t>
  </si>
  <si>
    <t>BAS/25-26/0954</t>
  </si>
  <si>
    <t>BAS/25-26/0955</t>
  </si>
  <si>
    <t>BAS/25-26/0956</t>
  </si>
  <si>
    <t>BAS/25-26/0957</t>
  </si>
  <si>
    <t>BAS/25-26/0958</t>
  </si>
  <si>
    <t>BAS/25-26/0959</t>
  </si>
  <si>
    <t>BAS/25-26/0960</t>
  </si>
  <si>
    <t>BAS/25-26/0961</t>
  </si>
  <si>
    <t>BAS/25-26/0962</t>
  </si>
  <si>
    <t>BAS/25-26/0963</t>
  </si>
  <si>
    <t>BAS/25-26/0964</t>
  </si>
  <si>
    <t>BAS/25-26/0965</t>
  </si>
  <si>
    <t>BAS/25-26/0966</t>
  </si>
  <si>
    <t>BAS/25-26/0967</t>
  </si>
  <si>
    <t>BAS/25-26/0968</t>
  </si>
  <si>
    <t>BAS/25-26/0969</t>
  </si>
  <si>
    <t>BAS/25-26/0970</t>
  </si>
  <si>
    <t>BAS/25-26/0971</t>
  </si>
  <si>
    <t>BAS/25-26/0972</t>
  </si>
  <si>
    <t>BAS/25-26/0973</t>
  </si>
  <si>
    <t>BAS/25-26/0974</t>
  </si>
  <si>
    <t>BAS/25-26/0975</t>
  </si>
  <si>
    <t>BAS/25-26/0976</t>
  </si>
  <si>
    <t>BAS/25-26/0977</t>
  </si>
  <si>
    <t>BAS/25-26/0978</t>
  </si>
  <si>
    <t>BAS/25-26/0979</t>
  </si>
  <si>
    <t>BAS/25-26/0980</t>
  </si>
  <si>
    <t>BAS/25-26/0981</t>
  </si>
  <si>
    <t>BAS/25-26/0982</t>
  </si>
  <si>
    <t>BAS/25-26/0983</t>
  </si>
  <si>
    <t>BAS/25-26/0984</t>
  </si>
  <si>
    <t>BAS/25-26/0985</t>
  </si>
  <si>
    <t>BAS/25-26/0986</t>
  </si>
  <si>
    <t>BAS/25-26/0987</t>
  </si>
  <si>
    <t>BAS/25-26/0988</t>
  </si>
  <si>
    <t>BAS/25-26/0989</t>
  </si>
  <si>
    <t>BAS/25-26/0990</t>
  </si>
  <si>
    <t>BAS/25-26/0991</t>
  </si>
  <si>
    <t>BAS/25-26/0992</t>
  </si>
  <si>
    <t>BAS/25-26/0993</t>
  </si>
  <si>
    <t>BAS/25-26/0994</t>
  </si>
  <si>
    <t>BAS/25-26/0995</t>
  </si>
  <si>
    <t>BAS/25-26/0996</t>
  </si>
  <si>
    <t>BAS/25-26/0997</t>
  </si>
  <si>
    <t>BAS/25-26/0998</t>
  </si>
  <si>
    <t>BAS/25-26/0999</t>
  </si>
  <si>
    <t>BAS/25-26/1000</t>
  </si>
  <si>
    <t>BAS/25-26/1001</t>
  </si>
  <si>
    <t>BAS/25-26/1002</t>
  </si>
  <si>
    <t>BAS/25-26/1003</t>
  </si>
  <si>
    <t>BAS/25-26/1004</t>
  </si>
  <si>
    <t>BAS/25-26/1005</t>
  </si>
  <si>
    <t>BAS/25-26/1006</t>
  </si>
  <si>
    <t>BAS/25-26/1007</t>
  </si>
  <si>
    <t>BAS/25-26/1008</t>
  </si>
  <si>
    <t>BAS/25-26/1009</t>
  </si>
  <si>
    <t>BAS/25-26/1010</t>
  </si>
  <si>
    <t>BAS/25-26/1011</t>
  </si>
  <si>
    <t>BAS/25-26/1012</t>
  </si>
  <si>
    <t>BAS/25-26/1013</t>
  </si>
  <si>
    <t>BAS/25-26/1014</t>
  </si>
  <si>
    <t>BAS/25-26/1015</t>
  </si>
  <si>
    <t>BAS/25-26/1016</t>
  </si>
  <si>
    <t>BAS/25-26/1017</t>
  </si>
  <si>
    <t>BAS/25-26/1018</t>
  </si>
  <si>
    <t>BAS/25-26/1019</t>
  </si>
  <si>
    <t>BAS/25-26/1020</t>
  </si>
  <si>
    <t>BAS/25-26/1021</t>
  </si>
  <si>
    <t>BAS/25-26/1022</t>
  </si>
  <si>
    <t>BAS/25-26/1023</t>
  </si>
  <si>
    <t>BAS/25-26/1024</t>
  </si>
  <si>
    <t>BAS/25-26/1025</t>
  </si>
  <si>
    <t>BAS/25-26/1026</t>
  </si>
  <si>
    <t>BAS/25-26/1027</t>
  </si>
  <si>
    <t>BAS/25-26/1028</t>
  </si>
  <si>
    <t>BAS/25-26/1029</t>
  </si>
  <si>
    <t>BAS/25-26/1030</t>
  </si>
  <si>
    <t>BAS/25-26/1031</t>
  </si>
  <si>
    <t>BAS/25-26/1032</t>
  </si>
  <si>
    <t>BAS/25-26/1033</t>
  </si>
  <si>
    <t>BAS/25-26/1034</t>
  </si>
  <si>
    <t>BAS/25-26/1035</t>
  </si>
  <si>
    <t>BAS/25-26/1036</t>
  </si>
  <si>
    <t>BAS/25-26/1037</t>
  </si>
  <si>
    <t>BAS/25-26/1038</t>
  </si>
  <si>
    <t>BAS/25-26/1039</t>
  </si>
  <si>
    <t>BAS/25-26/1040</t>
  </si>
  <si>
    <t>BAS/25-26/1041</t>
  </si>
  <si>
    <t>BAS/25-26/1042</t>
  </si>
  <si>
    <t>BAS/25-26/1043</t>
  </si>
  <si>
    <t>BAS/25-26/1044</t>
  </si>
  <si>
    <t>BAS/25-26/1045</t>
  </si>
  <si>
    <t>BAS/25-26/1046</t>
  </si>
  <si>
    <t>BAS/25-26/1047</t>
  </si>
  <si>
    <t>BAS/25-26/1048</t>
  </si>
  <si>
    <t>BAS/25-26/1049</t>
  </si>
  <si>
    <t>BAS/25-26/1050</t>
  </si>
  <si>
    <t>BAS/25-26/1051</t>
  </si>
  <si>
    <t>BAS/25-26/1052</t>
  </si>
  <si>
    <t>BAS/25-26/1053</t>
  </si>
  <si>
    <t>BAS/25-26/1054</t>
  </si>
  <si>
    <t>BAS/25-26/1055</t>
  </si>
  <si>
    <t>BAS/25-26/1056</t>
  </si>
  <si>
    <t>BAS/25-26/1057</t>
  </si>
  <si>
    <t>BAS/25-26/1058</t>
  </si>
  <si>
    <t>BAS/25-26/1059</t>
  </si>
  <si>
    <t>BAS/25-26/1060</t>
  </si>
  <si>
    <t>BAS/25-26/1061</t>
  </si>
  <si>
    <t>BAS/25-26/1062</t>
  </si>
  <si>
    <t>BAS/25-26/1063</t>
  </si>
  <si>
    <t>BAS/25-26/1064</t>
  </si>
  <si>
    <t>BAS/25-26/1065</t>
  </si>
  <si>
    <t>BAS/25-26/1066</t>
  </si>
  <si>
    <t>BAS/25-26/1067</t>
  </si>
  <si>
    <t>BAS/25-26/1068</t>
  </si>
  <si>
    <t>BAS/25-26/1069</t>
  </si>
  <si>
    <t>BAS/25-26/1070</t>
  </si>
  <si>
    <t>BAS/25-26/1071</t>
  </si>
  <si>
    <t>BAS/25-26/1072</t>
  </si>
  <si>
    <t>BAS/25-26/1073</t>
  </si>
  <si>
    <t>BAS/25-26/1074</t>
  </si>
  <si>
    <t>BAS/25-26/1075</t>
  </si>
  <si>
    <t>BAS/25-26/1076</t>
  </si>
  <si>
    <t>BAS/25-26/1077</t>
  </si>
  <si>
    <t>BAS/25-26/1078</t>
  </si>
  <si>
    <t>BAS/25-26/1079</t>
  </si>
  <si>
    <t>BAS/25-26/1080</t>
  </si>
  <si>
    <t>BAS/25-26/1081</t>
  </si>
  <si>
    <t>BAS/25-26/1082</t>
  </si>
  <si>
    <t>BAS/25-26/1083</t>
  </si>
  <si>
    <t>BAS/25-26/1084</t>
  </si>
  <si>
    <t>BAS/25-26/1085</t>
  </si>
  <si>
    <t>BAS/25-26/1086</t>
  </si>
  <si>
    <t>BAS/25-26/1087</t>
  </si>
  <si>
    <t>BAS/25-26/1088</t>
  </si>
  <si>
    <t>BAS/25-26/1089</t>
  </si>
  <si>
    <t>BAS/25-26/1090</t>
  </si>
  <si>
    <t>BAS/25-26/1091</t>
  </si>
  <si>
    <t>BAS/25-26/1092</t>
  </si>
  <si>
    <t>BAS/25-26/1093</t>
  </si>
  <si>
    <t>BAS/25-26/1094</t>
  </si>
  <si>
    <t>BAS/25-26/1095</t>
  </si>
  <si>
    <t>BAS/25-26/1096</t>
  </si>
  <si>
    <t>BAS/25-26/1097</t>
  </si>
  <si>
    <t>BAS/25-26/1098</t>
  </si>
  <si>
    <t>BAS/25-26/1099</t>
  </si>
  <si>
    <t>BAS/25-26/1100</t>
  </si>
  <si>
    <t>BAS/25-26/1101</t>
  </si>
  <si>
    <t>BAS/25-26/1102</t>
  </si>
  <si>
    <t>BAS/25-26/1103</t>
  </si>
  <si>
    <t>BAS/25-26/1104</t>
  </si>
  <si>
    <t>BAS/25-26/1105</t>
  </si>
  <si>
    <t>BAS/25-26/1106</t>
  </si>
  <si>
    <t>BAS/25-26/1107</t>
  </si>
  <si>
    <t>BAS/25-26/1108</t>
  </si>
  <si>
    <t>BAS/25-26/1109</t>
  </si>
  <si>
    <t>BAS/25-26/1110</t>
  </si>
  <si>
    <t>BAS/25-26/1111</t>
  </si>
  <si>
    <t>BAS/25-26/1112</t>
  </si>
  <si>
    <t>BAS/25-26/1113</t>
  </si>
  <si>
    <t>BAS/25-26/1114</t>
  </si>
  <si>
    <t>BAS/25-26/1115</t>
  </si>
  <si>
    <t>BAS/25-26/1116</t>
  </si>
  <si>
    <t>BAS/25-26/1117</t>
  </si>
  <si>
    <t>BAS/25-26/1118</t>
  </si>
  <si>
    <t>BAS/25-26/1119</t>
  </si>
  <si>
    <t>BAS/25-26/1120</t>
  </si>
  <si>
    <t>BAS/25-26/1121</t>
  </si>
  <si>
    <t>BAS/25-26/1122</t>
  </si>
  <si>
    <t>BAS/25-26/1123</t>
  </si>
  <si>
    <t>BAS/25-26/1124</t>
  </si>
  <si>
    <t>BAS/25-26/1125</t>
  </si>
  <si>
    <t>BAS/25-26/1126</t>
  </si>
  <si>
    <t>BAS/25-26/1127</t>
  </si>
  <si>
    <t>BAS/25-26/1128</t>
  </si>
  <si>
    <t>BAS/25-26/1129</t>
  </si>
  <si>
    <t>BAS/25-26/1130</t>
  </si>
  <si>
    <t>BAS/25-26/1131</t>
  </si>
  <si>
    <t>BAS/25-26/1132</t>
  </si>
  <si>
    <t>BAS/25-26/1133</t>
  </si>
  <si>
    <t>BAS/25-26/1134</t>
  </si>
  <si>
    <t>BAS/25-26/1135</t>
  </si>
  <si>
    <t>BAS/25-26/1136</t>
  </si>
  <si>
    <t>BAS/25-26/1137</t>
  </si>
  <si>
    <t>BAS/25-26/1138</t>
  </si>
  <si>
    <t>BAS/25-26/1139</t>
  </si>
  <si>
    <t>BAS/25-26/1140</t>
  </si>
  <si>
    <t>BAS/25-26/1141</t>
  </si>
  <si>
    <t>BAS/25-26/1142</t>
  </si>
  <si>
    <t>BAS/25-26/1143</t>
  </si>
  <si>
    <t>BAS/25-26/1144</t>
  </si>
  <si>
    <t>BAS/25-26/1145</t>
  </si>
  <si>
    <t>BAS/25-26/1146</t>
  </si>
  <si>
    <t>BAS/25-26/1147</t>
  </si>
  <si>
    <t>BAS/25-26/1148</t>
  </si>
  <si>
    <t>BAS/25-26/1149</t>
  </si>
  <si>
    <t>BAS/25-26/1150</t>
  </si>
  <si>
    <t>BAS/25-26/1151</t>
  </si>
  <si>
    <t>BAS/25-26/1152</t>
  </si>
  <si>
    <t>BAS/25-26/1153</t>
  </si>
  <si>
    <t>BAS/25-26/1154</t>
  </si>
  <si>
    <t>BAS/25-26/1155</t>
  </si>
  <si>
    <t>BAS/25-26/1156</t>
  </si>
  <si>
    <t>BAS/25-26/1157</t>
  </si>
  <si>
    <t>BAS/25-26/1158</t>
  </si>
  <si>
    <t>BAS/25-26/1159</t>
  </si>
  <si>
    <t>BAS/25-26/1160</t>
  </si>
  <si>
    <t>BAS/25-26/1161</t>
  </si>
  <si>
    <t>BAS/25-26/1162</t>
  </si>
  <si>
    <t>BAS/25-26/1163</t>
  </si>
  <si>
    <t>BAS/25-26/1164</t>
  </si>
  <si>
    <t>BAS/25-26/1165</t>
  </si>
  <si>
    <t>BAS/25-26/1166</t>
  </si>
  <si>
    <t>BAS/25-26/1167</t>
  </si>
  <si>
    <t>BAS/25-26/1168</t>
  </si>
  <si>
    <t>BAS/25-26/1169</t>
  </si>
  <si>
    <t>BAS/25-26/1170</t>
  </si>
  <si>
    <t>BAS/25-26/1172</t>
  </si>
  <si>
    <t>BAS/25-26/1173</t>
  </si>
  <si>
    <t>BAS/25-26/1174</t>
  </si>
  <si>
    <t>BAS/25-26/1174A</t>
  </si>
  <si>
    <t>BAS/25-26/1175</t>
  </si>
  <si>
    <t>BAS/25-26/1176</t>
  </si>
  <si>
    <t>BAS/25-26/1177</t>
  </si>
  <si>
    <t>BAS/25-26/1178</t>
  </si>
  <si>
    <t>BAS/25-26/1179</t>
  </si>
  <si>
    <t>BAS/25-26/1180</t>
  </si>
  <si>
    <t>BAS/25-26/1181</t>
  </si>
  <si>
    <t>BAS/25-26/1182</t>
  </si>
  <si>
    <t>BAS/25-26/1183</t>
  </si>
  <si>
    <t>BAS/25-26/1184</t>
  </si>
  <si>
    <t>BAS/25-26/1185</t>
  </si>
  <si>
    <t>BAS/25-26/1186</t>
  </si>
  <si>
    <t>BAS/25-26/1187</t>
  </si>
  <si>
    <t>BAS/25-26/1188</t>
  </si>
  <si>
    <t>BAS/25-26/1189</t>
  </si>
  <si>
    <t>BAS/25-26/1190</t>
  </si>
  <si>
    <t>BAS/25-26/1191</t>
  </si>
  <si>
    <t>BAS/25-26/1192</t>
  </si>
  <si>
    <t>BAS/25-26/1193</t>
  </si>
  <si>
    <t>BAS/25-26/1194</t>
  </si>
  <si>
    <t>BAS/25-26/1195</t>
  </si>
  <si>
    <t>BAS/25-26/1196</t>
  </si>
  <si>
    <t>BAS/25-26/1197</t>
  </si>
  <si>
    <t>BAS/25-26/1198</t>
  </si>
  <si>
    <t>BAS/25-26/1199</t>
  </si>
  <si>
    <t>BAS/25-26/1200</t>
  </si>
  <si>
    <t>BAS/25-26/1201</t>
  </si>
  <si>
    <t>BAS/25-26/1202</t>
  </si>
  <si>
    <t>BAS/25-26/1203</t>
  </si>
  <si>
    <t>BAS/25-26/1204</t>
  </si>
  <si>
    <t>BAS/25-26/1205</t>
  </si>
  <si>
    <t>BAS/25-26/1206</t>
  </si>
  <si>
    <t>BAS/25-26/1207</t>
  </si>
  <si>
    <t>BAS/25-26/1208</t>
  </si>
  <si>
    <t>BAS/25-26/1209</t>
  </si>
  <si>
    <t>BAS/25-26/1210</t>
  </si>
  <si>
    <t>BAS/25-26/1211</t>
  </si>
  <si>
    <t>BAS/25-26/1212</t>
  </si>
  <si>
    <t>BAS/25-26/1213</t>
  </si>
  <si>
    <t>BAS/25-26/1214</t>
  </si>
  <si>
    <t>BAS/25-26/1215</t>
  </si>
  <si>
    <t>BAS/25-26/1216</t>
  </si>
  <si>
    <t>BAS/25-26/1217</t>
  </si>
  <si>
    <t>BAS/25-26/1218</t>
  </si>
  <si>
    <t>BAS/25-26/1219</t>
  </si>
  <si>
    <t>BAS/25-26/1220</t>
  </si>
  <si>
    <t>BAS/25-26/1221</t>
  </si>
  <si>
    <t>BAS/25-26/1222</t>
  </si>
  <si>
    <t>BAS/25-26/1223</t>
  </si>
  <si>
    <t>BAS/25-26/1224</t>
  </si>
  <si>
    <t>BAS/25-26/1225</t>
  </si>
  <si>
    <t>BAS/25-26/1226</t>
  </si>
  <si>
    <t>BAS/25-26/1227</t>
  </si>
  <si>
    <t>BAS/25-26/1228</t>
  </si>
  <si>
    <t>BAS/25-26/1229</t>
  </si>
  <si>
    <t>BAS/25-26/1230</t>
  </si>
  <si>
    <t>BAS/25-26/1231</t>
  </si>
  <si>
    <t>BAS/25-26/1232</t>
  </si>
  <si>
    <t>BAS/25-26/1233</t>
  </si>
  <si>
    <t>BAS/25-26/1234</t>
  </si>
  <si>
    <t>BAS/25-26/1235</t>
  </si>
  <si>
    <t>BAS/25-26/1236</t>
  </si>
  <si>
    <t>BAS/25-26/1237</t>
  </si>
  <si>
    <t>BAS/25-26/1238</t>
  </si>
  <si>
    <t>BAS/25-26/1239</t>
  </si>
  <si>
    <t>BAS/25-26/1240</t>
  </si>
  <si>
    <t>BAS/25-26/1241</t>
  </si>
  <si>
    <t>BAS/25-26/1242</t>
  </si>
  <si>
    <t>BAS/25-26/1243</t>
  </si>
  <si>
    <t>BAS/25-26/1244</t>
  </si>
  <si>
    <t>BAS/25-26/1245</t>
  </si>
  <si>
    <t>BAS/25-26/1246</t>
  </si>
  <si>
    <t>BAS/25-26/1247</t>
  </si>
  <si>
    <t>BAS/25-26/1248</t>
  </si>
  <si>
    <t>BAS/25-26/1249</t>
  </si>
  <si>
    <t>BAS/25-26/1250</t>
  </si>
  <si>
    <t>BAS/25-26/1251</t>
  </si>
  <si>
    <t>BAS/25-26/1252</t>
  </si>
  <si>
    <t>BAS/25-26/1253</t>
  </si>
  <si>
    <t>BAS/25-26/1254</t>
  </si>
  <si>
    <t>BAS/25-26/1255</t>
  </si>
  <si>
    <t>BAS/25-26/1256</t>
  </si>
  <si>
    <t>BAS/25-26/1257</t>
  </si>
  <si>
    <t>BAS/25-26/1258</t>
  </si>
  <si>
    <t>BAS/25-26/1259</t>
  </si>
  <si>
    <t>BAS/25-26/1260</t>
  </si>
  <si>
    <t>BAS/25-26/1261</t>
  </si>
  <si>
    <t>BAS/25-26/1262</t>
  </si>
  <si>
    <t>BAS/25-26/1263</t>
  </si>
  <si>
    <t>BAS/25-26/1264</t>
  </si>
  <si>
    <t>BAS/25-26/1265</t>
  </si>
  <si>
    <t>BAS/25-26/1266</t>
  </si>
  <si>
    <t>BAS/25-26/1267</t>
  </si>
  <si>
    <t>BAS/25-26/1268</t>
  </si>
  <si>
    <t>BAS/25-26/1269</t>
  </si>
  <si>
    <t>BAS/25-26/1270</t>
  </si>
  <si>
    <t>BAS/25-26/1271</t>
  </si>
  <si>
    <t>BAS/25-26/1272</t>
  </si>
  <si>
    <t>BAS/25-26/1273</t>
  </si>
  <si>
    <t>BAS/25-26/1274</t>
  </si>
  <si>
    <t>BAS/25-26/1275</t>
  </si>
  <si>
    <t>BAS/25-26/1276</t>
  </si>
  <si>
    <t>BAS/25-26/1277</t>
  </si>
  <si>
    <t>BAS/25-26/1278</t>
  </si>
  <si>
    <t>BAS/25-26/1279</t>
  </si>
  <si>
    <t>BAS/25-26/1280</t>
  </si>
  <si>
    <t>BAS/25-26/1281</t>
  </si>
  <si>
    <t>BAS/25-26/1282</t>
  </si>
  <si>
    <t>BAS/25-26/1283</t>
  </si>
  <si>
    <t>BAS/25-26/1284</t>
  </si>
  <si>
    <t>BAS/25-26/1285</t>
  </si>
  <si>
    <t>BAS/25-26/1286</t>
  </si>
  <si>
    <t>BAS/25-26/1287</t>
  </si>
  <si>
    <t>BAS/25-26/1288</t>
  </si>
  <si>
    <t>BAS/25-26/1289</t>
  </si>
  <si>
    <t>BAS/25-26/1290</t>
  </si>
  <si>
    <t>BAS/25-26/1291</t>
  </si>
  <si>
    <t>BAS/25-26/1292</t>
  </si>
  <si>
    <t>BAS/25-26/1293</t>
  </si>
  <si>
    <t>BAS/25-26/1294</t>
  </si>
  <si>
    <t>BAS/25-26/1295</t>
  </si>
  <si>
    <t>BAS/25-26/1296</t>
  </si>
  <si>
    <t>BAS/25-26/1297</t>
  </si>
  <si>
    <t>BAS/25-26/1298</t>
  </si>
  <si>
    <t>BAS/25-26/1299</t>
  </si>
  <si>
    <t>BAS/25-26/1300</t>
  </si>
  <si>
    <t>BAS/25-26/1301</t>
  </si>
  <si>
    <t>BAS/25-26/1302</t>
  </si>
  <si>
    <t>BAS/25-26/1303</t>
  </si>
  <si>
    <t>BAS/25-26/1304</t>
  </si>
  <si>
    <t>BAS/25-26/1305</t>
  </si>
  <si>
    <t>BAS/25-26/1306</t>
  </si>
  <si>
    <t>BAS/25-26/1307</t>
  </si>
  <si>
    <t>BAS/25-26/1308</t>
  </si>
  <si>
    <t>BAS/25-26/1309</t>
  </si>
  <si>
    <t>BAS/25-26/1310</t>
  </si>
  <si>
    <t>BAS/25-26/1311</t>
  </si>
  <si>
    <t>BAS/25-26/1312</t>
  </si>
  <si>
    <t>BAS/25-26/1313</t>
  </si>
  <si>
    <t>BAS/25-26/1314</t>
  </si>
  <si>
    <t>BAS/25-26/1315</t>
  </si>
  <si>
    <t>BAS/25-26/1316</t>
  </si>
  <si>
    <t>BAS/25-26/1317</t>
  </si>
  <si>
    <t>BAS/25-26/1318</t>
  </si>
  <si>
    <t>BAS/25-26/1319</t>
  </si>
  <si>
    <t>BAS/25-26/1320</t>
  </si>
  <si>
    <t>BAS/25-26/1321</t>
  </si>
  <si>
    <t>BAS/25-26/1322</t>
  </si>
  <si>
    <t>BAS/25-26/1323</t>
  </si>
  <si>
    <t>BAS/25-26/1324</t>
  </si>
  <si>
    <t>BAS/25-26/1325</t>
  </si>
  <si>
    <t>BAS/25-26/1326</t>
  </si>
  <si>
    <t>BAS/25-26/1327</t>
  </si>
  <si>
    <t>BAS/25-26/1328</t>
  </si>
  <si>
    <t>BAS/25-26/1329</t>
  </si>
  <si>
    <t>BAS/25-26/1330</t>
  </si>
  <si>
    <t>BAS/25-26/1331</t>
  </si>
  <si>
    <t>BAS/25-26/1332</t>
  </si>
  <si>
    <t>BAS/25-26/1333</t>
  </si>
  <si>
    <t>BAS/25-26/1334</t>
  </si>
  <si>
    <t>BAS/25-26/1335</t>
  </si>
  <si>
    <t>BAS/25-26/1336</t>
  </si>
  <si>
    <t>BAS/25-26/1337</t>
  </si>
  <si>
    <t>BAS/25-26/1338</t>
  </si>
  <si>
    <t>BAS/25-26/1339</t>
  </si>
  <si>
    <t>BAS/25-26/1340</t>
  </si>
  <si>
    <t>BAS/25-26/1341</t>
  </si>
  <si>
    <t>BAS/25-26/1342</t>
  </si>
  <si>
    <t>BAS/25-26/1343</t>
  </si>
  <si>
    <t>BAS/25-26/1344</t>
  </si>
  <si>
    <t>BAS/25-26/1345</t>
  </si>
  <si>
    <t>BAS/25-26/1346</t>
  </si>
  <si>
    <t>BAS/25-26/1347</t>
  </si>
  <si>
    <t>BAS/25-26/1348</t>
  </si>
  <si>
    <t>BAS/25-26/1349</t>
  </si>
  <si>
    <t>BAS/25-26/1350</t>
  </si>
  <si>
    <t>BAS/25-26/1351</t>
  </si>
  <si>
    <t>BAS/25-26/1352</t>
  </si>
  <si>
    <t>BAS/25-26/1353</t>
  </si>
  <si>
    <t>BAS/25-26/1354</t>
  </si>
  <si>
    <t>BAS/25-26/1355</t>
  </si>
  <si>
    <t>BAS/25-26/1356</t>
  </si>
  <si>
    <t>BAS/25-26/1358</t>
  </si>
  <si>
    <t>BAS/25-26/1359</t>
  </si>
  <si>
    <t>BAS/25-26/1360</t>
  </si>
  <si>
    <t>BAS/25-26/1361</t>
  </si>
  <si>
    <t>BAS/25-26/1362</t>
  </si>
  <si>
    <t>BAS/25-26/1363</t>
  </si>
  <si>
    <t>BAS/25-26/1364</t>
  </si>
  <si>
    <t>BAS/25-26/1365</t>
  </si>
  <si>
    <t>BAS/25-26/1366</t>
  </si>
  <si>
    <t>BAS/25-26/1367</t>
  </si>
  <si>
    <t>BAS/25-26/1368</t>
  </si>
  <si>
    <t>BAS/25-26/1369</t>
  </si>
  <si>
    <t>BAS/25-26/1370</t>
  </si>
  <si>
    <t>BAS/25-26/1371</t>
  </si>
  <si>
    <t>BAS/25-26/1372</t>
  </si>
  <si>
    <t>BAS/25-26/1373</t>
  </si>
  <si>
    <t>BAS/25-26/1374</t>
  </si>
  <si>
    <t>BAS/25-26/1375</t>
  </si>
  <si>
    <t>BAS/25-26/1376</t>
  </si>
  <si>
    <t>BAS/25-26/1377</t>
  </si>
  <si>
    <t>BAS/25-26/1378</t>
  </si>
  <si>
    <t>BAS/25-26/1379</t>
  </si>
  <si>
    <t>BAS/25-26/1380</t>
  </si>
  <si>
    <t>BAS/25-26/1381</t>
  </si>
  <si>
    <t>BAS/25-26/1382</t>
  </si>
  <si>
    <t>BAS/25-26/1383</t>
  </si>
  <si>
    <t>BAS/25-26/1384</t>
  </si>
  <si>
    <t>BAS/25-26/1385</t>
  </si>
  <si>
    <t>BAS/25-26/1386</t>
  </si>
  <si>
    <t>BAS/25-26/1387</t>
  </si>
  <si>
    <t>BAS/25-26/1388</t>
  </si>
  <si>
    <t>BAS/25-26/1389</t>
  </si>
  <si>
    <t>BAS/25-26/1390</t>
  </si>
  <si>
    <t>BAS/25-26/1391</t>
  </si>
  <si>
    <t>BAS/25-26/1392</t>
  </si>
  <si>
    <t>BAS/25-26/1393</t>
  </si>
  <si>
    <t>BAS/25-26/1394</t>
  </si>
  <si>
    <t>BAS/25-26/1395</t>
  </si>
  <si>
    <t>BAS/25-26/1396</t>
  </si>
  <si>
    <t>BAS/25-26/1397</t>
  </si>
  <si>
    <t>BAS/25-26/1398</t>
  </si>
  <si>
    <t>BAS/25-26/1399</t>
  </si>
  <si>
    <t>BAS/25-26/1400</t>
  </si>
  <si>
    <t>BAS/25-26/1401</t>
  </si>
  <si>
    <t>BAS/25-26/1402</t>
  </si>
  <si>
    <t>BAS/25-26/1403</t>
  </si>
  <si>
    <t>BAS/25-26/1404</t>
  </si>
  <si>
    <t>BAS/25-26/1405</t>
  </si>
  <si>
    <t>BAS/25-26/1406</t>
  </si>
  <si>
    <t>BAS/25-26/1407</t>
  </si>
  <si>
    <t>BAS/25-26/1408</t>
  </si>
  <si>
    <t>BAS/25-26/1409</t>
  </si>
  <si>
    <t>BAS/25-26/1410</t>
  </si>
  <si>
    <t>BAS/25-26/1411</t>
  </si>
  <si>
    <t>BAS/25-26/1412</t>
  </si>
  <si>
    <t>BAS/25-26/1413</t>
  </si>
  <si>
    <t>BAS/25-26/1414</t>
  </si>
  <si>
    <t>BAS/25-26/1415</t>
  </si>
  <si>
    <t>BAS/25-26/1416</t>
  </si>
  <si>
    <t>BAS/25-26/1417</t>
  </si>
  <si>
    <t>BAS/25-26/1418</t>
  </si>
  <si>
    <t>BAS/25-26/1419</t>
  </si>
  <si>
    <t>BAS/25-26/1420</t>
  </si>
  <si>
    <t>BAS/25-26/1421</t>
  </si>
  <si>
    <t>BAS/25-26/1422</t>
  </si>
  <si>
    <t>BAS/25-26/1423</t>
  </si>
  <si>
    <t>BAS/25-26/1424</t>
  </si>
  <si>
    <t>BAS/25-26/1425</t>
  </si>
  <si>
    <t>BAS/25-26/1426</t>
  </si>
  <si>
    <t>BAS/25-26/1427</t>
  </si>
  <si>
    <t>BAS/25-26/1428</t>
  </si>
  <si>
    <t>BAS/25-26/1429</t>
  </si>
  <si>
    <t>BAS/25-26/1430</t>
  </si>
  <si>
    <t>BAS/25-26/1431</t>
  </si>
  <si>
    <t>BAS/25-26/1432</t>
  </si>
  <si>
    <t>BAS/25-26/1433</t>
  </si>
  <si>
    <t>BAS/25-26/1434</t>
  </si>
  <si>
    <t>BAS/25-26/1435</t>
  </si>
  <si>
    <t>BAS/25-26/1436</t>
  </si>
  <si>
    <t>BAS/25-26/1437</t>
  </si>
  <si>
    <t>BAS/25-26/1438</t>
  </si>
  <si>
    <t>BAS/25-26/1439</t>
  </si>
  <si>
    <t>BAS/25-26/1440</t>
  </si>
  <si>
    <t>BAS/25-26/1441</t>
  </si>
  <si>
    <t>BAS/25-26/1442</t>
  </si>
  <si>
    <t>BAS/25-26/1443</t>
  </si>
  <si>
    <t>BAS/25-26/1444</t>
  </si>
  <si>
    <t>BAS/25-26/1445</t>
  </si>
  <si>
    <t>BAS/25-26/1446</t>
  </si>
  <si>
    <t>BAS/25-26/1447</t>
  </si>
  <si>
    <t>BAS/25-26/1448</t>
  </si>
  <si>
    <t>BAS/25-26/1449</t>
  </si>
  <si>
    <t>BAS/25-26/1450</t>
  </si>
  <si>
    <t>Vendors  -  vendor master hygiene</t>
  </si>
  <si>
    <t>Vendor_Name</t>
  </si>
  <si>
    <t>Category</t>
  </si>
  <si>
    <t>GST_Status</t>
  </si>
  <si>
    <t>IFSC</t>
  </si>
  <si>
    <t>Created_On</t>
  </si>
  <si>
    <t>Created_By</t>
  </si>
  <si>
    <t>Dup PAN</t>
  </si>
  <si>
    <t>Dup Bank</t>
  </si>
  <si>
    <t>Bank=Employee</t>
  </si>
  <si>
    <t>PAN not in GSTIN</t>
  </si>
  <si>
    <t>Pvt Ltd but PAN&lt;&gt;C</t>
  </si>
  <si>
    <t>GSTIN checksum</t>
  </si>
  <si>
    <t>Later duplicate</t>
  </si>
  <si>
    <t>GST not active</t>
  </si>
  <si>
    <t>Shri Ganesh Metals Pvt Ltd</t>
  </si>
  <si>
    <t>Billet</t>
  </si>
  <si>
    <t>WKOCV8150N</t>
  </si>
  <si>
    <t>18WKOCV8150N1Z9</t>
  </si>
  <si>
    <t>Active</t>
  </si>
  <si>
    <t>UTIB0006097</t>
  </si>
  <si>
    <t>Alubond Panels Pvt Ltd</t>
  </si>
  <si>
    <t>ACP</t>
  </si>
  <si>
    <t>FJACZ7762C</t>
  </si>
  <si>
    <t>13FJACZ7762C1ZR</t>
  </si>
  <si>
    <t>PUNB0008933</t>
  </si>
  <si>
    <t>Ao Glass House</t>
  </si>
  <si>
    <t>Glass</t>
  </si>
  <si>
    <t>SQSFJ3108N</t>
  </si>
  <si>
    <t>18SQSFJ3108N1ZF</t>
  </si>
  <si>
    <t>PUNB0005144</t>
  </si>
  <si>
    <t>Gogoi Hardware Mart Pvt Ltd</t>
  </si>
  <si>
    <t>Hardware</t>
  </si>
  <si>
    <t>YAFCN8031Q</t>
  </si>
  <si>
    <t>14YAFCN8031Q1ZF</t>
  </si>
  <si>
    <t>SBIN0007984</t>
  </si>
  <si>
    <t>NE Roadlines Pvt Ltd</t>
  </si>
  <si>
    <t>Transport</t>
  </si>
  <si>
    <t>Delhi</t>
  </si>
  <si>
    <t>ZFKCP7432P</t>
  </si>
  <si>
    <t>07ZFKCP7432P1ZR</t>
  </si>
  <si>
    <t>PUNB0008725</t>
  </si>
  <si>
    <t>Paul Technical Services Pvt Ltd</t>
  </si>
  <si>
    <t>Service</t>
  </si>
  <si>
    <t>COGCJ7643Z</t>
  </si>
  <si>
    <t>12COGCJ7643Z1ZP</t>
  </si>
  <si>
    <t>PUNB0001028</t>
  </si>
  <si>
    <t>Maa Tara Metals Pvt Ltd</t>
  </si>
  <si>
    <t>IQTCL3732T</t>
  </si>
  <si>
    <t>07IQTCL3732T1ZD</t>
  </si>
  <si>
    <t>HDFC0005987</t>
  </si>
  <si>
    <t>Royalbond Panels</t>
  </si>
  <si>
    <t>KJJFM1034K</t>
  </si>
  <si>
    <t>18KJJFM1034K1ZG</t>
  </si>
  <si>
    <t>SBIN0007539</t>
  </si>
  <si>
    <t>Saikia Glass House Pvt Ltd</t>
  </si>
  <si>
    <t>IVOCH8900P</t>
  </si>
  <si>
    <t>18IVOCH8900P1ZK</t>
  </si>
  <si>
    <t>SBIN0003338</t>
  </si>
  <si>
    <t>Dutta Hardware Mart Pvt Ltd</t>
  </si>
  <si>
    <t>XRECQ9315N</t>
  </si>
  <si>
    <t>18XRECQ9315N1Z8</t>
  </si>
  <si>
    <t>PUNB0005077</t>
  </si>
  <si>
    <t>Kamrup Roadlines</t>
  </si>
  <si>
    <t>LYVFA2542I</t>
  </si>
  <si>
    <t>18LYVFA2542I1ZI</t>
  </si>
  <si>
    <t>HDFC0009977</t>
  </si>
  <si>
    <t>Baruah Technical Services Pvt Ltd</t>
  </si>
  <si>
    <t>FHJCZ9998G</t>
  </si>
  <si>
    <t>16FHJCZ9998G1ZR</t>
  </si>
  <si>
    <t>SBIN0005711</t>
  </si>
  <si>
    <t>Eastern Metals</t>
  </si>
  <si>
    <t>Kolkata</t>
  </si>
  <si>
    <t>BLNFT5520G</t>
  </si>
  <si>
    <t>19BLNFT5520G1ZA</t>
  </si>
  <si>
    <t>HDFC0004524</t>
  </si>
  <si>
    <t>HHYPI8447N</t>
  </si>
  <si>
    <t>19HHYCI8447N1ZO</t>
  </si>
  <si>
    <t>UTIB0008773</t>
  </si>
  <si>
    <t>Hazarika Glass House</t>
  </si>
  <si>
    <t>JTLFK6093Q</t>
  </si>
  <si>
    <t>14JTLFK6093Q1Z8</t>
  </si>
  <si>
    <t>HDFC0001891</t>
  </si>
  <si>
    <t>Baruah Hardware Mart Pvt Ltd</t>
  </si>
  <si>
    <t>QNQCT5880Q</t>
  </si>
  <si>
    <t>18QNQCT5880Q1ZW</t>
  </si>
  <si>
    <t>HDFC0009138</t>
  </si>
  <si>
    <t>Luit Roadlines</t>
  </si>
  <si>
    <t>IXRFJ1742D</t>
  </si>
  <si>
    <t>13IXRFJ1742D1Z3</t>
  </si>
  <si>
    <t>HDFC0007725</t>
  </si>
  <si>
    <t>Kalita Technical Services</t>
  </si>
  <si>
    <t>UYFFC8013N</t>
  </si>
  <si>
    <t>19UYFFC8013N1Z9</t>
  </si>
  <si>
    <t>HDFC0007911</t>
  </si>
  <si>
    <t>ZOHFW1693C</t>
  </si>
  <si>
    <t>14ZOHFW1693C1ZR</t>
  </si>
  <si>
    <t>SBIN0004530</t>
  </si>
  <si>
    <t>Primebond Panels Pvt Ltd</t>
  </si>
  <si>
    <t>FYDCQ6194Y</t>
  </si>
  <si>
    <t>18FYDCQ6194Y1ZK</t>
  </si>
  <si>
    <t>PUNB0008307</t>
  </si>
  <si>
    <t>Lyngdoh Glass House Pvt Ltd</t>
  </si>
  <si>
    <t>IMCCH4194J</t>
  </si>
  <si>
    <t>15IMCCH4194J1ZJ</t>
  </si>
  <si>
    <t>Cancelled w.e.f. 30-09-2025</t>
  </si>
  <si>
    <t>PUNB0005168</t>
  </si>
  <si>
    <t>Sarma Hardware Mart</t>
  </si>
  <si>
    <t>TOTFP3800U</t>
  </si>
  <si>
    <t>18TOTFP3800U1ZY</t>
  </si>
  <si>
    <t>SBIN0004580</t>
  </si>
  <si>
    <t>Luit Roadlines Pvt Ltd</t>
  </si>
  <si>
    <t>VSGCQ9930H</t>
  </si>
  <si>
    <t>18VSGCQ9930H1ZE</t>
  </si>
  <si>
    <t>HDFC0001038</t>
  </si>
  <si>
    <t>Bhuyan Technical Services Pvt Ltd</t>
  </si>
  <si>
    <t>VOQCB6384I</t>
  </si>
  <si>
    <t>19VOQCB6384I1ZK</t>
  </si>
  <si>
    <t>PUNB0009713</t>
  </si>
  <si>
    <t>Bharat Metals Pvt Ltd</t>
  </si>
  <si>
    <t>QCICO8239H</t>
  </si>
  <si>
    <t>18QCICO8239H1ZG</t>
  </si>
  <si>
    <t>PUNB0008290</t>
  </si>
  <si>
    <t>Ultrabond Panels</t>
  </si>
  <si>
    <t>WUEFN4377H</t>
  </si>
  <si>
    <t>12WUEFN4377H1ZL</t>
  </si>
  <si>
    <t>UTIB0006396</t>
  </si>
  <si>
    <t>Sarma Glass House Pvt Ltd</t>
  </si>
  <si>
    <t>ADMCA5735A</t>
  </si>
  <si>
    <t>18ADMCA5735A1ZN</t>
  </si>
  <si>
    <t>SBIN0005424</t>
  </si>
  <si>
    <t>Ao Hardware Mart</t>
  </si>
  <si>
    <t>MEWFJ3225Q</t>
  </si>
  <si>
    <t>19MEWFJ3225Q1ZW</t>
  </si>
  <si>
    <t>SBIN0007368</t>
  </si>
  <si>
    <t>TYGFK4229E</t>
  </si>
  <si>
    <t>18TYGFK4229E1ZK</t>
  </si>
  <si>
    <t>UTIB0007614</t>
  </si>
  <si>
    <t>Lyngdoh Technical Services Pvt Ltd</t>
  </si>
  <si>
    <t>CMQCZ3787V</t>
  </si>
  <si>
    <t>18CMQCZ3787V1ZU</t>
  </si>
  <si>
    <t>SBIN0002291</t>
  </si>
  <si>
    <t>V031</t>
  </si>
  <si>
    <t>Shree Ganesh Metal Pvt. Ltd.</t>
  </si>
  <si>
    <t>PUR_BIKASH</t>
  </si>
  <si>
    <t>V032</t>
  </si>
  <si>
    <t>Kamrup Technical Services</t>
  </si>
  <si>
    <t>CFEPK8830I</t>
  </si>
  <si>
    <t>Unregistered</t>
  </si>
  <si>
    <t>SBIN0001234</t>
  </si>
  <si>
    <t>Purchases  -  3-way match: PO - GRN - Invoice</t>
  </si>
  <si>
    <t>Booking_No</t>
  </si>
  <si>
    <t>Vendor_Invoice_No</t>
  </si>
  <si>
    <t>Vendor_GSTIN</t>
  </si>
  <si>
    <t>GST_Rate</t>
  </si>
  <si>
    <t>ITC_Claimed</t>
  </si>
  <si>
    <t>GRN_Qty</t>
  </si>
  <si>
    <t>Rate&gt;PO</t>
  </si>
  <si>
    <t>Qty&gt;GRN</t>
  </si>
  <si>
    <t>No GRN</t>
  </si>
  <si>
    <t>Dup booking</t>
  </si>
  <si>
    <t>vs Benchmark %</t>
  </si>
  <si>
    <t>Above mkt&gt;5%</t>
  </si>
  <si>
    <t>In GSTR-2B</t>
  </si>
  <si>
    <t>ITC not in 2B</t>
  </si>
  <si>
    <t>2B tax</t>
  </si>
  <si>
    <t>Tax mismatch</t>
  </si>
  <si>
    <t>PB/0001</t>
  </si>
  <si>
    <t>019/16/25-26</t>
  </si>
  <si>
    <t>PB/0002</t>
  </si>
  <si>
    <t>005/27/25-26</t>
  </si>
  <si>
    <t>PB/0003</t>
  </si>
  <si>
    <t>009/35/25-26</t>
  </si>
  <si>
    <t>PB/0004</t>
  </si>
  <si>
    <t>022/49/25-26</t>
  </si>
  <si>
    <t>PB/0005</t>
  </si>
  <si>
    <t>015/56/25-26</t>
  </si>
  <si>
    <t>PB/0006</t>
  </si>
  <si>
    <t>019/60/25-26</t>
  </si>
  <si>
    <t>PB/0007</t>
  </si>
  <si>
    <t>022/74/25-26</t>
  </si>
  <si>
    <t>PB/0008</t>
  </si>
  <si>
    <t>003/83/25-26</t>
  </si>
  <si>
    <t>PB/0009</t>
  </si>
  <si>
    <t>026/96/25-26</t>
  </si>
  <si>
    <t>PB/0010</t>
  </si>
  <si>
    <t>014/103/25-26</t>
  </si>
  <si>
    <t>PB/0011</t>
  </si>
  <si>
    <t>014/115/25-26</t>
  </si>
  <si>
    <t>PB/0012</t>
  </si>
  <si>
    <t>011/129/25-26</t>
  </si>
  <si>
    <t>PB/0013</t>
  </si>
  <si>
    <t>027/136/25-26</t>
  </si>
  <si>
    <t>PB/0014</t>
  </si>
  <si>
    <t>022/147/25-26</t>
  </si>
  <si>
    <t>PB/0015</t>
  </si>
  <si>
    <t>022/150/25-26</t>
  </si>
  <si>
    <t>PB/0016</t>
  </si>
  <si>
    <t>004/164/25-26</t>
  </si>
  <si>
    <t>PB/0017</t>
  </si>
  <si>
    <t>027/178/25-26</t>
  </si>
  <si>
    <t>PB/0018</t>
  </si>
  <si>
    <t>001/183/25-26</t>
  </si>
  <si>
    <t>PB/0019</t>
  </si>
  <si>
    <t>010/191/25-26</t>
  </si>
  <si>
    <t>PB/0020</t>
  </si>
  <si>
    <t>002/209/25-26</t>
  </si>
  <si>
    <t>PB/0021</t>
  </si>
  <si>
    <t>010/217/25-26</t>
  </si>
  <si>
    <t>PB/0022</t>
  </si>
  <si>
    <t>014/227/25-26</t>
  </si>
  <si>
    <t>PB/0023</t>
  </si>
  <si>
    <t>012/239/25-26</t>
  </si>
  <si>
    <t>PB/0024</t>
  </si>
  <si>
    <t>017/248/25-26</t>
  </si>
  <si>
    <t>PB/0025</t>
  </si>
  <si>
    <t>020/251/25-26</t>
  </si>
  <si>
    <t>PB/0026</t>
  </si>
  <si>
    <t>004/266/25-26</t>
  </si>
  <si>
    <t>PB/0027</t>
  </si>
  <si>
    <t>024/274/25-26</t>
  </si>
  <si>
    <t>PB/0028</t>
  </si>
  <si>
    <t>019/280/25-26</t>
  </si>
  <si>
    <t>PB/0029</t>
  </si>
  <si>
    <t>006/296/25-26</t>
  </si>
  <si>
    <t>PB/0030</t>
  </si>
  <si>
    <t>005/305/25-26</t>
  </si>
  <si>
    <t>PB/0031</t>
  </si>
  <si>
    <t>022/311/25-26</t>
  </si>
  <si>
    <t>PB/0032</t>
  </si>
  <si>
    <t>006/328/25-26</t>
  </si>
  <si>
    <t>PB/0033</t>
  </si>
  <si>
    <t>027/331/25-26</t>
  </si>
  <si>
    <t>PB/0034</t>
  </si>
  <si>
    <t>023/349/25-26</t>
  </si>
  <si>
    <t>PB/0035</t>
  </si>
  <si>
    <t>015/350/25-26</t>
  </si>
  <si>
    <t>PB/0036</t>
  </si>
  <si>
    <t>022/367/25-26</t>
  </si>
  <si>
    <t>PB/0037</t>
  </si>
  <si>
    <t>019/378/25-26</t>
  </si>
  <si>
    <t>PB/0038</t>
  </si>
  <si>
    <t>017/384/25-26</t>
  </si>
  <si>
    <t>PB/0039</t>
  </si>
  <si>
    <t>027/395/25-26</t>
  </si>
  <si>
    <t>PB/0040</t>
  </si>
  <si>
    <t>026/405/25-26</t>
  </si>
  <si>
    <t>PB/0041</t>
  </si>
  <si>
    <t>015/415/25-26</t>
  </si>
  <si>
    <t>PB/0042</t>
  </si>
  <si>
    <t>028/427/25-26</t>
  </si>
  <si>
    <t>PB/0043</t>
  </si>
  <si>
    <t>009/434/25-26</t>
  </si>
  <si>
    <t>PB/0044</t>
  </si>
  <si>
    <t>019/441/25-26</t>
  </si>
  <si>
    <t>PB/0045</t>
  </si>
  <si>
    <t>008/451/25-26</t>
  </si>
  <si>
    <t>PB/0046</t>
  </si>
  <si>
    <t>014/468/25-26</t>
  </si>
  <si>
    <t>PB/0047</t>
  </si>
  <si>
    <t>020/476/25-26</t>
  </si>
  <si>
    <t>PB/0048</t>
  </si>
  <si>
    <t>020/481/25-26</t>
  </si>
  <si>
    <t>PB/0049</t>
  </si>
  <si>
    <t>022/497/25-26</t>
  </si>
  <si>
    <t>PB/0050</t>
  </si>
  <si>
    <t>017/508/25-26</t>
  </si>
  <si>
    <t>PB/0051</t>
  </si>
  <si>
    <t>022/515/25-26</t>
  </si>
  <si>
    <t>PB/0052</t>
  </si>
  <si>
    <t>011/527/25-26</t>
  </si>
  <si>
    <t>PB/0053</t>
  </si>
  <si>
    <t>009/530/25-26</t>
  </si>
  <si>
    <t>PB/0054</t>
  </si>
  <si>
    <t>024/548/25-26</t>
  </si>
  <si>
    <t>PB/0055</t>
  </si>
  <si>
    <t>029/558/25-26</t>
  </si>
  <si>
    <t>PB/0056</t>
  </si>
  <si>
    <t>002/565/25-26</t>
  </si>
  <si>
    <t>PB/0057</t>
  </si>
  <si>
    <t>024/571/25-26</t>
  </si>
  <si>
    <t>PB/0058</t>
  </si>
  <si>
    <t>026/582/25-26</t>
  </si>
  <si>
    <t>PB/0059</t>
  </si>
  <si>
    <t>022/599/25-26</t>
  </si>
  <si>
    <t>PB/0060</t>
  </si>
  <si>
    <t>004/600/25-26</t>
  </si>
  <si>
    <t>PB/0061</t>
  </si>
  <si>
    <t>021/610/25-26</t>
  </si>
  <si>
    <t>PB/0062</t>
  </si>
  <si>
    <t>022/626/25-26</t>
  </si>
  <si>
    <t>PB/0063</t>
  </si>
  <si>
    <t>003/630/25-26</t>
  </si>
  <si>
    <t>PB/0064</t>
  </si>
  <si>
    <t>029/646/25-26</t>
  </si>
  <si>
    <t>PB/0065</t>
  </si>
  <si>
    <t>004/654/25-26</t>
  </si>
  <si>
    <t>PB/0066</t>
  </si>
  <si>
    <t>015/666/25-26</t>
  </si>
  <si>
    <t>PB/0067</t>
  </si>
  <si>
    <t>027/678/25-26</t>
  </si>
  <si>
    <t>PB/0068</t>
  </si>
  <si>
    <t>021/685/25-26</t>
  </si>
  <si>
    <t>PB/0069</t>
  </si>
  <si>
    <t>004/693/25-26</t>
  </si>
  <si>
    <t>PB/0070</t>
  </si>
  <si>
    <t>017/701/25-26</t>
  </si>
  <si>
    <t>PB/0071</t>
  </si>
  <si>
    <t>005/711/25-26</t>
  </si>
  <si>
    <t>PB/0072</t>
  </si>
  <si>
    <t>010/728/25-26</t>
  </si>
  <si>
    <t>PB/0073</t>
  </si>
  <si>
    <t>012/738/25-26</t>
  </si>
  <si>
    <t>PB/0074</t>
  </si>
  <si>
    <t>022/742/25-26</t>
  </si>
  <si>
    <t>PB/0075</t>
  </si>
  <si>
    <t>028/750/25-26</t>
  </si>
  <si>
    <t>PB/0076</t>
  </si>
  <si>
    <t>018/769/25-26</t>
  </si>
  <si>
    <t>PB/0077</t>
  </si>
  <si>
    <t>024/770/25-26</t>
  </si>
  <si>
    <t>PB/0078</t>
  </si>
  <si>
    <t>012/786/25-26</t>
  </si>
  <si>
    <t>PB/0079</t>
  </si>
  <si>
    <t>029/798/25-26</t>
  </si>
  <si>
    <t>PB/0080</t>
  </si>
  <si>
    <t>030/808/25-26</t>
  </si>
  <si>
    <t>PB/0081</t>
  </si>
  <si>
    <t>022/814/25-26</t>
  </si>
  <si>
    <t>PB/0082</t>
  </si>
  <si>
    <t>001/824/25-26</t>
  </si>
  <si>
    <t>PB/0083</t>
  </si>
  <si>
    <t>005/836/25-26</t>
  </si>
  <si>
    <t>PB/0084</t>
  </si>
  <si>
    <t>014/848/25-26</t>
  </si>
  <si>
    <t>PB/0085</t>
  </si>
  <si>
    <t>007/851/25-26</t>
  </si>
  <si>
    <t>PB/0086</t>
  </si>
  <si>
    <t>011/865/25-26</t>
  </si>
  <si>
    <t>PB/0087</t>
  </si>
  <si>
    <t>028/872/25-26</t>
  </si>
  <si>
    <t>PB/0088</t>
  </si>
  <si>
    <t>021/883/25-26</t>
  </si>
  <si>
    <t>PB/0089</t>
  </si>
  <si>
    <t>005/891/25-26</t>
  </si>
  <si>
    <t>PB/0090</t>
  </si>
  <si>
    <t>017/908/25-26</t>
  </si>
  <si>
    <t>PB/0091</t>
  </si>
  <si>
    <t>012/916/25-26</t>
  </si>
  <si>
    <t>PB/0092</t>
  </si>
  <si>
    <t>020/927/25-26</t>
  </si>
  <si>
    <t>PB/0093</t>
  </si>
  <si>
    <t>006/938/25-26</t>
  </si>
  <si>
    <t>PB/0094</t>
  </si>
  <si>
    <t>014/947/25-26</t>
  </si>
  <si>
    <t>PB/0095</t>
  </si>
  <si>
    <t>021/950/25-26</t>
  </si>
  <si>
    <t>PB/0096</t>
  </si>
  <si>
    <t>025/966/25-26</t>
  </si>
  <si>
    <t>PB/0097</t>
  </si>
  <si>
    <t>029/972/25-26</t>
  </si>
  <si>
    <t>PB/0098</t>
  </si>
  <si>
    <t>016/986/25-26</t>
  </si>
  <si>
    <t>PB/0099</t>
  </si>
  <si>
    <t>025/996/25-26</t>
  </si>
  <si>
    <t>PB/0100</t>
  </si>
  <si>
    <t>012/1008/25-26</t>
  </si>
  <si>
    <t>PB/0101</t>
  </si>
  <si>
    <t>016/1016/25-26</t>
  </si>
  <si>
    <t>PB/0102</t>
  </si>
  <si>
    <t>020/1024/25-26</t>
  </si>
  <si>
    <t>PB/0103</t>
  </si>
  <si>
    <t>012/1035/25-26</t>
  </si>
  <si>
    <t>PB/0104</t>
  </si>
  <si>
    <t>020/1046/25-26</t>
  </si>
  <si>
    <t>PB/0105</t>
  </si>
  <si>
    <t>022/1058/25-26</t>
  </si>
  <si>
    <t>PB/0106</t>
  </si>
  <si>
    <t>026/1063/25-26</t>
  </si>
  <si>
    <t>PB/0107</t>
  </si>
  <si>
    <t>014/1076/25-26</t>
  </si>
  <si>
    <t>PB/0108</t>
  </si>
  <si>
    <t>005/1081/25-26</t>
  </si>
  <si>
    <t>PB/0109</t>
  </si>
  <si>
    <t>012/1095/25-26</t>
  </si>
  <si>
    <t>PB/0110</t>
  </si>
  <si>
    <t>006/1104/25-26</t>
  </si>
  <si>
    <t>PB/0111</t>
  </si>
  <si>
    <t>013/1119/25-26</t>
  </si>
  <si>
    <t>PB/0112</t>
  </si>
  <si>
    <t>021/1122/25-26</t>
  </si>
  <si>
    <t>PB/0113</t>
  </si>
  <si>
    <t>005/1134/25-26</t>
  </si>
  <si>
    <t>PB/0114</t>
  </si>
  <si>
    <t>008/1141/25-26</t>
  </si>
  <si>
    <t>PB/0115</t>
  </si>
  <si>
    <t>013/1152/25-26</t>
  </si>
  <si>
    <t>PB/0116</t>
  </si>
  <si>
    <t>027/1166/25-26</t>
  </si>
  <si>
    <t>PB/0117</t>
  </si>
  <si>
    <t>002/1178/25-26</t>
  </si>
  <si>
    <t>PB/0118</t>
  </si>
  <si>
    <t>016/1186/25-26</t>
  </si>
  <si>
    <t>PB/0119</t>
  </si>
  <si>
    <t>028/1198/25-26</t>
  </si>
  <si>
    <t>PB/0120</t>
  </si>
  <si>
    <t>018/1202/25-26</t>
  </si>
  <si>
    <t>PB/0121</t>
  </si>
  <si>
    <t>013/1214/25-26</t>
  </si>
  <si>
    <t>PB/0122</t>
  </si>
  <si>
    <t>018/1226/25-26</t>
  </si>
  <si>
    <t>PB/0123</t>
  </si>
  <si>
    <t>010/1235/25-26</t>
  </si>
  <si>
    <t>PB/0124</t>
  </si>
  <si>
    <t>017/1241/25-26</t>
  </si>
  <si>
    <t>PB/0125</t>
  </si>
  <si>
    <t>023/1253/25-26</t>
  </si>
  <si>
    <t>PB/0126</t>
  </si>
  <si>
    <t>004/1267/25-26</t>
  </si>
  <si>
    <t>PB/0127</t>
  </si>
  <si>
    <t>030/1270/25-26</t>
  </si>
  <si>
    <t>PB/0128</t>
  </si>
  <si>
    <t>017/1281/25-26</t>
  </si>
  <si>
    <t>PB/0129</t>
  </si>
  <si>
    <t>001/1290/25-26</t>
  </si>
  <si>
    <t>PB/0130</t>
  </si>
  <si>
    <t>018/1300/25-26</t>
  </si>
  <si>
    <t>PB/0131</t>
  </si>
  <si>
    <t>014/1310/25-26</t>
  </si>
  <si>
    <t>PB/0132</t>
  </si>
  <si>
    <t>006/1320/25-26</t>
  </si>
  <si>
    <t>PB/0133</t>
  </si>
  <si>
    <t>028/1332/25-26</t>
  </si>
  <si>
    <t>PB/0134</t>
  </si>
  <si>
    <t>030/1345/25-26</t>
  </si>
  <si>
    <t>PB/0135</t>
  </si>
  <si>
    <t>021/1357/25-26</t>
  </si>
  <si>
    <t>PB/0136</t>
  </si>
  <si>
    <t>027/1363/25-26</t>
  </si>
  <si>
    <t>PB/0137</t>
  </si>
  <si>
    <t>015/1373/25-26</t>
  </si>
  <si>
    <t>PB/0138</t>
  </si>
  <si>
    <t>003/1382/25-26</t>
  </si>
  <si>
    <t>PB/0139</t>
  </si>
  <si>
    <t>029/1393/25-26</t>
  </si>
  <si>
    <t>PB/0140</t>
  </si>
  <si>
    <t>012/1403/25-26</t>
  </si>
  <si>
    <t>PB/0141</t>
  </si>
  <si>
    <t>013/1410/25-26</t>
  </si>
  <si>
    <t>PB/0142</t>
  </si>
  <si>
    <t>022/1422/25-26</t>
  </si>
  <si>
    <t>PB/0143</t>
  </si>
  <si>
    <t>030/1438/25-26</t>
  </si>
  <si>
    <t>PB/0144</t>
  </si>
  <si>
    <t>007/1445/25-26</t>
  </si>
  <si>
    <t>PB/0145</t>
  </si>
  <si>
    <t>014/1458/25-26</t>
  </si>
  <si>
    <t>PB/0146</t>
  </si>
  <si>
    <t>009/1460/25-26</t>
  </si>
  <si>
    <t>PB/0147</t>
  </si>
  <si>
    <t>012/1471/25-26</t>
  </si>
  <si>
    <t>PB/0148</t>
  </si>
  <si>
    <t>021/1486/25-26</t>
  </si>
  <si>
    <t>PB/0149</t>
  </si>
  <si>
    <t>020/1493/25-26</t>
  </si>
  <si>
    <t>PB/0150</t>
  </si>
  <si>
    <t>024/1508/25-26</t>
  </si>
  <si>
    <t>PB/0151</t>
  </si>
  <si>
    <t>001/1511/25-26</t>
  </si>
  <si>
    <t>PB/0152</t>
  </si>
  <si>
    <t>007/1526/25-26</t>
  </si>
  <si>
    <t>PB/0153</t>
  </si>
  <si>
    <t>023/1534/25-26</t>
  </si>
  <si>
    <t>PB/0154</t>
  </si>
  <si>
    <t>003/1549/25-26</t>
  </si>
  <si>
    <t>PB/0155</t>
  </si>
  <si>
    <t>024/1558/25-26</t>
  </si>
  <si>
    <t>PB/0156</t>
  </si>
  <si>
    <t>003/1562/25-26</t>
  </si>
  <si>
    <t>PB/0157</t>
  </si>
  <si>
    <t>017/1572/25-26</t>
  </si>
  <si>
    <t>PB/0158</t>
  </si>
  <si>
    <t>023/1580/25-26</t>
  </si>
  <si>
    <t>PB/0159</t>
  </si>
  <si>
    <t>020/1597/25-26</t>
  </si>
  <si>
    <t>PB/0160</t>
  </si>
  <si>
    <t>021/1606/25-26</t>
  </si>
  <si>
    <t>PB/0161</t>
  </si>
  <si>
    <t>004/1610/25-26</t>
  </si>
  <si>
    <t>PB/0162</t>
  </si>
  <si>
    <t>029/1624/25-26</t>
  </si>
  <si>
    <t>PB/0163</t>
  </si>
  <si>
    <t>022/1633/25-26</t>
  </si>
  <si>
    <t>PB/0164</t>
  </si>
  <si>
    <t>021/1646/25-26</t>
  </si>
  <si>
    <t>PB/0165</t>
  </si>
  <si>
    <t>010/1652/25-26</t>
  </si>
  <si>
    <t>PB/0166</t>
  </si>
  <si>
    <t>020/1660/25-26</t>
  </si>
  <si>
    <t>PB/0167</t>
  </si>
  <si>
    <t>019/1678/25-26</t>
  </si>
  <si>
    <t>PB/0167-D</t>
  </si>
  <si>
    <t>PB/0168</t>
  </si>
  <si>
    <t>001/1683/25-26</t>
  </si>
  <si>
    <t>PB/0169</t>
  </si>
  <si>
    <t>027/1699/25-26</t>
  </si>
  <si>
    <t>PB/0170</t>
  </si>
  <si>
    <t>012/1709/25-26</t>
  </si>
  <si>
    <t>PB/0171</t>
  </si>
  <si>
    <t>028/1713/25-26</t>
  </si>
  <si>
    <t>PB/0172</t>
  </si>
  <si>
    <t>021/1726/25-26</t>
  </si>
  <si>
    <t>PB/0173</t>
  </si>
  <si>
    <t>017/1733/25-26</t>
  </si>
  <si>
    <t>PB/0174</t>
  </si>
  <si>
    <t>026/1747/25-26</t>
  </si>
  <si>
    <t>PB/0175</t>
  </si>
  <si>
    <t>021/1759/25-26</t>
  </si>
  <si>
    <t>PB/0176</t>
  </si>
  <si>
    <t>002/1768/25-26</t>
  </si>
  <si>
    <t>PB/0177</t>
  </si>
  <si>
    <t>004/1775/25-26</t>
  </si>
  <si>
    <t>PB/0178</t>
  </si>
  <si>
    <t>029/1787/25-26</t>
  </si>
  <si>
    <t>PB/0179</t>
  </si>
  <si>
    <t>023/1799/25-26</t>
  </si>
  <si>
    <t>PB/0180</t>
  </si>
  <si>
    <t>030/1806/25-26</t>
  </si>
  <si>
    <t>PB/0181</t>
  </si>
  <si>
    <t>001/1810/25-26</t>
  </si>
  <si>
    <t>PB/0182</t>
  </si>
  <si>
    <t>004/1826/25-26</t>
  </si>
  <si>
    <t>PB/0183</t>
  </si>
  <si>
    <t>026/1837/25-26</t>
  </si>
  <si>
    <t>PB/0184</t>
  </si>
  <si>
    <t>015/1848/25-26</t>
  </si>
  <si>
    <t>PB/0185</t>
  </si>
  <si>
    <t>013/1853/25-26</t>
  </si>
  <si>
    <t>PB/0186</t>
  </si>
  <si>
    <t>020/1867/25-26</t>
  </si>
  <si>
    <t>PB/0187</t>
  </si>
  <si>
    <t>027/1878/25-26</t>
  </si>
  <si>
    <t>PB/0188</t>
  </si>
  <si>
    <t>006/1887/25-26</t>
  </si>
  <si>
    <t>PB/0189</t>
  </si>
  <si>
    <t>006/1897/25-26</t>
  </si>
  <si>
    <t>PB/0190</t>
  </si>
  <si>
    <t>002/1904/25-26</t>
  </si>
  <si>
    <t>PB/0191</t>
  </si>
  <si>
    <t>011/1913/25-26</t>
  </si>
  <si>
    <t>PB/0192</t>
  </si>
  <si>
    <t>021/1927/25-26</t>
  </si>
  <si>
    <t>PB/0193</t>
  </si>
  <si>
    <t>028/1938/25-26</t>
  </si>
  <si>
    <t>PB/0194</t>
  </si>
  <si>
    <t>030/1944/25-26</t>
  </si>
  <si>
    <t>PB/0195</t>
  </si>
  <si>
    <t>023/1959/25-26</t>
  </si>
  <si>
    <t>PB/0196</t>
  </si>
  <si>
    <t>004/1969/25-26</t>
  </si>
  <si>
    <t>PB/0197</t>
  </si>
  <si>
    <t>015/1979/25-26</t>
  </si>
  <si>
    <t>PB/0198</t>
  </si>
  <si>
    <t>002/1982/25-26</t>
  </si>
  <si>
    <t>PB/0199</t>
  </si>
  <si>
    <t>002/1993/25-26</t>
  </si>
  <si>
    <t>PB/0200</t>
  </si>
  <si>
    <t>014/2005/25-26</t>
  </si>
  <si>
    <t>PB/0201</t>
  </si>
  <si>
    <t>003/2019/25-26</t>
  </si>
  <si>
    <t>PB/0202</t>
  </si>
  <si>
    <t>010/2028/25-26</t>
  </si>
  <si>
    <t>PB/0203</t>
  </si>
  <si>
    <t>015/2036/25-26</t>
  </si>
  <si>
    <t>PB/0204</t>
  </si>
  <si>
    <t>022/2044/25-26</t>
  </si>
  <si>
    <t>PB/0205</t>
  </si>
  <si>
    <t>012/2055/25-26</t>
  </si>
  <si>
    <t>PB/0206</t>
  </si>
  <si>
    <t>011/2062/25-26</t>
  </si>
  <si>
    <t>PB/0207</t>
  </si>
  <si>
    <t>021/2077/25-26</t>
  </si>
  <si>
    <t>PB/0208</t>
  </si>
  <si>
    <t>009/2089/25-26</t>
  </si>
  <si>
    <t>PB/0208-D</t>
  </si>
  <si>
    <t>PB/0209</t>
  </si>
  <si>
    <t>023/2098/25-26</t>
  </si>
  <si>
    <t>PB/0210</t>
  </si>
  <si>
    <t>020/2105/25-26</t>
  </si>
  <si>
    <t>PB/0211</t>
  </si>
  <si>
    <t>007/2114/25-26</t>
  </si>
  <si>
    <t>PB/0212</t>
  </si>
  <si>
    <t>019/2124/25-26</t>
  </si>
  <si>
    <t>PB/0213</t>
  </si>
  <si>
    <t>028/2137/25-26</t>
  </si>
  <si>
    <t>PB/0214</t>
  </si>
  <si>
    <t>016/2147/25-26</t>
  </si>
  <si>
    <t>PB/0215</t>
  </si>
  <si>
    <t>017/2159/25-26</t>
  </si>
  <si>
    <t>PB/0216</t>
  </si>
  <si>
    <t>001/2166/25-26</t>
  </si>
  <si>
    <t>PB/0217</t>
  </si>
  <si>
    <t>022/2177/25-26</t>
  </si>
  <si>
    <t>PB/0218</t>
  </si>
  <si>
    <t>012/2189/25-26</t>
  </si>
  <si>
    <t>PB/0219</t>
  </si>
  <si>
    <t>021/2194/25-26</t>
  </si>
  <si>
    <t>PB/0220</t>
  </si>
  <si>
    <t>015/2208/25-26</t>
  </si>
  <si>
    <t>PB/0221</t>
  </si>
  <si>
    <t>019/2217/25-26</t>
  </si>
  <si>
    <t>PB/0222</t>
  </si>
  <si>
    <t>023/2228/25-26</t>
  </si>
  <si>
    <t>PB/0223</t>
  </si>
  <si>
    <t>015/2230/25-26</t>
  </si>
  <si>
    <t>PB/0224</t>
  </si>
  <si>
    <t>010/2249/25-26</t>
  </si>
  <si>
    <t>PB/0225</t>
  </si>
  <si>
    <t>006/2257/25-26</t>
  </si>
  <si>
    <t>PB/0226</t>
  </si>
  <si>
    <t>028/2265/25-26</t>
  </si>
  <si>
    <t>PB/0227</t>
  </si>
  <si>
    <t>029/2279/25-26</t>
  </si>
  <si>
    <t>PB/0228</t>
  </si>
  <si>
    <t>023/2287/25-26</t>
  </si>
  <si>
    <t>PB/0229</t>
  </si>
  <si>
    <t>028/2299/25-26</t>
  </si>
  <si>
    <t>PB/0230</t>
  </si>
  <si>
    <t>019/2309/25-26</t>
  </si>
  <si>
    <t>PB/0231</t>
  </si>
  <si>
    <t>029/2316/25-26</t>
  </si>
  <si>
    <t>PB/0232</t>
  </si>
  <si>
    <t>012/2324/25-26</t>
  </si>
  <si>
    <t>PB/0233</t>
  </si>
  <si>
    <t>005/2335/25-26</t>
  </si>
  <si>
    <t>PB/0234</t>
  </si>
  <si>
    <t>016/2346/25-26</t>
  </si>
  <si>
    <t>PB/0235</t>
  </si>
  <si>
    <t>006/2355/25-26</t>
  </si>
  <si>
    <t>PB/0236</t>
  </si>
  <si>
    <t>003/2363/25-26</t>
  </si>
  <si>
    <t>PB/0237</t>
  </si>
  <si>
    <t>006/2377/25-26</t>
  </si>
  <si>
    <t>PB/0238</t>
  </si>
  <si>
    <t>003/2380/25-26</t>
  </si>
  <si>
    <t>PB/0239</t>
  </si>
  <si>
    <t>017/2390/25-26</t>
  </si>
  <si>
    <t>PB/0240</t>
  </si>
  <si>
    <t>015/2409/25-26</t>
  </si>
  <si>
    <t>PB/0241</t>
  </si>
  <si>
    <t>004/2416/25-26</t>
  </si>
  <si>
    <t>PB/0242</t>
  </si>
  <si>
    <t>005/2423/25-26</t>
  </si>
  <si>
    <t>PB/0243</t>
  </si>
  <si>
    <t>006/2436/25-26</t>
  </si>
  <si>
    <t>PB/0244</t>
  </si>
  <si>
    <t>013/2446/25-26</t>
  </si>
  <si>
    <t>PB/0245</t>
  </si>
  <si>
    <t>007/2451/25-26</t>
  </si>
  <si>
    <t>PB/0246</t>
  </si>
  <si>
    <t>015/2466/25-26</t>
  </si>
  <si>
    <t>PB/0247</t>
  </si>
  <si>
    <t>006/2473/25-26</t>
  </si>
  <si>
    <t>PB/0248</t>
  </si>
  <si>
    <t>023/2489/25-26</t>
  </si>
  <si>
    <t>PB/0249</t>
  </si>
  <si>
    <t>016/2491/25-26</t>
  </si>
  <si>
    <t>PB/0250</t>
  </si>
  <si>
    <t>001/2500/25-26</t>
  </si>
  <si>
    <t>PB/0251</t>
  </si>
  <si>
    <t>016/2515/25-26</t>
  </si>
  <si>
    <t>PB/0252</t>
  </si>
  <si>
    <t>020/2520/25-26</t>
  </si>
  <si>
    <t>PB/0253</t>
  </si>
  <si>
    <t>022/2536/25-26</t>
  </si>
  <si>
    <t>PB/0254</t>
  </si>
  <si>
    <t>013/2542/25-26</t>
  </si>
  <si>
    <t>PB/0254-D</t>
  </si>
  <si>
    <t>PB/0255</t>
  </si>
  <si>
    <t>024/2557/25-26</t>
  </si>
  <si>
    <t>PB/0256</t>
  </si>
  <si>
    <t>001/2562/25-26</t>
  </si>
  <si>
    <t>PB/0257</t>
  </si>
  <si>
    <t>017/2572/25-26</t>
  </si>
  <si>
    <t>PB/0258</t>
  </si>
  <si>
    <t>020/2587/25-26</t>
  </si>
  <si>
    <t>PB/0259</t>
  </si>
  <si>
    <t>029/2597/25-26</t>
  </si>
  <si>
    <t>PB/0260</t>
  </si>
  <si>
    <t>006/2607/25-26</t>
  </si>
  <si>
    <t>PB/0261</t>
  </si>
  <si>
    <t>018/2616/25-26</t>
  </si>
  <si>
    <t>PB/0262</t>
  </si>
  <si>
    <t>010/2621/25-26</t>
  </si>
  <si>
    <t>PB/0263</t>
  </si>
  <si>
    <t>016/2635/25-26</t>
  </si>
  <si>
    <t>PB/0264</t>
  </si>
  <si>
    <t>012/2648/25-26</t>
  </si>
  <si>
    <t>PB/0265</t>
  </si>
  <si>
    <t>021/2653/25-26</t>
  </si>
  <si>
    <t>PB/0266</t>
  </si>
  <si>
    <t>017/2664/25-26</t>
  </si>
  <si>
    <t>PB/0267</t>
  </si>
  <si>
    <t>002/2672/25-26</t>
  </si>
  <si>
    <t>PB/0268</t>
  </si>
  <si>
    <t>022/2689/25-26</t>
  </si>
  <si>
    <t>PB/0269</t>
  </si>
  <si>
    <t>008/2699/25-26</t>
  </si>
  <si>
    <t>PB/0270</t>
  </si>
  <si>
    <t>028/2705/25-26</t>
  </si>
  <si>
    <t>PB/0271</t>
  </si>
  <si>
    <t>016/2712/25-26</t>
  </si>
  <si>
    <t>PB/0272</t>
  </si>
  <si>
    <t>005/2722/25-26</t>
  </si>
  <si>
    <t>PB/0273</t>
  </si>
  <si>
    <t>011/2738/25-26</t>
  </si>
  <si>
    <t>PB/0274</t>
  </si>
  <si>
    <t>014/2744/25-26</t>
  </si>
  <si>
    <t>PB/0275</t>
  </si>
  <si>
    <t>024/2755/25-26</t>
  </si>
  <si>
    <t>PB/0276</t>
  </si>
  <si>
    <t>015/2766/25-26</t>
  </si>
  <si>
    <t>PB/0277</t>
  </si>
  <si>
    <t>023/2770/25-26</t>
  </si>
  <si>
    <t>PB/0278</t>
  </si>
  <si>
    <t>029/2780/25-26</t>
  </si>
  <si>
    <t>PB/0279</t>
  </si>
  <si>
    <t>011/2792/25-26</t>
  </si>
  <si>
    <t>PB/0280</t>
  </si>
  <si>
    <t>021/2806/25-26</t>
  </si>
  <si>
    <t>PB/0281</t>
  </si>
  <si>
    <t>010/2813/25-26</t>
  </si>
  <si>
    <t>PB/0282</t>
  </si>
  <si>
    <t>025/2826/25-26</t>
  </si>
  <si>
    <t>PB/0283</t>
  </si>
  <si>
    <t>027/2833/25-26</t>
  </si>
  <si>
    <t>PB/0284</t>
  </si>
  <si>
    <t>013/2849/25-26</t>
  </si>
  <si>
    <t>PB/0285</t>
  </si>
  <si>
    <t>001/2852/25-26</t>
  </si>
  <si>
    <t>PB/0286</t>
  </si>
  <si>
    <t>023/2868/25-26</t>
  </si>
  <si>
    <t>PB/0287</t>
  </si>
  <si>
    <t>010/2878/25-26</t>
  </si>
  <si>
    <t>PB/0288</t>
  </si>
  <si>
    <t>006/2883/25-26</t>
  </si>
  <si>
    <t>PB/0289</t>
  </si>
  <si>
    <t>010/2896/25-26</t>
  </si>
  <si>
    <t>PB/0290</t>
  </si>
  <si>
    <t>027/2903/25-26</t>
  </si>
  <si>
    <t>PB/0291</t>
  </si>
  <si>
    <t>002/2911/25-26</t>
  </si>
  <si>
    <t>PB/0292</t>
  </si>
  <si>
    <t>018/2920/25-26</t>
  </si>
  <si>
    <t>PB/0293</t>
  </si>
  <si>
    <t>024/2936/25-26</t>
  </si>
  <si>
    <t>PB/0294</t>
  </si>
  <si>
    <t>008/2942/25-26</t>
  </si>
  <si>
    <t>PB/0295</t>
  </si>
  <si>
    <t>015/2952/25-26</t>
  </si>
  <si>
    <t>PB/0296</t>
  </si>
  <si>
    <t>008/2965/25-26</t>
  </si>
  <si>
    <t>PB/0297</t>
  </si>
  <si>
    <t>001/2976/25-26</t>
  </si>
  <si>
    <t>PB/0298</t>
  </si>
  <si>
    <t>003/2985/25-26</t>
  </si>
  <si>
    <t>PB/0299</t>
  </si>
  <si>
    <t>018/2994/25-26</t>
  </si>
  <si>
    <t>PB/0300</t>
  </si>
  <si>
    <t>029/3001/25-26</t>
  </si>
  <si>
    <t>PB/0301</t>
  </si>
  <si>
    <t>028/3017/25-26</t>
  </si>
  <si>
    <t>PB/0302</t>
  </si>
  <si>
    <t>010/3022/25-26</t>
  </si>
  <si>
    <t>PB/0303</t>
  </si>
  <si>
    <t>015/3036/25-26</t>
  </si>
  <si>
    <t>PB/0304</t>
  </si>
  <si>
    <t>029/3047/25-26</t>
  </si>
  <si>
    <t>PB/0305</t>
  </si>
  <si>
    <t>027/3059/25-26</t>
  </si>
  <si>
    <t>PB/0306</t>
  </si>
  <si>
    <t>001/3064/25-26</t>
  </si>
  <si>
    <t>PB/0307</t>
  </si>
  <si>
    <t>016/3078/25-26</t>
  </si>
  <si>
    <t>PB/0308</t>
  </si>
  <si>
    <t>029/3084/25-26</t>
  </si>
  <si>
    <t>PB/0309</t>
  </si>
  <si>
    <t>024/3098/25-26</t>
  </si>
  <si>
    <t>PB/0310</t>
  </si>
  <si>
    <t>010/3100/25-26</t>
  </si>
  <si>
    <t>PB/0311</t>
  </si>
  <si>
    <t>017/3119/25-26</t>
  </si>
  <si>
    <t>PB/0312</t>
  </si>
  <si>
    <t>028/3120/25-26</t>
  </si>
  <si>
    <t>PB/0313</t>
  </si>
  <si>
    <t>029/3139/25-26</t>
  </si>
  <si>
    <t>PB/0314</t>
  </si>
  <si>
    <t>014/3146/25-26</t>
  </si>
  <si>
    <t>PB/0315</t>
  </si>
  <si>
    <t>027/3151/25-26</t>
  </si>
  <si>
    <t>PB/0316</t>
  </si>
  <si>
    <t>020/3160/25-26</t>
  </si>
  <si>
    <t>PB/0317</t>
  </si>
  <si>
    <t>018/3175/25-26</t>
  </si>
  <si>
    <t>PB/0318</t>
  </si>
  <si>
    <t>028/3183/25-26</t>
  </si>
  <si>
    <t>PB/0319</t>
  </si>
  <si>
    <t>021/3193/25-26</t>
  </si>
  <si>
    <t>PB/0320</t>
  </si>
  <si>
    <t>004/3200/25-26</t>
  </si>
  <si>
    <t>PB/0321</t>
  </si>
  <si>
    <t>016/3213/25-26</t>
  </si>
  <si>
    <t>PB/0322</t>
  </si>
  <si>
    <t>005/3228/25-26</t>
  </si>
  <si>
    <t>PB/0323</t>
  </si>
  <si>
    <t>004/3238/25-26</t>
  </si>
  <si>
    <t>PB/0324</t>
  </si>
  <si>
    <t>026/3243/25-26</t>
  </si>
  <si>
    <t>PB/0325</t>
  </si>
  <si>
    <t>005/3259/25-26</t>
  </si>
  <si>
    <t>PB/0326</t>
  </si>
  <si>
    <t>028/3263/25-26</t>
  </si>
  <si>
    <t>PB/0327</t>
  </si>
  <si>
    <t>020/3274/25-26</t>
  </si>
  <si>
    <t>PB/0328</t>
  </si>
  <si>
    <t>014/3289/25-26</t>
  </si>
  <si>
    <t>PB/0329</t>
  </si>
  <si>
    <t>002/3295/25-26</t>
  </si>
  <si>
    <t>PB/0330</t>
  </si>
  <si>
    <t>022/3305/25-26</t>
  </si>
  <si>
    <t>PB/0331</t>
  </si>
  <si>
    <t>012/3311/25-26</t>
  </si>
  <si>
    <t>PB/0332</t>
  </si>
  <si>
    <t>018/3329/25-26</t>
  </si>
  <si>
    <t>PB/0333</t>
  </si>
  <si>
    <t>015/3334/25-26</t>
  </si>
  <si>
    <t>PB/0334</t>
  </si>
  <si>
    <t>029/3343/25-26</t>
  </si>
  <si>
    <t>PB/0335</t>
  </si>
  <si>
    <t>005/3352/25-26</t>
  </si>
  <si>
    <t>PB/0336</t>
  </si>
  <si>
    <t>007/3360/25-26</t>
  </si>
  <si>
    <t>PB/0337</t>
  </si>
  <si>
    <t>022/3372/25-26</t>
  </si>
  <si>
    <t>PB/0338</t>
  </si>
  <si>
    <t>003/3383/25-26</t>
  </si>
  <si>
    <t>PB/0339</t>
  </si>
  <si>
    <t>005/3395/25-26</t>
  </si>
  <si>
    <t>PB/0340</t>
  </si>
  <si>
    <t>017/3406/25-26</t>
  </si>
  <si>
    <t>PB/0341</t>
  </si>
  <si>
    <t>030/3418/25-26</t>
  </si>
  <si>
    <t>PB/0342</t>
  </si>
  <si>
    <t>004/3422/25-26</t>
  </si>
  <si>
    <t>PB/0343</t>
  </si>
  <si>
    <t>020/3433/25-26</t>
  </si>
  <si>
    <t>PB/0344</t>
  </si>
  <si>
    <t>008/3448/25-26</t>
  </si>
  <si>
    <t>PB/0345</t>
  </si>
  <si>
    <t>005/3452/25-26</t>
  </si>
  <si>
    <t>PB/0346</t>
  </si>
  <si>
    <t>005/3463/25-26</t>
  </si>
  <si>
    <t>PB/0347</t>
  </si>
  <si>
    <t>008/3472/25-26</t>
  </si>
  <si>
    <t>PB/0348</t>
  </si>
  <si>
    <t>030/3488/25-26</t>
  </si>
  <si>
    <t>PB/0349</t>
  </si>
  <si>
    <t>015/3491/25-26</t>
  </si>
  <si>
    <t>PB/0350</t>
  </si>
  <si>
    <t>017/3500/25-26</t>
  </si>
  <si>
    <t>PB/0351</t>
  </si>
  <si>
    <t>030/3512/25-26</t>
  </si>
  <si>
    <t>PB/0352</t>
  </si>
  <si>
    <t>004/3529/25-26</t>
  </si>
  <si>
    <t>PB/0353</t>
  </si>
  <si>
    <t>023/3531/25-26</t>
  </si>
  <si>
    <t>PB/0354</t>
  </si>
  <si>
    <t>029/3549/25-26</t>
  </si>
  <si>
    <t>PB/0355</t>
  </si>
  <si>
    <t>008/3553/25-26</t>
  </si>
  <si>
    <t>PB/0356</t>
  </si>
  <si>
    <t>010/3562/25-26</t>
  </si>
  <si>
    <t>PB/0357</t>
  </si>
  <si>
    <t>003/3570/25-26</t>
  </si>
  <si>
    <t>PB/0358</t>
  </si>
  <si>
    <t>021/3580/25-26</t>
  </si>
  <si>
    <t>PB/0359</t>
  </si>
  <si>
    <t>020/3593/25-26</t>
  </si>
  <si>
    <t>PB/0360</t>
  </si>
  <si>
    <t>002/3603/25-26</t>
  </si>
  <si>
    <t>PB/0361</t>
  </si>
  <si>
    <t>004/3616/25-26</t>
  </si>
  <si>
    <t>PB/0362</t>
  </si>
  <si>
    <t>026/3623/25-26</t>
  </si>
  <si>
    <t>PB/0363</t>
  </si>
  <si>
    <t>026/3635/25-26</t>
  </si>
  <si>
    <t>PB/0364</t>
  </si>
  <si>
    <t>018/3648/25-26</t>
  </si>
  <si>
    <t>PB/0365</t>
  </si>
  <si>
    <t>001/3659/25-26</t>
  </si>
  <si>
    <t>PB/0366</t>
  </si>
  <si>
    <t>006/3668/25-26</t>
  </si>
  <si>
    <t>PB/0367</t>
  </si>
  <si>
    <t>018/3676/25-26</t>
  </si>
  <si>
    <t>PB/0368</t>
  </si>
  <si>
    <t>022/3685/25-26</t>
  </si>
  <si>
    <t>PB/0369</t>
  </si>
  <si>
    <t>027/3692/25-26</t>
  </si>
  <si>
    <t>PB/0370</t>
  </si>
  <si>
    <t>002/3706/25-26</t>
  </si>
  <si>
    <t>PB/0371</t>
  </si>
  <si>
    <t>008/3710/25-26</t>
  </si>
  <si>
    <t>PB/0372</t>
  </si>
  <si>
    <t>004/3720/25-26</t>
  </si>
  <si>
    <t>PB/0373</t>
  </si>
  <si>
    <t>006/3739/25-26</t>
  </si>
  <si>
    <t>PB/0374</t>
  </si>
  <si>
    <t>002/3748/25-26</t>
  </si>
  <si>
    <t>PB/0375</t>
  </si>
  <si>
    <t>029/3759/25-26</t>
  </si>
  <si>
    <t>PB/0376</t>
  </si>
  <si>
    <t>004/3769/25-26</t>
  </si>
  <si>
    <t>PB/0377</t>
  </si>
  <si>
    <t>013/3770/25-26</t>
  </si>
  <si>
    <t>PB/0378</t>
  </si>
  <si>
    <t>010/3788/25-26</t>
  </si>
  <si>
    <t>PB/0379</t>
  </si>
  <si>
    <t>007/3795/25-26</t>
  </si>
  <si>
    <t>PB/0380</t>
  </si>
  <si>
    <t>020/3800/25-26</t>
  </si>
  <si>
    <t>PB/0381</t>
  </si>
  <si>
    <t>008/3813/25-26</t>
  </si>
  <si>
    <t>PB/0382</t>
  </si>
  <si>
    <t>012/3828/25-26</t>
  </si>
  <si>
    <t>PB/0383</t>
  </si>
  <si>
    <t>015/3835/25-26</t>
  </si>
  <si>
    <t>PB/0384</t>
  </si>
  <si>
    <t>016/3840/25-26</t>
  </si>
  <si>
    <t>PB/0385</t>
  </si>
  <si>
    <t>016/3857/25-26</t>
  </si>
  <si>
    <t>PB/0386</t>
  </si>
  <si>
    <t>029/3860/25-26</t>
  </si>
  <si>
    <t>PB/0387</t>
  </si>
  <si>
    <t>017/3879/25-26</t>
  </si>
  <si>
    <t>PB/0388</t>
  </si>
  <si>
    <t>027/3883/25-26</t>
  </si>
  <si>
    <t>PB/0389</t>
  </si>
  <si>
    <t>024/3898/25-26</t>
  </si>
  <si>
    <t>PB/0390</t>
  </si>
  <si>
    <t>025/3904/25-26</t>
  </si>
  <si>
    <t>PB/0391</t>
  </si>
  <si>
    <t>003/3917/25-26</t>
  </si>
  <si>
    <t>PB/0392</t>
  </si>
  <si>
    <t>004/3923/25-26</t>
  </si>
  <si>
    <t>PB/0393</t>
  </si>
  <si>
    <t>023/3934/25-26</t>
  </si>
  <si>
    <t>PB/0394</t>
  </si>
  <si>
    <t>004/3949/25-26</t>
  </si>
  <si>
    <t>PB/0395</t>
  </si>
  <si>
    <t>008/3958/25-26</t>
  </si>
  <si>
    <t>PB/0396</t>
  </si>
  <si>
    <t>014/3963/25-26</t>
  </si>
  <si>
    <t>PB/0397</t>
  </si>
  <si>
    <t>023/3975/25-26</t>
  </si>
  <si>
    <t>PB/0398</t>
  </si>
  <si>
    <t>018/3984/25-26</t>
  </si>
  <si>
    <t>PB/0399</t>
  </si>
  <si>
    <t>004/3997/25-26</t>
  </si>
  <si>
    <t>PB/0400</t>
  </si>
  <si>
    <t>007/4001/25-26</t>
  </si>
  <si>
    <t>PB/0401</t>
  </si>
  <si>
    <t>016/4016/25-26</t>
  </si>
  <si>
    <t>PB/0402</t>
  </si>
  <si>
    <t>018/4020/25-26</t>
  </si>
  <si>
    <t>PB/0403</t>
  </si>
  <si>
    <t>017/4039/25-26</t>
  </si>
  <si>
    <t>PB/0404</t>
  </si>
  <si>
    <t>014/4041/25-26</t>
  </si>
  <si>
    <t>PB/0405</t>
  </si>
  <si>
    <t>022/4059/25-26</t>
  </si>
  <si>
    <t>PB/0406</t>
  </si>
  <si>
    <t>028/4067/25-26</t>
  </si>
  <si>
    <t>PB/0407</t>
  </si>
  <si>
    <t>012/4075/25-26</t>
  </si>
  <si>
    <t>PB/0408</t>
  </si>
  <si>
    <t>008/4084/25-26</t>
  </si>
  <si>
    <t>PB/0409</t>
  </si>
  <si>
    <t>027/4094/25-26</t>
  </si>
  <si>
    <t>PB/0410</t>
  </si>
  <si>
    <t>015/4109/25-26</t>
  </si>
  <si>
    <t>PB/0411</t>
  </si>
  <si>
    <t>019/4115/25-26</t>
  </si>
  <si>
    <t>PB/0412</t>
  </si>
  <si>
    <t>027/4124/25-26</t>
  </si>
  <si>
    <t>PB/0413</t>
  </si>
  <si>
    <t>026/4135/25-26</t>
  </si>
  <si>
    <t>PB/0414</t>
  </si>
  <si>
    <t>012/4147/25-26</t>
  </si>
  <si>
    <t>PB/0415</t>
  </si>
  <si>
    <t>021/4154/25-26</t>
  </si>
  <si>
    <t>PB/0416</t>
  </si>
  <si>
    <t>028/4164/25-26</t>
  </si>
  <si>
    <t>PB/0417</t>
  </si>
  <si>
    <t>023/4170/25-26</t>
  </si>
  <si>
    <t>PB/0418</t>
  </si>
  <si>
    <t>013/4181/25-26</t>
  </si>
  <si>
    <t>PB/0419</t>
  </si>
  <si>
    <t>025/4195/25-26</t>
  </si>
  <si>
    <t>PB/0420</t>
  </si>
  <si>
    <t>002/4200/25-26</t>
  </si>
  <si>
    <t>PB/0421</t>
  </si>
  <si>
    <t>012/4217/25-26</t>
  </si>
  <si>
    <t>PB/0422</t>
  </si>
  <si>
    <t>001/4228/25-26</t>
  </si>
  <si>
    <t>PB/0423</t>
  </si>
  <si>
    <t>021/4232/25-26</t>
  </si>
  <si>
    <t>PB/0424</t>
  </si>
  <si>
    <t>015/4245/25-26</t>
  </si>
  <si>
    <t>PB/0425</t>
  </si>
  <si>
    <t>006/4258/25-26</t>
  </si>
  <si>
    <t>PB/0426</t>
  </si>
  <si>
    <t>008/4267/25-26</t>
  </si>
  <si>
    <t>PB/0427</t>
  </si>
  <si>
    <t>027/4273/25-26</t>
  </si>
  <si>
    <t>PB/0428</t>
  </si>
  <si>
    <t>007/4285/25-26</t>
  </si>
  <si>
    <t>PB/0429</t>
  </si>
  <si>
    <t>006/4295/25-26</t>
  </si>
  <si>
    <t>PB/0430</t>
  </si>
  <si>
    <t>018/4303/25-26</t>
  </si>
  <si>
    <t>PB/0431</t>
  </si>
  <si>
    <t>029/4311/25-26</t>
  </si>
  <si>
    <t>PB/0432</t>
  </si>
  <si>
    <t>027/4327/25-26</t>
  </si>
  <si>
    <t>PB/0433</t>
  </si>
  <si>
    <t>009/4334/25-26</t>
  </si>
  <si>
    <t>PB/0434</t>
  </si>
  <si>
    <t>028/4342/25-26</t>
  </si>
  <si>
    <t>PB/0435</t>
  </si>
  <si>
    <t>013/4353/25-26</t>
  </si>
  <si>
    <t>PB/0436</t>
  </si>
  <si>
    <t>005/4361/25-26</t>
  </si>
  <si>
    <t>PB/0437</t>
  </si>
  <si>
    <t>008/4373/25-26</t>
  </si>
  <si>
    <t>PB/0438</t>
  </si>
  <si>
    <t>028/4382/25-26</t>
  </si>
  <si>
    <t>PB/0439</t>
  </si>
  <si>
    <t>026/4391/25-26</t>
  </si>
  <si>
    <t>PB/0440</t>
  </si>
  <si>
    <t>029/4405/25-26</t>
  </si>
  <si>
    <t>PB/0441</t>
  </si>
  <si>
    <t>018/4411/25-26</t>
  </si>
  <si>
    <t>PB/0442</t>
  </si>
  <si>
    <t>015/4428/25-26</t>
  </si>
  <si>
    <t>PB/0443</t>
  </si>
  <si>
    <t>023/4432/25-26</t>
  </si>
  <si>
    <t>PB/0444</t>
  </si>
  <si>
    <t>023/4440/25-26</t>
  </si>
  <si>
    <t>PB/0445</t>
  </si>
  <si>
    <t>004/4454/25-26</t>
  </si>
  <si>
    <t>PB/0446</t>
  </si>
  <si>
    <t>014/4462/25-26</t>
  </si>
  <si>
    <t>PB/0447</t>
  </si>
  <si>
    <t>027/4471/25-26</t>
  </si>
  <si>
    <t>PB/0448</t>
  </si>
  <si>
    <t>007/4481/25-26</t>
  </si>
  <si>
    <t>PB/0449</t>
  </si>
  <si>
    <t>003/4494/25-26</t>
  </si>
  <si>
    <t>PB/0450</t>
  </si>
  <si>
    <t>018/4508/25-26</t>
  </si>
  <si>
    <t>PB/0451</t>
  </si>
  <si>
    <t>003/4514/25-26</t>
  </si>
  <si>
    <t>PB/0452</t>
  </si>
  <si>
    <t>017/4525/25-26</t>
  </si>
  <si>
    <t>PB/0453</t>
  </si>
  <si>
    <t>022/4531/25-26</t>
  </si>
  <si>
    <t>PB/0454</t>
  </si>
  <si>
    <t>003/4544/25-26</t>
  </si>
  <si>
    <t>PB/0455</t>
  </si>
  <si>
    <t>006/4552/25-26</t>
  </si>
  <si>
    <t>PB/0456</t>
  </si>
  <si>
    <t>026/4560/25-26</t>
  </si>
  <si>
    <t>PB/0457</t>
  </si>
  <si>
    <t>023/4575/25-26</t>
  </si>
  <si>
    <t>PB/0458</t>
  </si>
  <si>
    <t>009/4588/25-26</t>
  </si>
  <si>
    <t>PB/0459</t>
  </si>
  <si>
    <t>027/4599/25-26</t>
  </si>
  <si>
    <t>PB/0460</t>
  </si>
  <si>
    <t>012/4601/25-26</t>
  </si>
  <si>
    <t>PB/0461</t>
  </si>
  <si>
    <t>025/4612/25-26</t>
  </si>
  <si>
    <t>PB/0462</t>
  </si>
  <si>
    <t>025/4628/25-26</t>
  </si>
  <si>
    <t>PB/0463</t>
  </si>
  <si>
    <t>010/4634/25-26</t>
  </si>
  <si>
    <t>PB/0464</t>
  </si>
  <si>
    <t>022/4649/25-26</t>
  </si>
  <si>
    <t>PB/0465</t>
  </si>
  <si>
    <t>029/4658/25-26</t>
  </si>
  <si>
    <t>PB/0466</t>
  </si>
  <si>
    <t>003/4663/25-26</t>
  </si>
  <si>
    <t>PB/0467</t>
  </si>
  <si>
    <t>004/4671/25-26</t>
  </si>
  <si>
    <t>PB/0468</t>
  </si>
  <si>
    <t>019/4689/25-26</t>
  </si>
  <si>
    <t>PB/0469</t>
  </si>
  <si>
    <t>027/4699/25-26</t>
  </si>
  <si>
    <t>PB/0470</t>
  </si>
  <si>
    <t>027/4709/25-26</t>
  </si>
  <si>
    <t>PB/0471</t>
  </si>
  <si>
    <t>010/4719/25-26</t>
  </si>
  <si>
    <t>PB/0472</t>
  </si>
  <si>
    <t>002/4726/25-26</t>
  </si>
  <si>
    <t>PB/0473</t>
  </si>
  <si>
    <t>028/4730/25-26</t>
  </si>
  <si>
    <t>PB/0474</t>
  </si>
  <si>
    <t>002/4747/25-26</t>
  </si>
  <si>
    <t>PB/0475</t>
  </si>
  <si>
    <t>021/4757/25-26</t>
  </si>
  <si>
    <t>PB/0476</t>
  </si>
  <si>
    <t>007/4764/25-26</t>
  </si>
  <si>
    <t>PB/0477</t>
  </si>
  <si>
    <t>013/4778/25-26</t>
  </si>
  <si>
    <t>PB/0478</t>
  </si>
  <si>
    <t>016/4780/25-26</t>
  </si>
  <si>
    <t>PB/0479</t>
  </si>
  <si>
    <t>001/4793/25-26</t>
  </si>
  <si>
    <t>PB/0480</t>
  </si>
  <si>
    <t>017/4809/25-26</t>
  </si>
  <si>
    <t>PB/0481</t>
  </si>
  <si>
    <t>017/4814/25-26</t>
  </si>
  <si>
    <t>PB/0482</t>
  </si>
  <si>
    <t>029/4825/25-26</t>
  </si>
  <si>
    <t>PB/0483</t>
  </si>
  <si>
    <t>018/4833/25-26</t>
  </si>
  <si>
    <t>PB/0484</t>
  </si>
  <si>
    <t>003/4848/25-26</t>
  </si>
  <si>
    <t>PB/0485</t>
  </si>
  <si>
    <t>012/4856/25-26</t>
  </si>
  <si>
    <t>PB/0486</t>
  </si>
  <si>
    <t>020/4866/25-26</t>
  </si>
  <si>
    <t>PB/0487</t>
  </si>
  <si>
    <t>011/4877/25-26</t>
  </si>
  <si>
    <t>PB/0488</t>
  </si>
  <si>
    <t>025/4889/25-26</t>
  </si>
  <si>
    <t>PB/0489</t>
  </si>
  <si>
    <t>018/4891/25-26</t>
  </si>
  <si>
    <t>PB/0490</t>
  </si>
  <si>
    <t>023/4906/25-26</t>
  </si>
  <si>
    <t>PB/0491</t>
  </si>
  <si>
    <t>005/4911/25-26</t>
  </si>
  <si>
    <t>PB/0492</t>
  </si>
  <si>
    <t>024/4921/25-26</t>
  </si>
  <si>
    <t>PB/0493</t>
  </si>
  <si>
    <t>001/4938/25-26</t>
  </si>
  <si>
    <t>PB/0494</t>
  </si>
  <si>
    <t>012/4940/25-26</t>
  </si>
  <si>
    <t>PB/0495</t>
  </si>
  <si>
    <t>010/4959/25-26</t>
  </si>
  <si>
    <t>PB/0496</t>
  </si>
  <si>
    <t>026/4960/25-26</t>
  </si>
  <si>
    <t>PB/0497</t>
  </si>
  <si>
    <t>020/4972/25-26</t>
  </si>
  <si>
    <t>PB/0498</t>
  </si>
  <si>
    <t>028/4987/25-26</t>
  </si>
  <si>
    <t>PB/0499</t>
  </si>
  <si>
    <t>007/4999/25-26</t>
  </si>
  <si>
    <t>PB/0500</t>
  </si>
  <si>
    <t>003/5004/25-26</t>
  </si>
  <si>
    <t>PB/0501</t>
  </si>
  <si>
    <t>013/5018/25-26</t>
  </si>
  <si>
    <t>PB/0502</t>
  </si>
  <si>
    <t>010/5023/25-26</t>
  </si>
  <si>
    <t>PB/0503</t>
  </si>
  <si>
    <t>019/5034/25-26</t>
  </si>
  <si>
    <t>PB/0504</t>
  </si>
  <si>
    <t>029/5043/25-26</t>
  </si>
  <si>
    <t>PB/0505</t>
  </si>
  <si>
    <t>008/5052/25-26</t>
  </si>
  <si>
    <t>PB/0506</t>
  </si>
  <si>
    <t>002/5069/25-26</t>
  </si>
  <si>
    <t>PB/0507</t>
  </si>
  <si>
    <t>023/5079/25-26</t>
  </si>
  <si>
    <t>PB/0508</t>
  </si>
  <si>
    <t>009/5087/25-26</t>
  </si>
  <si>
    <t>PB/0509</t>
  </si>
  <si>
    <t>009/5091/25-26</t>
  </si>
  <si>
    <t>PB/0510</t>
  </si>
  <si>
    <t>026/5106/25-26</t>
  </si>
  <si>
    <t>PB/0511</t>
  </si>
  <si>
    <t>001/5111/25-26</t>
  </si>
  <si>
    <t>PB/0512</t>
  </si>
  <si>
    <t>002/5124/25-26</t>
  </si>
  <si>
    <t>PB/0513</t>
  </si>
  <si>
    <t>005/5134/25-26</t>
  </si>
  <si>
    <t>PB/0514</t>
  </si>
  <si>
    <t>008/5147/25-26</t>
  </si>
  <si>
    <t>PB/0515</t>
  </si>
  <si>
    <t>001/5151/25-26</t>
  </si>
  <si>
    <t>PB/0516</t>
  </si>
  <si>
    <t>023/5167/25-26</t>
  </si>
  <si>
    <t>PB/0517</t>
  </si>
  <si>
    <t>018/5178/25-26</t>
  </si>
  <si>
    <t>PB/0518</t>
  </si>
  <si>
    <t>027/5186/25-26</t>
  </si>
  <si>
    <t>PB/0519</t>
  </si>
  <si>
    <t>026/5195/25-26</t>
  </si>
  <si>
    <t>PB/0520</t>
  </si>
  <si>
    <t>012/5206/25-26</t>
  </si>
  <si>
    <t>PB/0521</t>
  </si>
  <si>
    <t>002/5211/25-26</t>
  </si>
  <si>
    <t>PB/0522</t>
  </si>
  <si>
    <t>008/5222/25-26</t>
  </si>
  <si>
    <t>PB/0523</t>
  </si>
  <si>
    <t>011/5237/25-26</t>
  </si>
  <si>
    <t>PB/0524</t>
  </si>
  <si>
    <t>020/5245/25-26</t>
  </si>
  <si>
    <t>PB/0525</t>
  </si>
  <si>
    <t>018/5255/25-26</t>
  </si>
  <si>
    <t>PB/0526</t>
  </si>
  <si>
    <t>026/5267/25-26</t>
  </si>
  <si>
    <t>PB/0527</t>
  </si>
  <si>
    <t>022/5279/25-26</t>
  </si>
  <si>
    <t>PB/0528</t>
  </si>
  <si>
    <t>018/5282/25-26</t>
  </si>
  <si>
    <t>PB/0529</t>
  </si>
  <si>
    <t>018/5293/25-26</t>
  </si>
  <si>
    <t>PB/0530</t>
  </si>
  <si>
    <t>011/5307/25-26</t>
  </si>
  <si>
    <t>PB/0531</t>
  </si>
  <si>
    <t>023/5317/25-26</t>
  </si>
  <si>
    <t>PB/0532</t>
  </si>
  <si>
    <t>016/5320/25-26</t>
  </si>
  <si>
    <t>PB/0533</t>
  </si>
  <si>
    <t>010/5336/25-26</t>
  </si>
  <si>
    <t>PB/0534</t>
  </si>
  <si>
    <t>004/5342/25-26</t>
  </si>
  <si>
    <t>PB/0535</t>
  </si>
  <si>
    <t>014/5350/25-26</t>
  </si>
  <si>
    <t>PB/0536</t>
  </si>
  <si>
    <t>023/5365/25-26</t>
  </si>
  <si>
    <t>PB/0537</t>
  </si>
  <si>
    <t>029/5374/25-26</t>
  </si>
  <si>
    <t>PB/0538</t>
  </si>
  <si>
    <t>013/5386/25-26</t>
  </si>
  <si>
    <t>PB/0539</t>
  </si>
  <si>
    <t>011/5399/25-26</t>
  </si>
  <si>
    <t>PB/0540</t>
  </si>
  <si>
    <t>004/5402/25-26</t>
  </si>
  <si>
    <t>PB/0541</t>
  </si>
  <si>
    <t>029/5414/25-26</t>
  </si>
  <si>
    <t>PB/0542</t>
  </si>
  <si>
    <t>016/5420/25-26</t>
  </si>
  <si>
    <t>PB/0543</t>
  </si>
  <si>
    <t>018/5432/25-26</t>
  </si>
  <si>
    <t>PB/0544</t>
  </si>
  <si>
    <t>025/5444/25-26</t>
  </si>
  <si>
    <t>PB/0545</t>
  </si>
  <si>
    <t>019/5450/25-26</t>
  </si>
  <si>
    <t>PB/0546</t>
  </si>
  <si>
    <t>003/5469/25-26</t>
  </si>
  <si>
    <t>PB/0547</t>
  </si>
  <si>
    <t>025/5470/25-26</t>
  </si>
  <si>
    <t>PB/0548</t>
  </si>
  <si>
    <t>029/5485/25-26</t>
  </si>
  <si>
    <t>PB/0549</t>
  </si>
  <si>
    <t>001/5499/25-26</t>
  </si>
  <si>
    <t>PB/0550</t>
  </si>
  <si>
    <t>007/5506/25-26</t>
  </si>
  <si>
    <t>PB/0551</t>
  </si>
  <si>
    <t>013/5517/25-26</t>
  </si>
  <si>
    <t>PB/0552</t>
  </si>
  <si>
    <t>002/5521/25-26</t>
  </si>
  <si>
    <t>PB/0553</t>
  </si>
  <si>
    <t>012/5539/25-26</t>
  </si>
  <si>
    <t>PB/0554</t>
  </si>
  <si>
    <t>011/5547/25-26</t>
  </si>
  <si>
    <t>PB/0555</t>
  </si>
  <si>
    <t>005/5550/25-26</t>
  </si>
  <si>
    <t>PB/0556</t>
  </si>
  <si>
    <t>028/5560/25-26</t>
  </si>
  <si>
    <t>PB/0557</t>
  </si>
  <si>
    <t>029/5578/25-26</t>
  </si>
  <si>
    <t>PB/0558</t>
  </si>
  <si>
    <t>027/5580/25-26</t>
  </si>
  <si>
    <t>PB/0559</t>
  </si>
  <si>
    <t>008/5590/25-26</t>
  </si>
  <si>
    <t>PB/0560</t>
  </si>
  <si>
    <t>009/5602/25-26</t>
  </si>
  <si>
    <t>GSTR2B  -  as downloaded from GST portal</t>
  </si>
  <si>
    <t>Return_Period</t>
  </si>
  <si>
    <t>Supplier_Invoice_Date</t>
  </si>
  <si>
    <t>IGST_CGST_SGST_Total</t>
  </si>
  <si>
    <t>In books</t>
  </si>
  <si>
    <t>Not in books</t>
  </si>
  <si>
    <t>Feb-2026</t>
  </si>
  <si>
    <t>May-2025</t>
  </si>
  <si>
    <t>Mar-2026</t>
  </si>
  <si>
    <t>Jan-2026</t>
  </si>
  <si>
    <t>Jun-2025</t>
  </si>
  <si>
    <t>Aug-2025</t>
  </si>
  <si>
    <t>Oct-2025</t>
  </si>
  <si>
    <t>Nov-2025</t>
  </si>
  <si>
    <t>029/8331/25-26X</t>
  </si>
  <si>
    <t>Sep-2025</t>
  </si>
  <si>
    <t>Jul-2025</t>
  </si>
  <si>
    <t>Dec-2025</t>
  </si>
  <si>
    <t>Apr-2025</t>
  </si>
  <si>
    <t>004/4981/25-26X</t>
  </si>
  <si>
    <t>030/6633/25-26X</t>
  </si>
  <si>
    <t>Payments  -  bank payments</t>
  </si>
  <si>
    <t>Voucher_No</t>
  </si>
  <si>
    <t>Payment_Date</t>
  </si>
  <si>
    <t>Against_Booking</t>
  </si>
  <si>
    <t>Amount</t>
  </si>
  <si>
    <t>Mode</t>
  </si>
  <si>
    <t>Prepared_By</t>
  </si>
  <si>
    <t>Same day count</t>
  </si>
  <si>
    <t>Same day total</t>
  </si>
  <si>
    <t>Split payment</t>
  </si>
  <si>
    <t>Maker=Checker</t>
  </si>
  <si>
    <t>Paid twice</t>
  </si>
  <si>
    <t>Vendor red flag</t>
  </si>
  <si>
    <t>First digit</t>
  </si>
  <si>
    <t>BP/0197</t>
  </si>
  <si>
    <t>NEFT</t>
  </si>
  <si>
    <t>BP/0027</t>
  </si>
  <si>
    <t>BP/0071</t>
  </si>
  <si>
    <t>BP/0283</t>
  </si>
  <si>
    <t>BP/0412</t>
  </si>
  <si>
    <t>BP/0342</t>
  </si>
  <si>
    <t>BP/0227</t>
  </si>
  <si>
    <t>BP/0160</t>
  </si>
  <si>
    <t>BP/0395</t>
  </si>
  <si>
    <t>BP/0148</t>
  </si>
  <si>
    <t>BP/0294</t>
  </si>
  <si>
    <t>BP/0427</t>
  </si>
  <si>
    <t>BP/0316</t>
  </si>
  <si>
    <t>BP/0212</t>
  </si>
  <si>
    <t>BP/0264</t>
  </si>
  <si>
    <t>BP/0286</t>
  </si>
  <si>
    <t>BP/0334</t>
  </si>
  <si>
    <t>BP/0386</t>
  </si>
  <si>
    <t>BP/0177</t>
  </si>
  <si>
    <t>BP/0083</t>
  </si>
  <si>
    <t>BP/0383</t>
  </si>
  <si>
    <t>BP/0223</t>
  </si>
  <si>
    <t>BP/0366</t>
  </si>
  <si>
    <t>BP/0107</t>
  </si>
  <si>
    <t>BP/0239</t>
  </si>
  <si>
    <t>BP/0067</t>
  </si>
  <si>
    <t>BP/0253</t>
  </si>
  <si>
    <t>BP/0344</t>
  </si>
  <si>
    <t>BP/0206</t>
  </si>
  <si>
    <t>BP/0013</t>
  </si>
  <si>
    <t>BP/0002</t>
  </si>
  <si>
    <t>BP/0205</t>
  </si>
  <si>
    <t>BP/0058</t>
  </si>
  <si>
    <t>BP/0025</t>
  </si>
  <si>
    <t>BP/0260</t>
  </si>
  <si>
    <t>BP/0388</t>
  </si>
  <si>
    <t>BP/0282</t>
  </si>
  <si>
    <t>BP/0288</t>
  </si>
  <si>
    <t>BP/0249</t>
  </si>
  <si>
    <t>BP/0012</t>
  </si>
  <si>
    <t>BP/0184</t>
  </si>
  <si>
    <t>BP/0063</t>
  </si>
  <si>
    <t>BP/0182</t>
  </si>
  <si>
    <t>BP/0384</t>
  </si>
  <si>
    <t>BP/0032</t>
  </si>
  <si>
    <t>BP/0358</t>
  </si>
  <si>
    <t>BP/0060</t>
  </si>
  <si>
    <t>BP/0309</t>
  </si>
  <si>
    <t>BP/0445</t>
  </si>
  <si>
    <t>BP/0070</t>
  </si>
  <si>
    <t>BP/0306</t>
  </si>
  <si>
    <t>BP/0188</t>
  </si>
  <si>
    <t>BP/0088</t>
  </si>
  <si>
    <t>BP/0219</t>
  </si>
  <si>
    <t>BP/0374</t>
  </si>
  <si>
    <t>BP/0300</t>
  </si>
  <si>
    <t>BP/0221</t>
  </si>
  <si>
    <t>BP/0272</t>
  </si>
  <si>
    <t>BP/0166</t>
  </si>
  <si>
    <t>BP/0132</t>
  </si>
  <si>
    <t>BP/0258</t>
  </si>
  <si>
    <t>BP/0379</t>
  </si>
  <si>
    <t>BP/0145</t>
  </si>
  <si>
    <t>BP/0161</t>
  </si>
  <si>
    <t>BP/0101</t>
  </si>
  <si>
    <t>BP/0169</t>
  </si>
  <si>
    <t>BP/0098</t>
  </si>
  <si>
    <t>BP/0202</t>
  </si>
  <si>
    <t>BP/0229</t>
  </si>
  <si>
    <t>BP/0393</t>
  </si>
  <si>
    <t>BP/0091</t>
  </si>
  <si>
    <t>BP/0237</t>
  </si>
  <si>
    <t>BP/0413</t>
  </si>
  <si>
    <t>BP/0183</t>
  </si>
  <si>
    <t>BP/0410</t>
  </si>
  <si>
    <t>BP/0039</t>
  </si>
  <si>
    <t>BP/0257</t>
  </si>
  <si>
    <t>BP/0302</t>
  </si>
  <si>
    <t>BP/0408</t>
  </si>
  <si>
    <t>BP/0198</t>
  </si>
  <si>
    <t>BP/0110</t>
  </si>
  <si>
    <t>BP/0020</t>
  </si>
  <si>
    <t>BP/0226</t>
  </si>
  <si>
    <t>BP/0278</t>
  </si>
  <si>
    <t>BP/0431</t>
  </si>
  <si>
    <t>BP/0359</t>
  </si>
  <si>
    <t>BP/0452</t>
  </si>
  <si>
    <t>BP/0246</t>
  </si>
  <si>
    <t>BP/0435</t>
  </si>
  <si>
    <t>BP/0076</t>
  </si>
  <si>
    <t>BP/0077</t>
  </si>
  <si>
    <t>BP/0440</t>
  </si>
  <si>
    <t>BP/0417</t>
  </si>
  <si>
    <t>BP/0114</t>
  </si>
  <si>
    <t>BP/0168</t>
  </si>
  <si>
    <t>BP/0290</t>
  </si>
  <si>
    <t>BP/0007</t>
  </si>
  <si>
    <t>BP/0151</t>
  </si>
  <si>
    <t>BP/0140</t>
  </si>
  <si>
    <t>BP/0255</t>
  </si>
  <si>
    <t>BP/0065</t>
  </si>
  <si>
    <t>BP/0129</t>
  </si>
  <si>
    <t>BP/0267</t>
  </si>
  <si>
    <t>BP/0116</t>
  </si>
  <si>
    <t>BP/0233</t>
  </si>
  <si>
    <t>BP/0155</t>
  </si>
  <si>
    <t>BP/0394</t>
  </si>
  <si>
    <t>BP/0004</t>
  </si>
  <si>
    <t>BP/0437</t>
  </si>
  <si>
    <t>BP/0133</t>
  </si>
  <si>
    <t>BP/0414</t>
  </si>
  <si>
    <t>BP/0391</t>
  </si>
  <si>
    <t>BP/0348</t>
  </si>
  <si>
    <t>BP/0130</t>
  </si>
  <si>
    <t>BP/0119</t>
  </si>
  <si>
    <t>BP/0354</t>
  </si>
  <si>
    <t>BP/0045</t>
  </si>
  <si>
    <t>BP/0389</t>
  </si>
  <si>
    <t>BP/0079</t>
  </si>
  <si>
    <t>BP/0131</t>
  </si>
  <si>
    <t>BP/0026</t>
  </si>
  <si>
    <t>BP/0304</t>
  </si>
  <si>
    <t>BP/0385</t>
  </si>
  <si>
    <t>BP/0322</t>
  </si>
  <si>
    <t>BP/0439</t>
  </si>
  <si>
    <t>BP/0370</t>
  </si>
  <si>
    <t>BP/0378</t>
  </si>
  <si>
    <t>BP/0399</t>
  </si>
  <si>
    <t>BP/0216</t>
  </si>
  <si>
    <t>BP/0134</t>
  </si>
  <si>
    <t>BP/0464</t>
  </si>
  <si>
    <t>BP/0066</t>
  </si>
  <si>
    <t>BP/0059</t>
  </si>
  <si>
    <t>BP/0349</t>
  </si>
  <si>
    <t>BP/0193</t>
  </si>
  <si>
    <t>BP/0298</t>
  </si>
  <si>
    <t>BP/0274</t>
  </si>
  <si>
    <t>BP/0418</t>
  </si>
  <si>
    <t>BP/0308</t>
  </si>
  <si>
    <t>BP/0461</t>
  </si>
  <si>
    <t>On Account</t>
  </si>
  <si>
    <t>BP/0405</t>
  </si>
  <si>
    <t>BP/0056</t>
  </si>
  <si>
    <t>BP/0075</t>
  </si>
  <si>
    <t>BP/0096</t>
  </si>
  <si>
    <t>BP/0402</t>
  </si>
  <si>
    <t>BP/0211</t>
  </si>
  <si>
    <t>BP/0023</t>
  </si>
  <si>
    <t>BP/0324</t>
  </si>
  <si>
    <t>BP/0117</t>
  </si>
  <si>
    <t>BP/0061</t>
  </si>
  <si>
    <t>BP/0215</t>
  </si>
  <si>
    <t>BP/0220</t>
  </si>
  <si>
    <t>BP/0008</t>
  </si>
  <si>
    <t>BP/0024</t>
  </si>
  <si>
    <t>BP/0420</t>
  </si>
  <si>
    <t>BP/0312</t>
  </si>
  <si>
    <t>BP/0382</t>
  </si>
  <si>
    <t>BP/0175</t>
  </si>
  <si>
    <t>BP/0321</t>
  </si>
  <si>
    <t>BP/0143</t>
  </si>
  <si>
    <t>BP/0127</t>
  </si>
  <si>
    <t>BP/0224</t>
  </si>
  <si>
    <t>BP/0043</t>
  </si>
  <si>
    <t>BP/0398</t>
  </si>
  <si>
    <t>BP/0087</t>
  </si>
  <si>
    <t>BP/0174</t>
  </si>
  <si>
    <t>BP/0041</t>
  </si>
  <si>
    <t>BP/0339</t>
  </si>
  <si>
    <t>BP/0172</t>
  </si>
  <si>
    <t>BP/0222</t>
  </si>
  <si>
    <t>BP/0204</t>
  </si>
  <si>
    <t>BP/0424</t>
  </si>
  <si>
    <t>BP/0159</t>
  </si>
  <si>
    <t>BP/0190</t>
  </si>
  <si>
    <t>BP/0365</t>
  </si>
  <si>
    <t>BP/0430</t>
  </si>
  <si>
    <t>BP/0165</t>
  </si>
  <si>
    <t>BP/0449</t>
  </si>
  <si>
    <t>BP/0122</t>
  </si>
  <si>
    <t>BP/0287</t>
  </si>
  <si>
    <t>BP/0018</t>
  </si>
  <si>
    <t>BP/0268</t>
  </si>
  <si>
    <t>BP/0189</t>
  </si>
  <si>
    <t>BP/0149</t>
  </si>
  <si>
    <t>BP/0446</t>
  </si>
  <si>
    <t>BP/0451</t>
  </si>
  <si>
    <t>BP/0231</t>
  </si>
  <si>
    <t>BP/0003</t>
  </si>
  <si>
    <t>BP/0387</t>
  </si>
  <si>
    <t>BP/0047</t>
  </si>
  <si>
    <t>BP/0153</t>
  </si>
  <si>
    <t>BP/0156</t>
  </si>
  <si>
    <t>BP/0284</t>
  </si>
  <si>
    <t>BP/0404</t>
  </si>
  <si>
    <t>BP/0080</t>
  </si>
  <si>
    <t>BP/0118</t>
  </si>
  <si>
    <t>BP/0214</t>
  </si>
  <si>
    <t>BP/0277</t>
  </si>
  <si>
    <t>BP/0243</t>
  </si>
  <si>
    <t>BP/0356</t>
  </si>
  <si>
    <t>BP/0331</t>
  </si>
  <si>
    <t>BP/0042</t>
  </si>
  <si>
    <t>BP/0180</t>
  </si>
  <si>
    <t>BP/0315</t>
  </si>
  <si>
    <t>BP/0232</t>
  </si>
  <si>
    <t>BP/0341</t>
  </si>
  <si>
    <t>BP/0328</t>
  </si>
  <si>
    <t>BP/0327</t>
  </si>
  <si>
    <t>BP/0001</t>
  </si>
  <si>
    <t>BP/0086</t>
  </si>
  <si>
    <t>BP/0126</t>
  </si>
  <si>
    <t>BP/0187</t>
  </si>
  <si>
    <t>BP/0372</t>
  </si>
  <si>
    <t>BP/0419</t>
  </si>
  <si>
    <t>BP/0337</t>
  </si>
  <si>
    <t>BP/0049</t>
  </si>
  <si>
    <t>BP/0029</t>
  </si>
  <si>
    <t>BP/0273</t>
  </si>
  <si>
    <t>BP/0218</t>
  </si>
  <si>
    <t>BP/0280</t>
  </si>
  <si>
    <t>BP/0447</t>
  </si>
  <si>
    <t>BP/0442</t>
  </si>
  <si>
    <t>BP/0146</t>
  </si>
  <si>
    <t>BP/0244</t>
  </si>
  <si>
    <t>BP/0192</t>
  </si>
  <si>
    <t>BP/0062</t>
  </si>
  <si>
    <t>BP/0335</t>
  </si>
  <si>
    <t>BP/0050</t>
  </si>
  <si>
    <t>BP/0194</t>
  </si>
  <si>
    <t>BP/0167</t>
  </si>
  <si>
    <t>BP/0170</t>
  </si>
  <si>
    <t>BP/0254</t>
  </si>
  <si>
    <t>BP/0462</t>
  </si>
  <si>
    <t>RTGS</t>
  </si>
  <si>
    <t>BP/0135</t>
  </si>
  <si>
    <t>BP/0006</t>
  </si>
  <si>
    <t>BP/0269</t>
  </si>
  <si>
    <t>BP/0432</t>
  </si>
  <si>
    <t>BP/0307</t>
  </si>
  <si>
    <t>BP/0157</t>
  </si>
  <si>
    <t>BP/0094</t>
  </si>
  <si>
    <t>BP/0422</t>
  </si>
  <si>
    <t>BP/0271</t>
  </si>
  <si>
    <t>BP/0152</t>
  </si>
  <si>
    <t>BP/0162</t>
  </si>
  <si>
    <t>BP/0210</t>
  </si>
  <si>
    <t>BP/0421</t>
  </si>
  <si>
    <t>BP/0033</t>
  </si>
  <si>
    <t>BP/0176</t>
  </si>
  <si>
    <t>BP/0319</t>
  </si>
  <si>
    <t>BP/0084</t>
  </si>
  <si>
    <t>BP/0022</t>
  </si>
  <si>
    <t>BP/0326</t>
  </si>
  <si>
    <t>BP/0346</t>
  </si>
  <si>
    <t>BP/0441</t>
  </si>
  <si>
    <t>BP/0247</t>
  </si>
  <si>
    <t>BP/0289</t>
  </si>
  <si>
    <t>BP/0199</t>
  </si>
  <si>
    <t>BP/0208</t>
  </si>
  <si>
    <t>BP/0361</t>
  </si>
  <si>
    <t>BP/0415</t>
  </si>
  <si>
    <t>BP/0044</t>
  </si>
  <si>
    <t>BP/0090</t>
  </si>
  <si>
    <t>BP/0320</t>
  </si>
  <si>
    <t>BP/0381</t>
  </si>
  <si>
    <t>BP/0103</t>
  </si>
  <si>
    <t>BP/0450</t>
  </si>
  <si>
    <t>BP/0097</t>
  </si>
  <si>
    <t>BP/0163</t>
  </si>
  <si>
    <t>BP/0005</t>
  </si>
  <si>
    <t>BP/0240</t>
  </si>
  <si>
    <t>BP/0436</t>
  </si>
  <si>
    <t>BP/0203</t>
  </si>
  <si>
    <t>BP/0377</t>
  </si>
  <si>
    <t>BP/0453</t>
  </si>
  <si>
    <t>BP/0454</t>
  </si>
  <si>
    <t>BP/0105</t>
  </si>
  <si>
    <t>BP/0093</t>
  </si>
  <si>
    <t>BP/0455</t>
  </si>
  <si>
    <t>BP/0329</t>
  </si>
  <si>
    <t>BP/0463</t>
  </si>
  <si>
    <t>BP/0138</t>
  </si>
  <si>
    <t>BP/0429</t>
  </si>
  <si>
    <t>BP/0353</t>
  </si>
  <si>
    <t>BP/0164</t>
  </si>
  <si>
    <t>BP/0019</t>
  </si>
  <si>
    <t>BP/0120</t>
  </si>
  <si>
    <t>BP/0259</t>
  </si>
  <si>
    <t>BP/0053</t>
  </si>
  <si>
    <t>BP/0207</t>
  </si>
  <si>
    <t>BP/0362</t>
  </si>
  <si>
    <t>BP/0380</t>
  </si>
  <si>
    <t>BP/0368</t>
  </si>
  <si>
    <t>BP/0124</t>
  </si>
  <si>
    <t>BP/0048</t>
  </si>
  <si>
    <t>BP/0015</t>
  </si>
  <si>
    <t>BP/0262</t>
  </si>
  <si>
    <t>BP/0423</t>
  </si>
  <si>
    <t>BP/0411</t>
  </si>
  <si>
    <t>BP/0128</t>
  </si>
  <si>
    <t>BP/0099</t>
  </si>
  <si>
    <t>BP/0371</t>
  </si>
  <si>
    <t>BP/0318</t>
  </si>
  <si>
    <t>BP/0317</t>
  </si>
  <si>
    <t>BP/0200</t>
  </si>
  <si>
    <t>BP/0196</t>
  </si>
  <si>
    <t>BP/0037</t>
  </si>
  <si>
    <t>BP/0228</t>
  </si>
  <si>
    <t>BP/0438</t>
  </si>
  <si>
    <t>BP/0108</t>
  </si>
  <si>
    <t>BP/0040</t>
  </si>
  <si>
    <t>BP/0392</t>
  </si>
  <si>
    <t>BP/0017</t>
  </si>
  <si>
    <t>BP/0313</t>
  </si>
  <si>
    <t>BP/0036</t>
  </si>
  <si>
    <t>BP/0051</t>
  </si>
  <si>
    <t>BP/0181</t>
  </si>
  <si>
    <t>BP/0106</t>
  </si>
  <si>
    <t>BP/0074</t>
  </si>
  <si>
    <t>BP/0235</t>
  </si>
  <si>
    <t>BP/0397</t>
  </si>
  <si>
    <t>BP/0333</t>
  </si>
  <si>
    <t>BP/0285</t>
  </si>
  <si>
    <t>BP/0171</t>
  </si>
  <si>
    <t>BP/0367</t>
  </si>
  <si>
    <t>BP/0345</t>
  </si>
  <si>
    <t>BP/0314</t>
  </si>
  <si>
    <t>BP/0186</t>
  </si>
  <si>
    <t>BP/0352</t>
  </si>
  <si>
    <t>BP/0030</t>
  </si>
  <si>
    <t>BP/0234</t>
  </si>
  <si>
    <t>BP/0303</t>
  </si>
  <si>
    <t>BP/0195</t>
  </si>
  <si>
    <t>BP/0147</t>
  </si>
  <si>
    <t>BP/0016</t>
  </si>
  <si>
    <t>BP/0078</t>
  </si>
  <si>
    <t>BP/0225</t>
  </si>
  <si>
    <t>BP/0256</t>
  </si>
  <si>
    <t>BP/0460</t>
  </si>
  <si>
    <t>BP/0252</t>
  </si>
  <si>
    <t>BP/0009</t>
  </si>
  <si>
    <t>BP/0465</t>
  </si>
  <si>
    <t>BP/0281</t>
  </si>
  <si>
    <t>BP/0185</t>
  </si>
  <si>
    <t>BP/0291</t>
  </si>
  <si>
    <t>BP/0054</t>
  </si>
  <si>
    <t>BP/0112</t>
  </si>
  <si>
    <t>BP/0276</t>
  </si>
  <si>
    <t>BP/0275</t>
  </si>
  <si>
    <t>BP/0092</t>
  </si>
  <si>
    <t>BP/0217</t>
  </si>
  <si>
    <t>BP/0305</t>
  </si>
  <si>
    <t>BP/0014</t>
  </si>
  <si>
    <t>BP/0141</t>
  </si>
  <si>
    <t>BP/0038</t>
  </si>
  <si>
    <t>BP/0213</t>
  </si>
  <si>
    <t>BP/0052</t>
  </si>
  <si>
    <t>BP/0407</t>
  </si>
  <si>
    <t>BP/0158</t>
  </si>
  <si>
    <t>BP/0443</t>
  </si>
  <si>
    <t>BP/0261</t>
  </si>
  <si>
    <t>BP/0089</t>
  </si>
  <si>
    <t>BP/0279</t>
  </si>
  <si>
    <t>BP/0448</t>
  </si>
  <si>
    <t>BP/0263</t>
  </si>
  <si>
    <t>BP/0201</t>
  </si>
  <si>
    <t>BP/0338</t>
  </si>
  <si>
    <t>BP/0046</t>
  </si>
  <si>
    <t>BP/0137</t>
  </si>
  <si>
    <t>BP/0082</t>
  </si>
  <si>
    <t>BP/0209</t>
  </si>
  <si>
    <t>BP/0360</t>
  </si>
  <si>
    <t>BP/0301</t>
  </si>
  <si>
    <t>BP/0396</t>
  </si>
  <si>
    <t>BP/0136</t>
  </si>
  <si>
    <t>BP/0109</t>
  </si>
  <si>
    <t>BP/0250</t>
  </si>
  <si>
    <t>BP/0357</t>
  </si>
  <si>
    <t>BP/0064</t>
  </si>
  <si>
    <t>BP/0031</t>
  </si>
  <si>
    <t>BP/0236</t>
  </si>
  <si>
    <t>BP/0406</t>
  </si>
  <si>
    <t>BP/0121</t>
  </si>
  <si>
    <t>BP/0355</t>
  </si>
  <si>
    <t>BP/0139</t>
  </si>
  <si>
    <t>BP/0310</t>
  </si>
  <si>
    <t>BP/0072</t>
  </si>
  <si>
    <t>BP/0100</t>
  </si>
  <si>
    <t>BP/0456</t>
  </si>
  <si>
    <t>BP/0457</t>
  </si>
  <si>
    <t>BP/0458</t>
  </si>
  <si>
    <t>BP/0428</t>
  </si>
  <si>
    <t>BP/0035</t>
  </si>
  <si>
    <t>BP/0425</t>
  </si>
  <si>
    <t>BP/0028</t>
  </si>
  <si>
    <t>BP/0340</t>
  </si>
  <si>
    <t>BP/0325</t>
  </si>
  <si>
    <t>BP/0350</t>
  </si>
  <si>
    <t>BP/0125</t>
  </si>
  <si>
    <t>BP/0179</t>
  </si>
  <si>
    <t>BP/0403</t>
  </si>
  <si>
    <t>BP/0150</t>
  </si>
  <si>
    <t>BP/0433</t>
  </si>
  <si>
    <t>BP/0104</t>
  </si>
  <si>
    <t>BP/0144</t>
  </si>
  <si>
    <t>BP/0113</t>
  </si>
  <si>
    <t>BP/0332</t>
  </si>
  <si>
    <t>BP/0363</t>
  </si>
  <si>
    <t>BP/0021</t>
  </si>
  <si>
    <t>BP/0336</t>
  </si>
  <si>
    <t>BP/0034</t>
  </si>
  <si>
    <t>BP/0245</t>
  </si>
  <si>
    <t>BP/0400</t>
  </si>
  <si>
    <t>BP/0142</t>
  </si>
  <si>
    <t>BP/0073</t>
  </si>
  <si>
    <t>BP/0111</t>
  </si>
  <si>
    <t>BP/0351</t>
  </si>
  <si>
    <t>BP/0238</t>
  </si>
  <si>
    <t>BP/0191</t>
  </si>
  <si>
    <t>BP/0178</t>
  </si>
  <si>
    <t>BP/0248</t>
  </si>
  <si>
    <t>BP/0444</t>
  </si>
  <si>
    <t>BP/0376</t>
  </si>
  <si>
    <t>BP/0343</t>
  </si>
  <si>
    <t>BP/0068</t>
  </si>
  <si>
    <t>BP/0292</t>
  </si>
  <si>
    <t>BP/0242</t>
  </si>
  <si>
    <t>BP/0085</t>
  </si>
  <si>
    <t>BP/0375</t>
  </si>
  <si>
    <t>BP/0323</t>
  </si>
  <si>
    <t>BP/0241</t>
  </si>
  <si>
    <t>BP/0011</t>
  </si>
  <si>
    <t>BP/0115</t>
  </si>
  <si>
    <t>BP/0123</t>
  </si>
  <si>
    <t>BP/0265</t>
  </si>
  <si>
    <t>BP/0416</t>
  </si>
  <si>
    <t>BP/0069</t>
  </si>
  <si>
    <t>BP/0390</t>
  </si>
  <si>
    <t>BP/0081</t>
  </si>
  <si>
    <t>BP/0251</t>
  </si>
  <si>
    <t>BP/0409</t>
  </si>
  <si>
    <t>BP/0401</t>
  </si>
  <si>
    <t>BP/0270</t>
  </si>
  <si>
    <t>BP/0230</t>
  </si>
  <si>
    <t>BP/0369</t>
  </si>
  <si>
    <t>BP/0426</t>
  </si>
  <si>
    <t>BP/0299</t>
  </si>
  <si>
    <t>BP/0095</t>
  </si>
  <si>
    <t>BP/0364</t>
  </si>
  <si>
    <t>BP/0434</t>
  </si>
  <si>
    <t>BP/0057</t>
  </si>
  <si>
    <t>BP/0102</t>
  </si>
  <si>
    <t>BP/0010</t>
  </si>
  <si>
    <t>BP/0055</t>
  </si>
  <si>
    <t>BP/0173</t>
  </si>
  <si>
    <t>BP/0266</t>
  </si>
  <si>
    <t>BP/0373</t>
  </si>
  <si>
    <t>BP/0154</t>
  </si>
  <si>
    <t>BP/0293</t>
  </si>
  <si>
    <t>BP/0297</t>
  </si>
  <si>
    <t>BP/0330</t>
  </si>
  <si>
    <t>BP/0311</t>
  </si>
  <si>
    <t>BP/0347</t>
  </si>
  <si>
    <t>BP/0295</t>
  </si>
  <si>
    <t>BP/0296</t>
  </si>
  <si>
    <t>BP/0459</t>
  </si>
  <si>
    <t>Yield  -  extrusion recovery (std 84-88%)</t>
  </si>
  <si>
    <t>Batch_No</t>
  </si>
  <si>
    <t>Date</t>
  </si>
  <si>
    <t>Shift</t>
  </si>
  <si>
    <t>Press</t>
  </si>
  <si>
    <t>Operator</t>
  </si>
  <si>
    <t>Billet_Input_Kg</t>
  </si>
  <si>
    <t>Good_Output_Kg</t>
  </si>
  <si>
    <t>Scrap_Recycled_Kg</t>
  </si>
  <si>
    <t>Process_Loss_Kg</t>
  </si>
  <si>
    <t>Recovery %</t>
  </si>
  <si>
    <t>Low recovery</t>
  </si>
  <si>
    <t>Output&gt;Input</t>
  </si>
  <si>
    <t>B00001</t>
  </si>
  <si>
    <t>Day</t>
  </si>
  <si>
    <t>P2</t>
  </si>
  <si>
    <t>OP-09</t>
  </si>
  <si>
    <t>B00002</t>
  </si>
  <si>
    <t>Night</t>
  </si>
  <si>
    <t>OP-02</t>
  </si>
  <si>
    <t>B00003</t>
  </si>
  <si>
    <t>P1</t>
  </si>
  <si>
    <t>OP-05</t>
  </si>
  <si>
    <t>B00004</t>
  </si>
  <si>
    <t>B00005</t>
  </si>
  <si>
    <t>OP-01</t>
  </si>
  <si>
    <t>B00006</t>
  </si>
  <si>
    <t>B00007</t>
  </si>
  <si>
    <t>B00008</t>
  </si>
  <si>
    <t>OP-08</t>
  </si>
  <si>
    <t>B00009</t>
  </si>
  <si>
    <t>B00010</t>
  </si>
  <si>
    <t>OP-06</t>
  </si>
  <si>
    <t>B00011</t>
  </si>
  <si>
    <t>B00012</t>
  </si>
  <si>
    <t>B00013</t>
  </si>
  <si>
    <t>OP-07</t>
  </si>
  <si>
    <t>B00014</t>
  </si>
  <si>
    <t>B00015</t>
  </si>
  <si>
    <t>B00016</t>
  </si>
  <si>
    <t>B00017</t>
  </si>
  <si>
    <t>B00018</t>
  </si>
  <si>
    <t>OP-03</t>
  </si>
  <si>
    <t>B00019</t>
  </si>
  <si>
    <t>B00020</t>
  </si>
  <si>
    <t>B00021</t>
  </si>
  <si>
    <t>B00022</t>
  </si>
  <si>
    <t>B00023</t>
  </si>
  <si>
    <t>B00024</t>
  </si>
  <si>
    <t>B00025</t>
  </si>
  <si>
    <t>B00026</t>
  </si>
  <si>
    <t>B00027</t>
  </si>
  <si>
    <t>OP-10</t>
  </si>
  <si>
    <t>B00028</t>
  </si>
  <si>
    <t>B00029</t>
  </si>
  <si>
    <t>B00030</t>
  </si>
  <si>
    <t>B00031</t>
  </si>
  <si>
    <t>B00032</t>
  </si>
  <si>
    <t>B00033</t>
  </si>
  <si>
    <t>OP-04</t>
  </si>
  <si>
    <t>B00034</t>
  </si>
  <si>
    <t>B00035</t>
  </si>
  <si>
    <t>B00036</t>
  </si>
  <si>
    <t>B00037</t>
  </si>
  <si>
    <t>B00038</t>
  </si>
  <si>
    <t>B00039</t>
  </si>
  <si>
    <t>B00040</t>
  </si>
  <si>
    <t>B00041</t>
  </si>
  <si>
    <t>B00042</t>
  </si>
  <si>
    <t>B00043</t>
  </si>
  <si>
    <t>B00044</t>
  </si>
  <si>
    <t>B00045</t>
  </si>
  <si>
    <t>B00046</t>
  </si>
  <si>
    <t>B00047</t>
  </si>
  <si>
    <t>B00048</t>
  </si>
  <si>
    <t>B00049</t>
  </si>
  <si>
    <t>B00050</t>
  </si>
  <si>
    <t>B00051</t>
  </si>
  <si>
    <t>B00052</t>
  </si>
  <si>
    <t>B00053</t>
  </si>
  <si>
    <t>B00054</t>
  </si>
  <si>
    <t>B00055</t>
  </si>
  <si>
    <t>B00056</t>
  </si>
  <si>
    <t>B00057</t>
  </si>
  <si>
    <t>B00058</t>
  </si>
  <si>
    <t>B00059</t>
  </si>
  <si>
    <t>B00060</t>
  </si>
  <si>
    <t>B00061</t>
  </si>
  <si>
    <t>B00062</t>
  </si>
  <si>
    <t>B00063</t>
  </si>
  <si>
    <t>B00064</t>
  </si>
  <si>
    <t>B00065</t>
  </si>
  <si>
    <t>B00066</t>
  </si>
  <si>
    <t>B00067</t>
  </si>
  <si>
    <t>B00068</t>
  </si>
  <si>
    <t>B00069</t>
  </si>
  <si>
    <t>B00070</t>
  </si>
  <si>
    <t>B00071</t>
  </si>
  <si>
    <t>B00072</t>
  </si>
  <si>
    <t>B00073</t>
  </si>
  <si>
    <t>B00074</t>
  </si>
  <si>
    <t>B00075</t>
  </si>
  <si>
    <t>B00076</t>
  </si>
  <si>
    <t>B00077</t>
  </si>
  <si>
    <t>B00078</t>
  </si>
  <si>
    <t>B00079</t>
  </si>
  <si>
    <t>B00080</t>
  </si>
  <si>
    <t>B00081</t>
  </si>
  <si>
    <t>B00082</t>
  </si>
  <si>
    <t>B00083</t>
  </si>
  <si>
    <t>B00084</t>
  </si>
  <si>
    <t>B00085</t>
  </si>
  <si>
    <t>B00086</t>
  </si>
  <si>
    <t>B00087</t>
  </si>
  <si>
    <t>B00088</t>
  </si>
  <si>
    <t>B00089</t>
  </si>
  <si>
    <t>B00090</t>
  </si>
  <si>
    <t>B00091</t>
  </si>
  <si>
    <t>B00092</t>
  </si>
  <si>
    <t>B00093</t>
  </si>
  <si>
    <t>B00094</t>
  </si>
  <si>
    <t>B00095</t>
  </si>
  <si>
    <t>B00096</t>
  </si>
  <si>
    <t>B00097</t>
  </si>
  <si>
    <t>B00098</t>
  </si>
  <si>
    <t>B00099</t>
  </si>
  <si>
    <t>B00100</t>
  </si>
  <si>
    <t>B00101</t>
  </si>
  <si>
    <t>B00102</t>
  </si>
  <si>
    <t>B00103</t>
  </si>
  <si>
    <t>B00104</t>
  </si>
  <si>
    <t>B00105</t>
  </si>
  <si>
    <t>B00106</t>
  </si>
  <si>
    <t>B00107</t>
  </si>
  <si>
    <t>B00108</t>
  </si>
  <si>
    <t>B00109</t>
  </si>
  <si>
    <t>B00110</t>
  </si>
  <si>
    <t>B00111</t>
  </si>
  <si>
    <t>B00112</t>
  </si>
  <si>
    <t>B00113</t>
  </si>
  <si>
    <t>B00114</t>
  </si>
  <si>
    <t>B00115</t>
  </si>
  <si>
    <t>B00116</t>
  </si>
  <si>
    <t>B00117</t>
  </si>
  <si>
    <t>B00118</t>
  </si>
  <si>
    <t>B00119</t>
  </si>
  <si>
    <t>B00120</t>
  </si>
  <si>
    <t>B00121</t>
  </si>
  <si>
    <t>B00122</t>
  </si>
  <si>
    <t>B00123</t>
  </si>
  <si>
    <t>B00124</t>
  </si>
  <si>
    <t>B00125</t>
  </si>
  <si>
    <t>B00126</t>
  </si>
  <si>
    <t>B00127</t>
  </si>
  <si>
    <t>B00128</t>
  </si>
  <si>
    <t>B00129</t>
  </si>
  <si>
    <t>B00130</t>
  </si>
  <si>
    <t>B00131</t>
  </si>
  <si>
    <t>B00132</t>
  </si>
  <si>
    <t>B00133</t>
  </si>
  <si>
    <t>B00134</t>
  </si>
  <si>
    <t>B00135</t>
  </si>
  <si>
    <t>B00136</t>
  </si>
  <si>
    <t>B00137</t>
  </si>
  <si>
    <t>B00138</t>
  </si>
  <si>
    <t>B00139</t>
  </si>
  <si>
    <t>B00140</t>
  </si>
  <si>
    <t>B00141</t>
  </si>
  <si>
    <t>B00142</t>
  </si>
  <si>
    <t>B00143</t>
  </si>
  <si>
    <t>B00144</t>
  </si>
  <si>
    <t>B00145</t>
  </si>
  <si>
    <t>B00146</t>
  </si>
  <si>
    <t>B00147</t>
  </si>
  <si>
    <t>B00148</t>
  </si>
  <si>
    <t>B00149</t>
  </si>
  <si>
    <t>B00150</t>
  </si>
  <si>
    <t>B00151</t>
  </si>
  <si>
    <t>B00152</t>
  </si>
  <si>
    <t>B00153</t>
  </si>
  <si>
    <t>B00154</t>
  </si>
  <si>
    <t>B00155</t>
  </si>
  <si>
    <t>B00156</t>
  </si>
  <si>
    <t>B00157</t>
  </si>
  <si>
    <t>B00158</t>
  </si>
  <si>
    <t>B00159</t>
  </si>
  <si>
    <t>B00160</t>
  </si>
  <si>
    <t>B00161</t>
  </si>
  <si>
    <t>B00162</t>
  </si>
  <si>
    <t>B00163</t>
  </si>
  <si>
    <t>B00164</t>
  </si>
  <si>
    <t>B00165</t>
  </si>
  <si>
    <t>B00166</t>
  </si>
  <si>
    <t>B00167</t>
  </si>
  <si>
    <t>B00168</t>
  </si>
  <si>
    <t>B00169</t>
  </si>
  <si>
    <t>B00170</t>
  </si>
  <si>
    <t>B00171</t>
  </si>
  <si>
    <t>B00172</t>
  </si>
  <si>
    <t>B00173</t>
  </si>
  <si>
    <t>B00174</t>
  </si>
  <si>
    <t>B00175</t>
  </si>
  <si>
    <t>B00176</t>
  </si>
  <si>
    <t>B00177</t>
  </si>
  <si>
    <t>B00178</t>
  </si>
  <si>
    <t>B00179</t>
  </si>
  <si>
    <t>B00180</t>
  </si>
  <si>
    <t>B00181</t>
  </si>
  <si>
    <t>B00182</t>
  </si>
  <si>
    <t>B00183</t>
  </si>
  <si>
    <t>B00184</t>
  </si>
  <si>
    <t>B00185</t>
  </si>
  <si>
    <t>B00186</t>
  </si>
  <si>
    <t>B00187</t>
  </si>
  <si>
    <t>B00188</t>
  </si>
  <si>
    <t>B00189</t>
  </si>
  <si>
    <t>B00190</t>
  </si>
  <si>
    <t>B00191</t>
  </si>
  <si>
    <t>B00192</t>
  </si>
  <si>
    <t>B00193</t>
  </si>
  <si>
    <t>B00194</t>
  </si>
  <si>
    <t>B00195</t>
  </si>
  <si>
    <t>B00196</t>
  </si>
  <si>
    <t>B00197</t>
  </si>
  <si>
    <t>B00198</t>
  </si>
  <si>
    <t>B00199</t>
  </si>
  <si>
    <t>B00200</t>
  </si>
  <si>
    <t>B00201</t>
  </si>
  <si>
    <t>B00202</t>
  </si>
  <si>
    <t>B00203</t>
  </si>
  <si>
    <t>B00204</t>
  </si>
  <si>
    <t>B00205</t>
  </si>
  <si>
    <t>B00206</t>
  </si>
  <si>
    <t>B00207</t>
  </si>
  <si>
    <t>B00208</t>
  </si>
  <si>
    <t>B00209</t>
  </si>
  <si>
    <t>B00210</t>
  </si>
  <si>
    <t>B00211</t>
  </si>
  <si>
    <t>B00212</t>
  </si>
  <si>
    <t>B00213</t>
  </si>
  <si>
    <t>B00214</t>
  </si>
  <si>
    <t>B00215</t>
  </si>
  <si>
    <t>B00216</t>
  </si>
  <si>
    <t>B00217</t>
  </si>
  <si>
    <t>B00218</t>
  </si>
  <si>
    <t>B00219</t>
  </si>
  <si>
    <t>B00220</t>
  </si>
  <si>
    <t>B00221</t>
  </si>
  <si>
    <t>B00222</t>
  </si>
  <si>
    <t>B00223</t>
  </si>
  <si>
    <t>B00224</t>
  </si>
  <si>
    <t>B00225</t>
  </si>
  <si>
    <t>B00226</t>
  </si>
  <si>
    <t>B00227</t>
  </si>
  <si>
    <t>B00228</t>
  </si>
  <si>
    <t>B00229</t>
  </si>
  <si>
    <t>B00230</t>
  </si>
  <si>
    <t>B00231</t>
  </si>
  <si>
    <t>B00232</t>
  </si>
  <si>
    <t>B00233</t>
  </si>
  <si>
    <t>B00234</t>
  </si>
  <si>
    <t>B00235</t>
  </si>
  <si>
    <t>B00236</t>
  </si>
  <si>
    <t>B00237</t>
  </si>
  <si>
    <t>B00238</t>
  </si>
  <si>
    <t>B00239</t>
  </si>
  <si>
    <t>B00240</t>
  </si>
  <si>
    <t>B00241</t>
  </si>
  <si>
    <t>B00242</t>
  </si>
  <si>
    <t>B00243</t>
  </si>
  <si>
    <t>B00244</t>
  </si>
  <si>
    <t>B00245</t>
  </si>
  <si>
    <t>B00246</t>
  </si>
  <si>
    <t>B00247</t>
  </si>
  <si>
    <t>B00248</t>
  </si>
  <si>
    <t>B00249</t>
  </si>
  <si>
    <t>B00250</t>
  </si>
  <si>
    <t>B00251</t>
  </si>
  <si>
    <t>B00252</t>
  </si>
  <si>
    <t>B00253</t>
  </si>
  <si>
    <t>B00254</t>
  </si>
  <si>
    <t>B00255</t>
  </si>
  <si>
    <t>B00256</t>
  </si>
  <si>
    <t>B00257</t>
  </si>
  <si>
    <t>B00258</t>
  </si>
  <si>
    <t>B00259</t>
  </si>
  <si>
    <t>B00260</t>
  </si>
  <si>
    <t>B00261</t>
  </si>
  <si>
    <t>B00262</t>
  </si>
  <si>
    <t>B00263</t>
  </si>
  <si>
    <t>B00264</t>
  </si>
  <si>
    <t>B00265</t>
  </si>
  <si>
    <t>B00266</t>
  </si>
  <si>
    <t>B00267</t>
  </si>
  <si>
    <t>B00268</t>
  </si>
  <si>
    <t>B00269</t>
  </si>
  <si>
    <t>B00270</t>
  </si>
  <si>
    <t>B00271</t>
  </si>
  <si>
    <t>B00272</t>
  </si>
  <si>
    <t>B00273</t>
  </si>
  <si>
    <t>B00274</t>
  </si>
  <si>
    <t>B00275</t>
  </si>
  <si>
    <t>B00276</t>
  </si>
  <si>
    <t>B00277</t>
  </si>
  <si>
    <t>B00278</t>
  </si>
  <si>
    <t>B00279</t>
  </si>
  <si>
    <t>B00280</t>
  </si>
  <si>
    <t>B00281</t>
  </si>
  <si>
    <t>B00282</t>
  </si>
  <si>
    <t>B00283</t>
  </si>
  <si>
    <t>B00284</t>
  </si>
  <si>
    <t>B00285</t>
  </si>
  <si>
    <t>B00286</t>
  </si>
  <si>
    <t>B00287</t>
  </si>
  <si>
    <t>B00288</t>
  </si>
  <si>
    <t>B00289</t>
  </si>
  <si>
    <t>B00290</t>
  </si>
  <si>
    <t>B00291</t>
  </si>
  <si>
    <t>B00292</t>
  </si>
  <si>
    <t>B00293</t>
  </si>
  <si>
    <t>B00294</t>
  </si>
  <si>
    <t>B00295</t>
  </si>
  <si>
    <t>B00296</t>
  </si>
  <si>
    <t>B00297</t>
  </si>
  <si>
    <t>B00298</t>
  </si>
  <si>
    <t>B00299</t>
  </si>
  <si>
    <t>B00300</t>
  </si>
  <si>
    <t>B00301</t>
  </si>
  <si>
    <t>B00302</t>
  </si>
  <si>
    <t>B00303</t>
  </si>
  <si>
    <t>B00304</t>
  </si>
  <si>
    <t>B00305</t>
  </si>
  <si>
    <t>B00306</t>
  </si>
  <si>
    <t>B00307</t>
  </si>
  <si>
    <t>B00308</t>
  </si>
  <si>
    <t>B00309</t>
  </si>
  <si>
    <t>B00310</t>
  </si>
  <si>
    <t>B00311</t>
  </si>
  <si>
    <t>B00312</t>
  </si>
  <si>
    <t>B00313</t>
  </si>
  <si>
    <t>B00314</t>
  </si>
  <si>
    <t>B00315</t>
  </si>
  <si>
    <t>B00316</t>
  </si>
  <si>
    <t>B00317</t>
  </si>
  <si>
    <t>B00318</t>
  </si>
  <si>
    <t>B00319</t>
  </si>
  <si>
    <t>B00320</t>
  </si>
  <si>
    <t>B00321</t>
  </si>
  <si>
    <t>B00322</t>
  </si>
  <si>
    <t>B00323</t>
  </si>
  <si>
    <t>B00324</t>
  </si>
  <si>
    <t>B00325</t>
  </si>
  <si>
    <t>B00326</t>
  </si>
  <si>
    <t>B00327</t>
  </si>
  <si>
    <t>B00328</t>
  </si>
  <si>
    <t>B00329</t>
  </si>
  <si>
    <t>B00330</t>
  </si>
  <si>
    <t>B00331</t>
  </si>
  <si>
    <t>B00332</t>
  </si>
  <si>
    <t>B00333</t>
  </si>
  <si>
    <t>B00334</t>
  </si>
  <si>
    <t>B00335</t>
  </si>
  <si>
    <t>B00336</t>
  </si>
  <si>
    <t>B00337</t>
  </si>
  <si>
    <t>B00338</t>
  </si>
  <si>
    <t>B00339</t>
  </si>
  <si>
    <t>B00340</t>
  </si>
  <si>
    <t>B00341</t>
  </si>
  <si>
    <t>B00342</t>
  </si>
  <si>
    <t>B00343</t>
  </si>
  <si>
    <t>B00344</t>
  </si>
  <si>
    <t>B00345</t>
  </si>
  <si>
    <t>B00346</t>
  </si>
  <si>
    <t>B00347</t>
  </si>
  <si>
    <t>B00348</t>
  </si>
  <si>
    <t>B00349</t>
  </si>
  <si>
    <t>B00350</t>
  </si>
  <si>
    <t>B00351</t>
  </si>
  <si>
    <t>B00352</t>
  </si>
  <si>
    <t>B00353</t>
  </si>
  <si>
    <t>B00354</t>
  </si>
  <si>
    <t>B00355</t>
  </si>
  <si>
    <t>B00356</t>
  </si>
  <si>
    <t>B00357</t>
  </si>
  <si>
    <t>B00358</t>
  </si>
  <si>
    <t>B00359</t>
  </si>
  <si>
    <t>B00360</t>
  </si>
  <si>
    <t>B00361</t>
  </si>
  <si>
    <t>B00362</t>
  </si>
  <si>
    <t>B00363</t>
  </si>
  <si>
    <t>B00364</t>
  </si>
  <si>
    <t>B00365</t>
  </si>
  <si>
    <t>B00366</t>
  </si>
  <si>
    <t>B00367</t>
  </si>
  <si>
    <t>B00368</t>
  </si>
  <si>
    <t>B00369</t>
  </si>
  <si>
    <t>B00370</t>
  </si>
  <si>
    <t>B00371</t>
  </si>
  <si>
    <t>B00372</t>
  </si>
  <si>
    <t>B00373</t>
  </si>
  <si>
    <t>B00374</t>
  </si>
  <si>
    <t>B00375</t>
  </si>
  <si>
    <t>B00376</t>
  </si>
  <si>
    <t>B00377</t>
  </si>
  <si>
    <t>B00378</t>
  </si>
  <si>
    <t>B00379</t>
  </si>
  <si>
    <t>B00380</t>
  </si>
  <si>
    <t>B00381</t>
  </si>
  <si>
    <t>B00382</t>
  </si>
  <si>
    <t>B00383</t>
  </si>
  <si>
    <t>B00384</t>
  </si>
  <si>
    <t>B00385</t>
  </si>
  <si>
    <t>B00386</t>
  </si>
  <si>
    <t>B00387</t>
  </si>
  <si>
    <t>B00388</t>
  </si>
  <si>
    <t>B00389</t>
  </si>
  <si>
    <t>B00390</t>
  </si>
  <si>
    <t>B00391</t>
  </si>
  <si>
    <t>B00392</t>
  </si>
  <si>
    <t>B00393</t>
  </si>
  <si>
    <t>B00394</t>
  </si>
  <si>
    <t>B00395</t>
  </si>
  <si>
    <t>B00396</t>
  </si>
  <si>
    <t>B00397</t>
  </si>
  <si>
    <t>B00398</t>
  </si>
  <si>
    <t>B00399</t>
  </si>
  <si>
    <t>B00400</t>
  </si>
  <si>
    <t>B00401</t>
  </si>
  <si>
    <t>B00402</t>
  </si>
  <si>
    <t>B00403</t>
  </si>
  <si>
    <t>B00404</t>
  </si>
  <si>
    <t>B00405</t>
  </si>
  <si>
    <t>B00406</t>
  </si>
  <si>
    <t>B00407</t>
  </si>
  <si>
    <t>B00408</t>
  </si>
  <si>
    <t>B00409</t>
  </si>
  <si>
    <t>B00410</t>
  </si>
  <si>
    <t>B00411</t>
  </si>
  <si>
    <t>B00412</t>
  </si>
  <si>
    <t>B00413</t>
  </si>
  <si>
    <t>B00414</t>
  </si>
  <si>
    <t>B00415</t>
  </si>
  <si>
    <t>B00416</t>
  </si>
  <si>
    <t>B00417</t>
  </si>
  <si>
    <t>B00418</t>
  </si>
  <si>
    <t>B00419</t>
  </si>
  <si>
    <t>B00420</t>
  </si>
  <si>
    <t>B00421</t>
  </si>
  <si>
    <t>B00422</t>
  </si>
  <si>
    <t>B00423</t>
  </si>
  <si>
    <t>B00424</t>
  </si>
  <si>
    <t>B00425</t>
  </si>
  <si>
    <t>B00426</t>
  </si>
  <si>
    <t>B00427</t>
  </si>
  <si>
    <t>B00428</t>
  </si>
  <si>
    <t>B00429</t>
  </si>
  <si>
    <t>B00430</t>
  </si>
  <si>
    <t>B00431</t>
  </si>
  <si>
    <t>B00432</t>
  </si>
  <si>
    <t>B00433</t>
  </si>
  <si>
    <t>B00434</t>
  </si>
  <si>
    <t>B00435</t>
  </si>
  <si>
    <t>B00436</t>
  </si>
  <si>
    <t>B00437</t>
  </si>
  <si>
    <t>B00438</t>
  </si>
  <si>
    <t>B00439</t>
  </si>
  <si>
    <t>B00440</t>
  </si>
  <si>
    <t>B00441</t>
  </si>
  <si>
    <t>B00442</t>
  </si>
  <si>
    <t>B00443</t>
  </si>
  <si>
    <t>B00444</t>
  </si>
  <si>
    <t>B00445</t>
  </si>
  <si>
    <t>B00446</t>
  </si>
  <si>
    <t>B00447</t>
  </si>
  <si>
    <t>B00448</t>
  </si>
  <si>
    <t>B00449</t>
  </si>
  <si>
    <t>B00450</t>
  </si>
  <si>
    <t>B00451</t>
  </si>
  <si>
    <t>B00452</t>
  </si>
  <si>
    <t>B00453</t>
  </si>
  <si>
    <t>B00454</t>
  </si>
  <si>
    <t>B00455</t>
  </si>
  <si>
    <t>B00456</t>
  </si>
  <si>
    <t>B00457</t>
  </si>
  <si>
    <t>B00458</t>
  </si>
  <si>
    <t>B00459</t>
  </si>
  <si>
    <t>B00460</t>
  </si>
  <si>
    <t>B00461</t>
  </si>
  <si>
    <t>B00462</t>
  </si>
  <si>
    <t>B00463</t>
  </si>
  <si>
    <t>B00464</t>
  </si>
  <si>
    <t>B00465</t>
  </si>
  <si>
    <t>B00466</t>
  </si>
  <si>
    <t>B00467</t>
  </si>
  <si>
    <t>B00468</t>
  </si>
  <si>
    <t>B00469</t>
  </si>
  <si>
    <t>B00470</t>
  </si>
  <si>
    <t>B00471</t>
  </si>
  <si>
    <t>B00472</t>
  </si>
  <si>
    <t>B00473</t>
  </si>
  <si>
    <t>B00474</t>
  </si>
  <si>
    <t>B00475</t>
  </si>
  <si>
    <t>B00476</t>
  </si>
  <si>
    <t>B00477</t>
  </si>
  <si>
    <t>B00478</t>
  </si>
  <si>
    <t>B00479</t>
  </si>
  <si>
    <t>B00480</t>
  </si>
  <si>
    <t>B00481</t>
  </si>
  <si>
    <t>B00482</t>
  </si>
  <si>
    <t>B00483</t>
  </si>
  <si>
    <t>B00484</t>
  </si>
  <si>
    <t>B00485</t>
  </si>
  <si>
    <t>B00486</t>
  </si>
  <si>
    <t>B00487</t>
  </si>
  <si>
    <t>B00488</t>
  </si>
  <si>
    <t>B00489</t>
  </si>
  <si>
    <t>B00490</t>
  </si>
  <si>
    <t>B00491</t>
  </si>
  <si>
    <t>B00492</t>
  </si>
  <si>
    <t>B00493</t>
  </si>
  <si>
    <t>B00494</t>
  </si>
  <si>
    <t>B00495</t>
  </si>
  <si>
    <t>B00496</t>
  </si>
  <si>
    <t>B00497</t>
  </si>
  <si>
    <t>B00498</t>
  </si>
  <si>
    <t>B00499</t>
  </si>
  <si>
    <t>B00500</t>
  </si>
  <si>
    <t>B00501</t>
  </si>
  <si>
    <t>B00502</t>
  </si>
  <si>
    <t>B00503</t>
  </si>
  <si>
    <t>B00504</t>
  </si>
  <si>
    <t>B00505</t>
  </si>
  <si>
    <t>B00506</t>
  </si>
  <si>
    <t>B00507</t>
  </si>
  <si>
    <t>B00508</t>
  </si>
  <si>
    <t>B00509</t>
  </si>
  <si>
    <t>B00510</t>
  </si>
  <si>
    <t>B00511</t>
  </si>
  <si>
    <t>B00512</t>
  </si>
  <si>
    <t>B00513</t>
  </si>
  <si>
    <t>B00514</t>
  </si>
  <si>
    <t>B00515</t>
  </si>
  <si>
    <t>B00516</t>
  </si>
  <si>
    <t>B00517</t>
  </si>
  <si>
    <t>B00518</t>
  </si>
  <si>
    <t>B00519</t>
  </si>
  <si>
    <t>B00520</t>
  </si>
  <si>
    <t>B00521</t>
  </si>
  <si>
    <t>B00522</t>
  </si>
  <si>
    <t>B00523</t>
  </si>
  <si>
    <t>B00524</t>
  </si>
  <si>
    <t>B00525</t>
  </si>
  <si>
    <t>B00526</t>
  </si>
  <si>
    <t>B00527</t>
  </si>
  <si>
    <t>B00528</t>
  </si>
  <si>
    <t>B00529</t>
  </si>
  <si>
    <t>B00530</t>
  </si>
  <si>
    <t>B00531</t>
  </si>
  <si>
    <t>B00532</t>
  </si>
  <si>
    <t>B00533</t>
  </si>
  <si>
    <t>B00534</t>
  </si>
  <si>
    <t>B00535</t>
  </si>
  <si>
    <t>B00536</t>
  </si>
  <si>
    <t>B00537</t>
  </si>
  <si>
    <t>B00538</t>
  </si>
  <si>
    <t>B00539</t>
  </si>
  <si>
    <t>B00540</t>
  </si>
  <si>
    <t>B00541</t>
  </si>
  <si>
    <t>B00542</t>
  </si>
  <si>
    <t>B00543</t>
  </si>
  <si>
    <t>B00544</t>
  </si>
  <si>
    <t>B00545</t>
  </si>
  <si>
    <t>B00546</t>
  </si>
  <si>
    <t>B00547</t>
  </si>
  <si>
    <t>B00548</t>
  </si>
  <si>
    <t>B00549</t>
  </si>
  <si>
    <t>B00550</t>
  </si>
  <si>
    <t>B00551</t>
  </si>
  <si>
    <t>B00552</t>
  </si>
  <si>
    <t>B00553</t>
  </si>
  <si>
    <t>B00554</t>
  </si>
  <si>
    <t>B00555</t>
  </si>
  <si>
    <t>B00556</t>
  </si>
  <si>
    <t>B00557</t>
  </si>
  <si>
    <t>B00558</t>
  </si>
  <si>
    <t>B00559</t>
  </si>
  <si>
    <t>B00560</t>
  </si>
  <si>
    <t>B00561</t>
  </si>
  <si>
    <t>B00562</t>
  </si>
  <si>
    <t>B00563</t>
  </si>
  <si>
    <t>B00564</t>
  </si>
  <si>
    <t>B00565</t>
  </si>
  <si>
    <t>B00566</t>
  </si>
  <si>
    <t>B00567</t>
  </si>
  <si>
    <t>B00568</t>
  </si>
  <si>
    <t>B00569</t>
  </si>
  <si>
    <t>B00570</t>
  </si>
  <si>
    <t>B00571</t>
  </si>
  <si>
    <t>B00572</t>
  </si>
  <si>
    <t>B00573</t>
  </si>
  <si>
    <t>B00574</t>
  </si>
  <si>
    <t>B00575</t>
  </si>
  <si>
    <t>B00576</t>
  </si>
  <si>
    <t>B00577</t>
  </si>
  <si>
    <t>B00578</t>
  </si>
  <si>
    <t>B00579</t>
  </si>
  <si>
    <t>B00580</t>
  </si>
  <si>
    <t>B00581</t>
  </si>
  <si>
    <t>B00582</t>
  </si>
  <si>
    <t>B00583</t>
  </si>
  <si>
    <t>B00584</t>
  </si>
  <si>
    <t>B00585</t>
  </si>
  <si>
    <t>B00586</t>
  </si>
  <si>
    <t>B00587</t>
  </si>
  <si>
    <t>B00588</t>
  </si>
  <si>
    <t>B00589</t>
  </si>
  <si>
    <t>B00590</t>
  </si>
  <si>
    <t>B00591</t>
  </si>
  <si>
    <t>B00592</t>
  </si>
  <si>
    <t>B00593</t>
  </si>
  <si>
    <t>B00594</t>
  </si>
  <si>
    <t>B00595</t>
  </si>
  <si>
    <t>B00596</t>
  </si>
  <si>
    <t>B00597</t>
  </si>
  <si>
    <t>B00598</t>
  </si>
  <si>
    <t>B00599</t>
  </si>
  <si>
    <t>B00600</t>
  </si>
  <si>
    <t>B00601</t>
  </si>
  <si>
    <t>B00602</t>
  </si>
  <si>
    <t>B00603</t>
  </si>
  <si>
    <t>B00604</t>
  </si>
  <si>
    <t>B00605</t>
  </si>
  <si>
    <t>B00606</t>
  </si>
  <si>
    <t>B00607</t>
  </si>
  <si>
    <t>B00608</t>
  </si>
  <si>
    <t>B00609</t>
  </si>
  <si>
    <t>B00610</t>
  </si>
  <si>
    <t>Journals  -  audit trail (Rule 3(1)) tests</t>
  </si>
  <si>
    <t>JE_No</t>
  </si>
  <si>
    <t>Posting_Date</t>
  </si>
  <si>
    <t>Entry_DateTime</t>
  </si>
  <si>
    <t>Debit_Account</t>
  </si>
  <si>
    <t>Credit_Account</t>
  </si>
  <si>
    <t>Narration</t>
  </si>
  <si>
    <t>Entry hour</t>
  </si>
  <si>
    <t>Odd hours</t>
  </si>
  <si>
    <t>Lag days</t>
  </si>
  <si>
    <t>Back-dated&gt;30d</t>
  </si>
  <si>
    <t>Round sum to Sales</t>
  </si>
  <si>
    <t>No narration</t>
  </si>
  <si>
    <t>JV/0001</t>
  </si>
  <si>
    <t>Purchase - Billet</t>
  </si>
  <si>
    <t>Provision for Expenses</t>
  </si>
  <si>
    <t>Being stock adjustment as per physical count</t>
  </si>
  <si>
    <t>CFO_DEKA</t>
  </si>
  <si>
    <t>JV/0002</t>
  </si>
  <si>
    <t>Discount Allowed</t>
  </si>
  <si>
    <t>Repairs &amp; Maintenance</t>
  </si>
  <si>
    <t>JV/0003</t>
  </si>
  <si>
    <t>Freight Inward</t>
  </si>
  <si>
    <t>Being rectification entry</t>
  </si>
  <si>
    <t>JV/0004</t>
  </si>
  <si>
    <t>Sales - Domestic</t>
  </si>
  <si>
    <t>Being expenses booked as per bill</t>
  </si>
  <si>
    <t>JV/0005</t>
  </si>
  <si>
    <t>Sundry Debtors</t>
  </si>
  <si>
    <t>JV/0006</t>
  </si>
  <si>
    <t>Being discount passed as per scheme</t>
  </si>
  <si>
    <t>JV/0007</t>
  </si>
  <si>
    <t>Stock Adjustment</t>
  </si>
  <si>
    <t>Being provision for month</t>
  </si>
  <si>
    <t>JV/0008</t>
  </si>
  <si>
    <t>JV/0009</t>
  </si>
  <si>
    <t>JV/0010</t>
  </si>
  <si>
    <t>JV/0011</t>
  </si>
  <si>
    <t>Sundry Creditors</t>
  </si>
  <si>
    <t>JV/0012</t>
  </si>
  <si>
    <t>Misc Expenses</t>
  </si>
  <si>
    <t>JV/0013</t>
  </si>
  <si>
    <t>JV/0014</t>
  </si>
  <si>
    <t>JV/0015</t>
  </si>
  <si>
    <t>Bank - SBI CC</t>
  </si>
  <si>
    <t>JV/0016</t>
  </si>
  <si>
    <t>JV/0017</t>
  </si>
  <si>
    <t>JV/0018</t>
  </si>
  <si>
    <t>Being freight reclass</t>
  </si>
  <si>
    <t>JV/0019</t>
  </si>
  <si>
    <t>JV/0020</t>
  </si>
  <si>
    <t>JV/0021</t>
  </si>
  <si>
    <t>JV/0022</t>
  </si>
  <si>
    <t>JV/0023</t>
  </si>
  <si>
    <t>JV/0024</t>
  </si>
  <si>
    <t>JV/0025</t>
  </si>
  <si>
    <t>JV/0026</t>
  </si>
  <si>
    <t>JV/0027</t>
  </si>
  <si>
    <t>JV/0028</t>
  </si>
  <si>
    <t>JV/0029</t>
  </si>
  <si>
    <t>JV/0030</t>
  </si>
  <si>
    <t>JV/0031</t>
  </si>
  <si>
    <t>JV/0032</t>
  </si>
  <si>
    <t>JV/0033</t>
  </si>
  <si>
    <t>JV/0034</t>
  </si>
  <si>
    <t>JV/0035</t>
  </si>
  <si>
    <t>JV/0036</t>
  </si>
  <si>
    <t>JV/0037</t>
  </si>
  <si>
    <t>JV/0038</t>
  </si>
  <si>
    <t>JV/0039</t>
  </si>
  <si>
    <t>JV/0040</t>
  </si>
  <si>
    <t>JV/0041</t>
  </si>
  <si>
    <t>JV/0042</t>
  </si>
  <si>
    <t>JV/0043</t>
  </si>
  <si>
    <t>JV/0044</t>
  </si>
  <si>
    <t>JV/0045</t>
  </si>
  <si>
    <t>JV/0046</t>
  </si>
  <si>
    <t>ADMIN</t>
  </si>
  <si>
    <t>JV/0047</t>
  </si>
  <si>
    <t>JV/0048</t>
  </si>
  <si>
    <t>JV/0049</t>
  </si>
  <si>
    <t>JV/0050</t>
  </si>
  <si>
    <t>JV/0051</t>
  </si>
  <si>
    <t>JV/0052</t>
  </si>
  <si>
    <t>JV/0053</t>
  </si>
  <si>
    <t>JV/0054</t>
  </si>
  <si>
    <t>JV/0055</t>
  </si>
  <si>
    <t>JV/0056</t>
  </si>
  <si>
    <t>JV/0057</t>
  </si>
  <si>
    <t>JV/0058</t>
  </si>
  <si>
    <t>JV/0059</t>
  </si>
  <si>
    <t>JV/0060</t>
  </si>
  <si>
    <t>JV/0061</t>
  </si>
  <si>
    <t>JV/0062</t>
  </si>
  <si>
    <t>JV/0063</t>
  </si>
  <si>
    <t>JV/0064</t>
  </si>
  <si>
    <t>JV/0065</t>
  </si>
  <si>
    <t>JV/0066</t>
  </si>
  <si>
    <t>JV/0067</t>
  </si>
  <si>
    <t>JV/0068</t>
  </si>
  <si>
    <t>JV/0069</t>
  </si>
  <si>
    <t>JV/0070</t>
  </si>
  <si>
    <t>JV/0071</t>
  </si>
  <si>
    <t>JV/0072</t>
  </si>
  <si>
    <t>JV/0073</t>
  </si>
  <si>
    <t>JV/0074</t>
  </si>
  <si>
    <t>JV/0075</t>
  </si>
  <si>
    <t>JV/0076</t>
  </si>
  <si>
    <t>JV/0077</t>
  </si>
  <si>
    <t>JV/0078</t>
  </si>
  <si>
    <t>JV/0079</t>
  </si>
  <si>
    <t>JV/0080</t>
  </si>
  <si>
    <t>JV/0081</t>
  </si>
  <si>
    <t>JV/0082</t>
  </si>
  <si>
    <t>JV/0083</t>
  </si>
  <si>
    <t>JV/0084</t>
  </si>
  <si>
    <t>JV/0085</t>
  </si>
  <si>
    <t>JV/0086</t>
  </si>
  <si>
    <t>JV/0087</t>
  </si>
  <si>
    <t>JV/0088</t>
  </si>
  <si>
    <t>JV/0089</t>
  </si>
  <si>
    <t>JV/0090</t>
  </si>
  <si>
    <t>JV/0091</t>
  </si>
  <si>
    <t>JV/0092</t>
  </si>
  <si>
    <t>JV/0093</t>
  </si>
  <si>
    <t>JV/0094</t>
  </si>
  <si>
    <t>JV/0095</t>
  </si>
  <si>
    <t>JV/0096</t>
  </si>
  <si>
    <t>JV/0097</t>
  </si>
  <si>
    <t>JV/0098</t>
  </si>
  <si>
    <t>JV/0099</t>
  </si>
  <si>
    <t>JV/0100</t>
  </si>
  <si>
    <t>JV/0101</t>
  </si>
  <si>
    <t>JV/0102</t>
  </si>
  <si>
    <t>JV/0103</t>
  </si>
  <si>
    <t>JV/0104</t>
  </si>
  <si>
    <t>JV/0105</t>
  </si>
  <si>
    <t>JV/0106</t>
  </si>
  <si>
    <t>JV/0107</t>
  </si>
  <si>
    <t>JV/0108</t>
  </si>
  <si>
    <t>JV/0109</t>
  </si>
  <si>
    <t>JV/0110</t>
  </si>
  <si>
    <t>JV/0111</t>
  </si>
  <si>
    <t>JV/0112</t>
  </si>
  <si>
    <t>JV/0113</t>
  </si>
  <si>
    <t>JV/0114</t>
  </si>
  <si>
    <t>JV/0115</t>
  </si>
  <si>
    <t>JV/0116</t>
  </si>
  <si>
    <t>JV/0117</t>
  </si>
  <si>
    <t>JV/0118</t>
  </si>
  <si>
    <t>JV/0119</t>
  </si>
  <si>
    <t>JV/0120</t>
  </si>
  <si>
    <t>JV/0121</t>
  </si>
  <si>
    <t>JV/0122</t>
  </si>
  <si>
    <t>JV/0123</t>
  </si>
  <si>
    <t>JV/0124</t>
  </si>
  <si>
    <t>JV/0125</t>
  </si>
  <si>
    <t>JV/0126</t>
  </si>
  <si>
    <t>JV/0127</t>
  </si>
  <si>
    <t>Year end adjustment</t>
  </si>
  <si>
    <t>JV/0128</t>
  </si>
  <si>
    <t>JV/0129</t>
  </si>
  <si>
    <t>JV/0130</t>
  </si>
  <si>
    <t>JV/0131</t>
  </si>
  <si>
    <t>JV/0132</t>
  </si>
  <si>
    <t>JV/0133</t>
  </si>
  <si>
    <t>JV/0134</t>
  </si>
  <si>
    <t>JV/0135</t>
  </si>
  <si>
    <t>JV/0136</t>
  </si>
  <si>
    <t>JV/0137</t>
  </si>
  <si>
    <t>JV/0138</t>
  </si>
  <si>
    <t>JV/0139</t>
  </si>
  <si>
    <t>JV/0140</t>
  </si>
  <si>
    <t>JV/0141</t>
  </si>
  <si>
    <t>JV/0142</t>
  </si>
  <si>
    <t>JV/0143</t>
  </si>
  <si>
    <t>JV/0144</t>
  </si>
  <si>
    <t>JV/0145</t>
  </si>
  <si>
    <t>JV/0146</t>
  </si>
  <si>
    <t>JV/0147</t>
  </si>
  <si>
    <t>JV/0148</t>
  </si>
  <si>
    <t>JV/0149</t>
  </si>
  <si>
    <t>JV/0150</t>
  </si>
  <si>
    <t>JV/0151</t>
  </si>
  <si>
    <t>JV/0152</t>
  </si>
  <si>
    <t>JV/0153</t>
  </si>
  <si>
    <t>JV/0154</t>
  </si>
  <si>
    <t>JV/0155</t>
  </si>
  <si>
    <t>JV/0156</t>
  </si>
  <si>
    <t>JV/0157</t>
  </si>
  <si>
    <t>JV/0158</t>
  </si>
  <si>
    <t>JV/0159</t>
  </si>
  <si>
    <t>JV/0160</t>
  </si>
  <si>
    <t>JV/0161</t>
  </si>
  <si>
    <t>JV/0162</t>
  </si>
  <si>
    <t>JV/0163</t>
  </si>
  <si>
    <t>JV/0164</t>
  </si>
  <si>
    <t>JV/0165</t>
  </si>
  <si>
    <t>JV/0166</t>
  </si>
  <si>
    <t>JV/0167</t>
  </si>
  <si>
    <t>JV/0168</t>
  </si>
  <si>
    <t>JV/0169</t>
  </si>
  <si>
    <t>JV/0170</t>
  </si>
  <si>
    <t>JV/0171</t>
  </si>
  <si>
    <t>JV/0172</t>
  </si>
  <si>
    <t>JV/0173</t>
  </si>
  <si>
    <t>JV/0174</t>
  </si>
  <si>
    <t>JV/0175</t>
  </si>
  <si>
    <t>JV/0176</t>
  </si>
  <si>
    <t>JV/0177</t>
  </si>
  <si>
    <t>JV/0178</t>
  </si>
  <si>
    <t>JV/0179</t>
  </si>
  <si>
    <t>JV/0180</t>
  </si>
  <si>
    <t>JV/0181</t>
  </si>
  <si>
    <t>JV/0182</t>
  </si>
  <si>
    <t>JV/0183</t>
  </si>
  <si>
    <t>JV/0184</t>
  </si>
  <si>
    <t>JV/0185</t>
  </si>
  <si>
    <t>JV/0186</t>
  </si>
  <si>
    <t>JV/0187</t>
  </si>
  <si>
    <t>JV/0188</t>
  </si>
  <si>
    <t>JV/0189</t>
  </si>
  <si>
    <t>JV/0190</t>
  </si>
  <si>
    <t>JV/0191</t>
  </si>
  <si>
    <t>JV/0192</t>
  </si>
  <si>
    <t>JV/0193</t>
  </si>
  <si>
    <t>JV/0194</t>
  </si>
  <si>
    <t>JV/0195</t>
  </si>
  <si>
    <t>JV/0196</t>
  </si>
  <si>
    <t>JV/0197</t>
  </si>
  <si>
    <t>JV/0198</t>
  </si>
  <si>
    <t>JV/0199</t>
  </si>
  <si>
    <t>JV/0200</t>
  </si>
  <si>
    <t>JV/0201</t>
  </si>
  <si>
    <t>JV/0202</t>
  </si>
  <si>
    <t>JV/0203</t>
  </si>
  <si>
    <t>JV/0204</t>
  </si>
  <si>
    <t>JV/0205</t>
  </si>
  <si>
    <t>JV/0206</t>
  </si>
  <si>
    <t>JV/0207</t>
  </si>
  <si>
    <t>JV/0208</t>
  </si>
  <si>
    <t>JV/0209</t>
  </si>
  <si>
    <t>JV/0210</t>
  </si>
  <si>
    <t>JV/0211</t>
  </si>
  <si>
    <t>JV/0212</t>
  </si>
  <si>
    <t>JV/0213</t>
  </si>
  <si>
    <t>JV/0214</t>
  </si>
  <si>
    <t>JV/0215</t>
  </si>
  <si>
    <t>JV/0216</t>
  </si>
  <si>
    <t>JV/0217</t>
  </si>
  <si>
    <t>JV/0218</t>
  </si>
  <si>
    <t>JV/0219</t>
  </si>
  <si>
    <t>JV/0220</t>
  </si>
  <si>
    <t>JV/0221</t>
  </si>
  <si>
    <t>JV/0222</t>
  </si>
  <si>
    <t>JV/0223</t>
  </si>
  <si>
    <t>JV/0224</t>
  </si>
  <si>
    <t>JV/0225</t>
  </si>
  <si>
    <t>JV/0226</t>
  </si>
  <si>
    <t>JV/0227</t>
  </si>
  <si>
    <t>JV/0228</t>
  </si>
  <si>
    <t>JV/0229</t>
  </si>
  <si>
    <t>JV/0230</t>
  </si>
  <si>
    <t>JV/0231</t>
  </si>
  <si>
    <t>JV/0232</t>
  </si>
  <si>
    <t>JV/0233</t>
  </si>
  <si>
    <t>JV/0234</t>
  </si>
  <si>
    <t>JV/0235</t>
  </si>
  <si>
    <t>JV/0236</t>
  </si>
  <si>
    <t>JV/0237</t>
  </si>
  <si>
    <t>JV/0238</t>
  </si>
  <si>
    <t>JV/0239</t>
  </si>
  <si>
    <t>JV/0240</t>
  </si>
  <si>
    <t>JV/0241</t>
  </si>
  <si>
    <t>JV/0242</t>
  </si>
  <si>
    <t>JV/0243</t>
  </si>
  <si>
    <t>JV/0244</t>
  </si>
  <si>
    <t>JV/0245</t>
  </si>
  <si>
    <t>JV/0246</t>
  </si>
  <si>
    <t>JV/0247</t>
  </si>
  <si>
    <t>JV/0248</t>
  </si>
  <si>
    <t>JV/0249</t>
  </si>
  <si>
    <t>JV/0250</t>
  </si>
  <si>
    <t>JV/0251</t>
  </si>
  <si>
    <t>JV/0252</t>
  </si>
  <si>
    <t>JV/0253</t>
  </si>
  <si>
    <t>JV/0254</t>
  </si>
  <si>
    <t>JV/0255</t>
  </si>
  <si>
    <t>JV/0256</t>
  </si>
  <si>
    <t>JV/0257</t>
  </si>
  <si>
    <t>JV/0258</t>
  </si>
  <si>
    <t>JV/0259</t>
  </si>
  <si>
    <t>JV/0260</t>
  </si>
  <si>
    <t>JV/0261</t>
  </si>
  <si>
    <t>JV/0262</t>
  </si>
  <si>
    <t>JV/0263</t>
  </si>
  <si>
    <t>JV/0264</t>
  </si>
  <si>
    <t>JV/0265</t>
  </si>
  <si>
    <t>JV/0266</t>
  </si>
  <si>
    <t>JV/0267</t>
  </si>
  <si>
    <t>JV/0268</t>
  </si>
  <si>
    <t>JV/0269</t>
  </si>
  <si>
    <t>JV/0270</t>
  </si>
  <si>
    <t>JV/0271</t>
  </si>
  <si>
    <t>JV/0272</t>
  </si>
  <si>
    <t>JV/0273</t>
  </si>
  <si>
    <t>JV/0274</t>
  </si>
  <si>
    <t>JV/0275</t>
  </si>
  <si>
    <t>JV/0276</t>
  </si>
  <si>
    <t>JV/0277</t>
  </si>
  <si>
    <t>JV/0278</t>
  </si>
  <si>
    <t>JV/0279</t>
  </si>
  <si>
    <t>JV/0280</t>
  </si>
  <si>
    <t>JV/0281</t>
  </si>
  <si>
    <t>JV/0282</t>
  </si>
  <si>
    <t>JV/0283</t>
  </si>
  <si>
    <t>JV/0284</t>
  </si>
  <si>
    <t>JV/0285</t>
  </si>
  <si>
    <t>JV/0286</t>
  </si>
  <si>
    <t>JV/0287</t>
  </si>
  <si>
    <t>JV/0288</t>
  </si>
  <si>
    <t>JV/0289</t>
  </si>
  <si>
    <t>JV/0290</t>
  </si>
  <si>
    <t>JV/0291</t>
  </si>
  <si>
    <t>JV/0292</t>
  </si>
  <si>
    <t>JV/0293</t>
  </si>
  <si>
    <t>JV/0294</t>
  </si>
  <si>
    <t>JV/0295</t>
  </si>
  <si>
    <t>JV/0296</t>
  </si>
  <si>
    <t>JV/0297</t>
  </si>
  <si>
    <t>JV/0298</t>
  </si>
  <si>
    <t>JV/0299</t>
  </si>
  <si>
    <t>JV/0300</t>
  </si>
  <si>
    <t>JV/0301</t>
  </si>
  <si>
    <t>JV/0302</t>
  </si>
  <si>
    <t>JV/0303</t>
  </si>
  <si>
    <t>JV/0304</t>
  </si>
  <si>
    <t>JV/0305</t>
  </si>
  <si>
    <t>JV/0306</t>
  </si>
  <si>
    <t>JV/0307</t>
  </si>
  <si>
    <t>JV/0308</t>
  </si>
  <si>
    <t>JV/0309</t>
  </si>
  <si>
    <t>JV/0310</t>
  </si>
  <si>
    <t>JV/0311</t>
  </si>
  <si>
    <t>JV/0312</t>
  </si>
  <si>
    <t>JV/0313</t>
  </si>
  <si>
    <t>JV/0314</t>
  </si>
  <si>
    <t>JV/0315</t>
  </si>
  <si>
    <t>JV/0316</t>
  </si>
  <si>
    <t>JV/0317</t>
  </si>
  <si>
    <t>JV/0318</t>
  </si>
  <si>
    <t>JV/0319</t>
  </si>
  <si>
    <t>JV/0320</t>
  </si>
  <si>
    <t>JV/0321</t>
  </si>
  <si>
    <t>JV/0322</t>
  </si>
  <si>
    <t>JV/0323</t>
  </si>
  <si>
    <t>JV/0324</t>
  </si>
  <si>
    <t>JV/0325</t>
  </si>
  <si>
    <t>JV/0326</t>
  </si>
  <si>
    <t>JV/0327</t>
  </si>
  <si>
    <t>JV/0328</t>
  </si>
  <si>
    <t>JV/0329</t>
  </si>
  <si>
    <t>JV/0330</t>
  </si>
  <si>
    <t>JV/0331</t>
  </si>
  <si>
    <t>JV/0332</t>
  </si>
  <si>
    <t>JV/0333</t>
  </si>
  <si>
    <t>JV/0334</t>
  </si>
  <si>
    <t>JV/0335</t>
  </si>
  <si>
    <t>JV/0336</t>
  </si>
  <si>
    <t>JV/0337</t>
  </si>
  <si>
    <t>JV/0338</t>
  </si>
  <si>
    <t>JV/0339</t>
  </si>
  <si>
    <t>JV/0340</t>
  </si>
  <si>
    <t>JV/0341</t>
  </si>
  <si>
    <t>JV/0342</t>
  </si>
  <si>
    <t>JV/0343</t>
  </si>
  <si>
    <t>JV/0344</t>
  </si>
  <si>
    <t>JV/0345</t>
  </si>
  <si>
    <t>JV/0346</t>
  </si>
  <si>
    <t>JV/0347</t>
  </si>
  <si>
    <t>JV/0348</t>
  </si>
  <si>
    <t>JV/0349</t>
  </si>
  <si>
    <t>JV/0350</t>
  </si>
  <si>
    <t>JV/0351</t>
  </si>
  <si>
    <t>JV/0352</t>
  </si>
  <si>
    <t>JV/0353</t>
  </si>
  <si>
    <t>JV/0354</t>
  </si>
  <si>
    <t>JV/0355</t>
  </si>
  <si>
    <t>JV/0356</t>
  </si>
  <si>
    <t>JV/0357</t>
  </si>
  <si>
    <t>JV/0358</t>
  </si>
  <si>
    <t>JV/0359</t>
  </si>
  <si>
    <t>JV/0360</t>
  </si>
  <si>
    <t>JV/0361</t>
  </si>
  <si>
    <t>JV/0362</t>
  </si>
  <si>
    <t>JV/0363</t>
  </si>
  <si>
    <t>JV/0364</t>
  </si>
  <si>
    <t>JV/0365</t>
  </si>
  <si>
    <t>JV/0366</t>
  </si>
  <si>
    <t>JV/0367</t>
  </si>
  <si>
    <t>JV/0368</t>
  </si>
  <si>
    <t>JV/0369</t>
  </si>
  <si>
    <t>JV/0370</t>
  </si>
  <si>
    <t>JV/0371</t>
  </si>
  <si>
    <t>JV/0372</t>
  </si>
  <si>
    <t>JV/0373</t>
  </si>
  <si>
    <t>JV/0374</t>
  </si>
  <si>
    <t>JV/0375</t>
  </si>
  <si>
    <t>JV/0376</t>
  </si>
  <si>
    <t>JV/0377</t>
  </si>
  <si>
    <t>JV/0378</t>
  </si>
  <si>
    <t>JV/0379</t>
  </si>
  <si>
    <t>JV/0380</t>
  </si>
  <si>
    <t>JV/0381</t>
  </si>
  <si>
    <t>JV/0382</t>
  </si>
  <si>
    <t>JV/0383</t>
  </si>
  <si>
    <t>JV/0384</t>
  </si>
  <si>
    <t>JV/0385</t>
  </si>
  <si>
    <t>JV/0386</t>
  </si>
  <si>
    <t>JV/0387</t>
  </si>
  <si>
    <t>JV/0388</t>
  </si>
  <si>
    <t>JV/0389</t>
  </si>
  <si>
    <t>JV/0390</t>
  </si>
  <si>
    <t>JV/0391</t>
  </si>
  <si>
    <t>JV/0392</t>
  </si>
  <si>
    <t>JV/0393</t>
  </si>
  <si>
    <t>JV/0394</t>
  </si>
  <si>
    <t>JV/0395</t>
  </si>
  <si>
    <t>JV/0396</t>
  </si>
  <si>
    <t>JV/0397</t>
  </si>
  <si>
    <t>JV/0398</t>
  </si>
  <si>
    <t>JV/0399</t>
  </si>
  <si>
    <t>JV/0400</t>
  </si>
  <si>
    <t>JV/0401</t>
  </si>
  <si>
    <t>JV/0402</t>
  </si>
  <si>
    <t>JV/0403</t>
  </si>
  <si>
    <t>JV/0404</t>
  </si>
  <si>
    <t>JV/0405</t>
  </si>
  <si>
    <t>JV/0406</t>
  </si>
  <si>
    <t>JV/0407</t>
  </si>
  <si>
    <t>JV/0408</t>
  </si>
  <si>
    <t>JV/0409</t>
  </si>
  <si>
    <t>JV/0410</t>
  </si>
  <si>
    <t>JV/0411</t>
  </si>
  <si>
    <t>JV/0412</t>
  </si>
  <si>
    <t>JV/0413</t>
  </si>
  <si>
    <t>JV/0414</t>
  </si>
  <si>
    <t>JV/0415</t>
  </si>
  <si>
    <t>JV/0416</t>
  </si>
  <si>
    <t>JV/0417</t>
  </si>
  <si>
    <t>JV/0418</t>
  </si>
  <si>
    <t>JV/0419</t>
  </si>
  <si>
    <t>JV/0420</t>
  </si>
  <si>
    <t>JV/0421</t>
  </si>
  <si>
    <t>JV/0422</t>
  </si>
  <si>
    <t>JV/0423</t>
  </si>
  <si>
    <t>JV/0424</t>
  </si>
  <si>
    <t>JV/0425</t>
  </si>
  <si>
    <t>JV/0426</t>
  </si>
  <si>
    <t>JV/0427</t>
  </si>
  <si>
    <t>JV/0428</t>
  </si>
  <si>
    <t>JV/0429</t>
  </si>
  <si>
    <t>JV/0430</t>
  </si>
  <si>
    <t>JV/0431</t>
  </si>
  <si>
    <t>JV/0432</t>
  </si>
  <si>
    <t>JV/0433</t>
  </si>
  <si>
    <t>JV/0434</t>
  </si>
  <si>
    <t>JV/0435</t>
  </si>
  <si>
    <t>JV/0436</t>
  </si>
  <si>
    <t>JV/0437</t>
  </si>
  <si>
    <t>JV/0438</t>
  </si>
  <si>
    <t>JV/0439</t>
  </si>
  <si>
    <t>JV/0440</t>
  </si>
  <si>
    <t>JV/0441</t>
  </si>
  <si>
    <t>JV/0442</t>
  </si>
  <si>
    <t>JV/0443</t>
  </si>
  <si>
    <t>JV/0444</t>
  </si>
  <si>
    <t>JV/0445</t>
  </si>
  <si>
    <t>JV/0446</t>
  </si>
  <si>
    <t>JV/0447</t>
  </si>
  <si>
    <t>JV/0448</t>
  </si>
  <si>
    <t>JV/0449</t>
  </si>
  <si>
    <t>JV/0450</t>
  </si>
  <si>
    <t>Average recovery % by Operator x Shift x Month (live AVERAGEIFS) - spot the outlier</t>
  </si>
  <si>
    <t>Benford's Law - first digit test on Payments + Journal amounts</t>
  </si>
  <si>
    <t>Digit</t>
  </si>
  <si>
    <t>Count</t>
  </si>
  <si>
    <t>Actual %</t>
  </si>
  <si>
    <t>Expected %</t>
  </si>
  <si>
    <t>Abs diff</t>
  </si>
  <si>
    <t>MAD</t>
  </si>
  <si>
    <t>Verdict</t>
  </si>
  <si>
    <t>Nigrini thresholds (first digit): &lt;0.006 close, &lt;0.012 acceptable, &lt;0.015 marginal, above = nonconformity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</si>
</sst>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dd\-mm\-yyyy"/>
    <numFmt numFmtId="166" formatCode="0.0%"/>
    <numFmt numFmtId="167" formatCode="dd\-mm\-yyyy\ hh:mm"/>
    <numFmt numFmtId="168" formatCode="0.0000"/>
  </numFmts>
  <fonts count="7" x14ac:knownFonts="1">
    <font>
      <sz val="11"/>
      <color theme="1"/>
      <name val="Calibri"/>
      <family val="2"/>
      <scheme val="minor"/>
    </font>
    <font>
      <b/>
      <sz val="12"/>
      <color rgb="FF0F2240"/>
      <name val="Calibri"/>
    </font>
    <font>
      <b/>
      <sz val="11"/>
      <color rgb="FFFFFFFF"/>
      <name val="Calibri"/>
    </font>
    <font>
      <i/>
      <sz val="11"/>
      <color rgb="FF8A6D00"/>
      <name val="Calibri"/>
    </font>
    <font>
      <b/>
      <sz val="16"/>
      <color rgb="FF0F2240"/>
      <name val="Calibri"/>
    </font>
    <font>
      <u/>
      <sz val="11"/>
      <color rgb="FF1F5FBF"/>
      <name val="Calibri"/>
    </font>
    <font>
      <b/>
      <sz val="11"/>
      <color rgb="FF0F224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4D6"/>
      </patternFill>
    </fill>
    <fill>
      <patternFill patternType="solid">
        <fgColor rgb="FF0F2240"/>
      </patternFill>
    </fill>
    <fill>
      <patternFill patternType="solid">
        <fgColor rgb="FF8A6D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3" fillId="0" borderId="0" xfId="0" applyFont="1"/>
    <xf numFmtId="0" fontId="2" fillId="3" borderId="0" xfId="0" applyFont="1" applyFill="1"/>
    <xf numFmtId="0" fontId="5" fillId="0" borderId="0" xfId="0" applyFont="1"/>
    <xf numFmtId="0" fontId="6" fillId="0" borderId="0" xfId="0" applyFont="1"/>
    <xf numFmtId="0" fontId="1" fillId="0" borderId="0" xfId="0" applyFont="1"/>
    <xf numFmtId="165" fontId="0" fillId="0" borderId="0" xfId="0" applyNumberFormat="1"/>
    <xf numFmtId="0" fontId="2" fillId="3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0" fillId="2" borderId="0" xfId="0" applyFill="1"/>
    <xf numFmtId="4" fontId="0" fillId="2" borderId="0" xfId="0" applyNumberFormat="1" applyFill="1"/>
    <xf numFmtId="3" fontId="0" fillId="2" borderId="0" xfId="0" applyNumberFormat="1" applyFill="1"/>
    <xf numFmtId="166" fontId="0" fillId="2" borderId="0" xfId="0" applyNumberFormat="1" applyFill="1"/>
    <xf numFmtId="167" fontId="0" fillId="0" borderId="0" xfId="0" applyNumberFormat="1"/>
    <xf numFmtId="166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13"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  <dxf>
      <fill>
        <patternFill patternType="solid">
          <fgColor rgb="FFF8C9C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Actual vs Benford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Benford!$C$3</c:f>
              <c:strCache>
                <c:ptCount val="1"/>
                <c:pt idx="0">
                  <c:v>Actual %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numRef>
              <c:f>Benford!$A$4:$A$12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Benford!$C$4:$C$12</c:f>
              <c:numCache>
                <c:formatCode>0.0%</c:formatCode>
                <c:ptCount val="9"/>
                <c:pt idx="0">
                  <c:v>0.27242524916943522</c:v>
                </c:pt>
                <c:pt idx="1">
                  <c:v>0.14950166112956811</c:v>
                </c:pt>
                <c:pt idx="2">
                  <c:v>0.16057585825027684</c:v>
                </c:pt>
                <c:pt idx="3">
                  <c:v>0.10409745293466224</c:v>
                </c:pt>
                <c:pt idx="4">
                  <c:v>0.12513842746400886</c:v>
                </c:pt>
                <c:pt idx="5">
                  <c:v>6.9767441860465115E-2</c:v>
                </c:pt>
                <c:pt idx="6">
                  <c:v>5.537098560354374E-2</c:v>
                </c:pt>
                <c:pt idx="7">
                  <c:v>3.6544850498338874E-2</c:v>
                </c:pt>
                <c:pt idx="8">
                  <c:v>2.6578073089700997E-2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DA-4284-A0ED-7985DCA07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lineChart>
        <c:grouping val="standard"/>
        <c:varyColors val="0"/>
        <c:ser>
          <c:idx val="1"/>
          <c:order val="1"/>
          <c:tx>
            <c:strRef>
              <c:f>Benford!$D$3</c:f>
              <c:strCache>
                <c:ptCount val="1"/>
                <c:pt idx="0">
                  <c:v>Expected %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Benford!$D$4:$D$12</c:f>
              <c:numCache>
                <c:formatCode>0.0%</c:formatCode>
                <c:ptCount val="9"/>
                <c:pt idx="0">
                  <c:v>0.3010299956639812</c:v>
                </c:pt>
                <c:pt idx="1">
                  <c:v>0.17609125905568124</c:v>
                </c:pt>
                <c:pt idx="2">
                  <c:v>0.12493873660829993</c:v>
                </c:pt>
                <c:pt idx="3">
                  <c:v>9.691001300805642E-2</c:v>
                </c:pt>
                <c:pt idx="4">
                  <c:v>7.9181246047624818E-2</c:v>
                </c:pt>
                <c:pt idx="5">
                  <c:v>6.6946789630613221E-2</c:v>
                </c:pt>
                <c:pt idx="6">
                  <c:v>5.7991946977686733E-2</c:v>
                </c:pt>
                <c:pt idx="7">
                  <c:v>5.1152522447381291E-2</c:v>
                </c:pt>
                <c:pt idx="8">
                  <c:v>4.5757490560675143E-2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DA-4284-A0ED-7985DCA07C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%</a:t>
                </a:r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648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/>
  </sheetViews>
  <sheetFormatPr defaultRowHeight="14.4" x14ac:dyDescent="0.3"/>
  <cols>
    <col min="1" max="1" width="5" customWidth="1"/>
    <col min="2" max="2" width="20" customWidth="1"/>
    <col min="3" max="3" width="52" customWidth="1"/>
    <col min="4" max="4" width="12" customWidth="1"/>
    <col min="5" max="5" width="34" customWidth="1"/>
    <col min="6" max="6" width="10" customWidth="1"/>
  </cols>
  <sheetData>
    <row r="1" spans="1:6" ht="21" x14ac:dyDescent="0.4">
      <c r="A1" s="1" t="s">
        <v>0</v>
      </c>
    </row>
    <row r="2" spans="1:6" x14ac:dyDescent="0.3">
      <c r="A2" s="2" t="s">
        <v>1</v>
      </c>
    </row>
    <row r="3" spans="1:6" x14ac:dyDescent="0.3">
      <c r="A3" t="s">
        <v>2</v>
      </c>
    </row>
    <row r="5" spans="1:6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 x14ac:dyDescent="0.3">
      <c r="A6">
        <v>1</v>
      </c>
      <c r="B6" t="s">
        <v>9</v>
      </c>
      <c r="C6" t="s">
        <v>10</v>
      </c>
      <c r="D6">
        <f>COUNTIF(Sales!S4:S1451,"FLAG")</f>
        <v>7</v>
      </c>
      <c r="E6" t="s">
        <v>11</v>
      </c>
      <c r="F6" s="4" t="s">
        <v>12</v>
      </c>
    </row>
    <row r="7" spans="1:6" x14ac:dyDescent="0.3">
      <c r="A7">
        <v>2</v>
      </c>
      <c r="B7" t="s">
        <v>9</v>
      </c>
      <c r="C7" t="s">
        <v>13</v>
      </c>
      <c r="D7">
        <f>COUNTIF(Sales!T4:T1451,"FLAG")</f>
        <v>4</v>
      </c>
      <c r="E7" t="s">
        <v>14</v>
      </c>
      <c r="F7" s="4" t="s">
        <v>12</v>
      </c>
    </row>
    <row r="8" spans="1:6" x14ac:dyDescent="0.3">
      <c r="A8">
        <v>3</v>
      </c>
      <c r="B8" t="s">
        <v>9</v>
      </c>
      <c r="C8" t="s">
        <v>15</v>
      </c>
      <c r="D8">
        <f>COUNTIF(Sales!U4:U1451,"FLAG")</f>
        <v>6</v>
      </c>
      <c r="E8" t="s">
        <v>16</v>
      </c>
      <c r="F8" s="4" t="s">
        <v>12</v>
      </c>
    </row>
    <row r="9" spans="1:6" x14ac:dyDescent="0.3">
      <c r="A9">
        <v>4</v>
      </c>
      <c r="B9" t="s">
        <v>9</v>
      </c>
      <c r="C9" t="s">
        <v>17</v>
      </c>
      <c r="D9">
        <f>COUNTIF(Sales!V4:V1451,"FLAG")</f>
        <v>6</v>
      </c>
      <c r="E9" t="s">
        <v>18</v>
      </c>
      <c r="F9" s="4" t="s">
        <v>12</v>
      </c>
    </row>
    <row r="10" spans="1:6" x14ac:dyDescent="0.3">
      <c r="A10">
        <v>5</v>
      </c>
      <c r="B10" t="s">
        <v>9</v>
      </c>
      <c r="C10" t="s">
        <v>19</v>
      </c>
      <c r="D10">
        <f>COUNTIF(Sales!W4:W1451,"FLAG")</f>
        <v>3</v>
      </c>
      <c r="E10" t="s">
        <v>20</v>
      </c>
      <c r="F10" s="4" t="s">
        <v>12</v>
      </c>
    </row>
    <row r="11" spans="1:6" x14ac:dyDescent="0.3">
      <c r="A11">
        <v>6</v>
      </c>
      <c r="B11" t="s">
        <v>9</v>
      </c>
      <c r="C11" t="s">
        <v>21</v>
      </c>
      <c r="D11">
        <f>COUNTIF(Sales!Y4:Y1451,"FLAG")</f>
        <v>5</v>
      </c>
      <c r="E11" t="s">
        <v>22</v>
      </c>
      <c r="F11" s="4" t="s">
        <v>12</v>
      </c>
    </row>
    <row r="12" spans="1:6" x14ac:dyDescent="0.3">
      <c r="A12">
        <v>7</v>
      </c>
      <c r="B12" t="s">
        <v>23</v>
      </c>
      <c r="C12" t="s">
        <v>24</v>
      </c>
      <c r="D12">
        <f>COUNTIF(Vendors!L4:L35,"FLAG")</f>
        <v>2</v>
      </c>
      <c r="E12" t="s">
        <v>25</v>
      </c>
      <c r="F12" s="4" t="s">
        <v>12</v>
      </c>
    </row>
    <row r="13" spans="1:6" x14ac:dyDescent="0.3">
      <c r="A13">
        <v>8</v>
      </c>
      <c r="B13" t="s">
        <v>23</v>
      </c>
      <c r="C13" t="s">
        <v>26</v>
      </c>
      <c r="D13">
        <f>COUNTIF(Vendors!M4:M35,"FLAG")</f>
        <v>2</v>
      </c>
      <c r="E13" t="s">
        <v>27</v>
      </c>
      <c r="F13" s="4" t="s">
        <v>12</v>
      </c>
    </row>
    <row r="14" spans="1:6" x14ac:dyDescent="0.3">
      <c r="A14">
        <v>9</v>
      </c>
      <c r="B14" t="s">
        <v>23</v>
      </c>
      <c r="C14" t="s">
        <v>28</v>
      </c>
      <c r="D14">
        <f>COUNTIF(Vendors!N4:N35,"FLAG")</f>
        <v>1</v>
      </c>
      <c r="E14" t="s">
        <v>29</v>
      </c>
      <c r="F14" s="4" t="s">
        <v>12</v>
      </c>
    </row>
    <row r="15" spans="1:6" x14ac:dyDescent="0.3">
      <c r="A15">
        <v>10</v>
      </c>
      <c r="B15" t="s">
        <v>23</v>
      </c>
      <c r="C15" t="s">
        <v>30</v>
      </c>
      <c r="D15">
        <f>COUNTIF(Vendors!O4:O35,"FLAG")</f>
        <v>1</v>
      </c>
      <c r="E15" t="s">
        <v>31</v>
      </c>
      <c r="F15" s="4" t="s">
        <v>12</v>
      </c>
    </row>
    <row r="16" spans="1:6" x14ac:dyDescent="0.3">
      <c r="A16">
        <v>11</v>
      </c>
      <c r="B16" t="s">
        <v>23</v>
      </c>
      <c r="C16" t="s">
        <v>32</v>
      </c>
      <c r="D16">
        <f>COUNTIF(Vendors!P4:P35,"FLAG")</f>
        <v>1</v>
      </c>
      <c r="E16" t="s">
        <v>33</v>
      </c>
      <c r="F16" s="4" t="s">
        <v>12</v>
      </c>
    </row>
    <row r="17" spans="1:6" x14ac:dyDescent="0.3">
      <c r="A17">
        <v>12</v>
      </c>
      <c r="B17" t="s">
        <v>23</v>
      </c>
      <c r="C17" t="s">
        <v>34</v>
      </c>
      <c r="D17">
        <f>COUNTIF(Vendors!Q4:Q35,"FLAG")</f>
        <v>1</v>
      </c>
      <c r="E17" t="s">
        <v>35</v>
      </c>
      <c r="F17" s="4" t="s">
        <v>12</v>
      </c>
    </row>
    <row r="18" spans="1:6" x14ac:dyDescent="0.3">
      <c r="A18">
        <v>13</v>
      </c>
      <c r="B18" t="s">
        <v>23</v>
      </c>
      <c r="C18" t="s">
        <v>36</v>
      </c>
      <c r="D18">
        <f>COUNTIF(Vendors!R4:R35,"FLAG")</f>
        <v>1</v>
      </c>
      <c r="E18" t="s">
        <v>37</v>
      </c>
      <c r="F18" s="4" t="s">
        <v>12</v>
      </c>
    </row>
    <row r="19" spans="1:6" x14ac:dyDescent="0.3">
      <c r="A19">
        <v>14</v>
      </c>
      <c r="B19" t="s">
        <v>23</v>
      </c>
      <c r="C19" t="s">
        <v>38</v>
      </c>
      <c r="D19">
        <f>COUNTIF(Vendors!S4:S35,"FLAG")</f>
        <v>1</v>
      </c>
      <c r="E19" t="s">
        <v>39</v>
      </c>
      <c r="F19" s="4" t="s">
        <v>12</v>
      </c>
    </row>
    <row r="20" spans="1:6" x14ac:dyDescent="0.3">
      <c r="A20">
        <v>15</v>
      </c>
      <c r="B20" t="s">
        <v>40</v>
      </c>
      <c r="C20" t="s">
        <v>41</v>
      </c>
      <c r="D20">
        <f>COUNTIF(Purchases!Q4:Q566,"FLAG")</f>
        <v>6</v>
      </c>
      <c r="E20" t="s">
        <v>42</v>
      </c>
      <c r="F20" s="4" t="s">
        <v>12</v>
      </c>
    </row>
    <row r="21" spans="1:6" x14ac:dyDescent="0.3">
      <c r="A21">
        <v>16</v>
      </c>
      <c r="B21" t="s">
        <v>40</v>
      </c>
      <c r="C21" t="s">
        <v>43</v>
      </c>
      <c r="D21">
        <f>COUNTIF(Purchases!R4:R566,"FLAG")</f>
        <v>5</v>
      </c>
      <c r="E21" t="s">
        <v>44</v>
      </c>
      <c r="F21" s="4" t="s">
        <v>12</v>
      </c>
    </row>
    <row r="22" spans="1:6" x14ac:dyDescent="0.3">
      <c r="A22">
        <v>17</v>
      </c>
      <c r="B22" t="s">
        <v>40</v>
      </c>
      <c r="C22" t="s">
        <v>45</v>
      </c>
      <c r="D22">
        <f>COUNTIF(Purchases!S4:S566,"FLAG")</f>
        <v>4</v>
      </c>
      <c r="E22" t="s">
        <v>46</v>
      </c>
      <c r="F22" s="4" t="s">
        <v>12</v>
      </c>
    </row>
    <row r="23" spans="1:6" x14ac:dyDescent="0.3">
      <c r="A23">
        <v>18</v>
      </c>
      <c r="B23" t="s">
        <v>40</v>
      </c>
      <c r="C23" t="s">
        <v>47</v>
      </c>
      <c r="D23">
        <f>COUNTIF(Purchases!T4:T566,"FLAG")</f>
        <v>6</v>
      </c>
      <c r="E23" t="s">
        <v>48</v>
      </c>
      <c r="F23" s="4" t="s">
        <v>12</v>
      </c>
    </row>
    <row r="24" spans="1:6" x14ac:dyDescent="0.3">
      <c r="A24">
        <v>19</v>
      </c>
      <c r="B24" t="s">
        <v>40</v>
      </c>
      <c r="C24" t="s">
        <v>49</v>
      </c>
      <c r="D24">
        <f>COUNTIF(Purchases!V4:V566,"FLAG")</f>
        <v>4</v>
      </c>
      <c r="E24" t="s">
        <v>50</v>
      </c>
      <c r="F24" s="4" t="s">
        <v>12</v>
      </c>
    </row>
    <row r="25" spans="1:6" x14ac:dyDescent="0.3">
      <c r="A25">
        <v>20</v>
      </c>
      <c r="B25" t="s">
        <v>51</v>
      </c>
      <c r="C25" t="s">
        <v>52</v>
      </c>
      <c r="D25">
        <f>COUNTIF(Purchases!X4:X566,"FLAG")</f>
        <v>14</v>
      </c>
      <c r="E25" t="s">
        <v>53</v>
      </c>
      <c r="F25" s="4" t="s">
        <v>12</v>
      </c>
    </row>
    <row r="26" spans="1:6" x14ac:dyDescent="0.3">
      <c r="A26">
        <v>21</v>
      </c>
      <c r="B26" t="s">
        <v>51</v>
      </c>
      <c r="C26" t="s">
        <v>54</v>
      </c>
      <c r="D26">
        <f>COUNTIF(Purchases!Z4:Z566,"FLAG")</f>
        <v>4</v>
      </c>
      <c r="E26" t="s">
        <v>55</v>
      </c>
      <c r="F26" s="4" t="s">
        <v>12</v>
      </c>
    </row>
    <row r="27" spans="1:6" x14ac:dyDescent="0.3">
      <c r="A27">
        <v>22</v>
      </c>
      <c r="B27" t="s">
        <v>51</v>
      </c>
      <c r="C27" t="s">
        <v>56</v>
      </c>
      <c r="D27">
        <f>COUNTIF(GSTR2B!H4:H552,"FLAG")</f>
        <v>3</v>
      </c>
      <c r="E27" t="s">
        <v>57</v>
      </c>
      <c r="F27" s="4" t="s">
        <v>12</v>
      </c>
    </row>
    <row r="28" spans="1:6" x14ac:dyDescent="0.3">
      <c r="A28">
        <v>23</v>
      </c>
      <c r="B28" t="s">
        <v>58</v>
      </c>
      <c r="C28" t="s">
        <v>59</v>
      </c>
      <c r="D28">
        <f>COUNTIF(Payments!K4:K468,"FLAG")</f>
        <v>10</v>
      </c>
      <c r="E28" t="s">
        <v>60</v>
      </c>
      <c r="F28" s="4" t="s">
        <v>12</v>
      </c>
    </row>
    <row r="29" spans="1:6" x14ac:dyDescent="0.3">
      <c r="A29">
        <v>24</v>
      </c>
      <c r="B29" t="s">
        <v>58</v>
      </c>
      <c r="C29" t="s">
        <v>61</v>
      </c>
      <c r="D29">
        <f>COUNTIF(Payments!L4:L468,"FLAG")</f>
        <v>3</v>
      </c>
      <c r="E29" t="s">
        <v>62</v>
      </c>
      <c r="F29" s="4" t="s">
        <v>12</v>
      </c>
    </row>
    <row r="30" spans="1:6" x14ac:dyDescent="0.3">
      <c r="A30">
        <v>25</v>
      </c>
      <c r="B30" t="s">
        <v>58</v>
      </c>
      <c r="C30" t="s">
        <v>63</v>
      </c>
      <c r="D30">
        <f>COUNTIF(Payments!M4:M468,"FLAG")</f>
        <v>4</v>
      </c>
      <c r="E30" t="s">
        <v>64</v>
      </c>
      <c r="F30" s="4" t="s">
        <v>12</v>
      </c>
    </row>
    <row r="31" spans="1:6" x14ac:dyDescent="0.3">
      <c r="A31">
        <v>26</v>
      </c>
      <c r="B31" t="s">
        <v>58</v>
      </c>
      <c r="C31" t="s">
        <v>65</v>
      </c>
      <c r="D31">
        <f>COUNTIF(Payments!N4:N468,"FLAG")</f>
        <v>4</v>
      </c>
      <c r="E31" t="s">
        <v>66</v>
      </c>
      <c r="F31" s="4" t="s">
        <v>12</v>
      </c>
    </row>
    <row r="32" spans="1:6" x14ac:dyDescent="0.3">
      <c r="A32">
        <v>27</v>
      </c>
      <c r="B32" t="s">
        <v>58</v>
      </c>
      <c r="C32" t="s">
        <v>67</v>
      </c>
      <c r="D32">
        <f>COUNTIF(Payments!O4:O468,"FLAG")</f>
        <v>5</v>
      </c>
      <c r="E32" t="s">
        <v>68</v>
      </c>
      <c r="F32" s="4" t="s">
        <v>12</v>
      </c>
    </row>
    <row r="33" spans="1:6" x14ac:dyDescent="0.3">
      <c r="A33">
        <v>28</v>
      </c>
      <c r="B33" t="s">
        <v>69</v>
      </c>
      <c r="C33" t="s">
        <v>70</v>
      </c>
      <c r="D33">
        <f>COUNTIF(Yield!L4:L613,"FLAG")</f>
        <v>8</v>
      </c>
      <c r="E33" t="s">
        <v>71</v>
      </c>
      <c r="F33" s="4" t="s">
        <v>12</v>
      </c>
    </row>
    <row r="34" spans="1:6" x14ac:dyDescent="0.3">
      <c r="A34">
        <v>29</v>
      </c>
      <c r="B34" t="s">
        <v>69</v>
      </c>
      <c r="C34" t="s">
        <v>72</v>
      </c>
      <c r="D34">
        <f>COUNTIF(Yield!M4:M613,"FLAG")</f>
        <v>2</v>
      </c>
      <c r="E34" t="s">
        <v>73</v>
      </c>
      <c r="F34" s="4" t="s">
        <v>12</v>
      </c>
    </row>
    <row r="35" spans="1:6" x14ac:dyDescent="0.3">
      <c r="A35">
        <v>30</v>
      </c>
      <c r="B35" t="s">
        <v>74</v>
      </c>
      <c r="C35" t="s">
        <v>75</v>
      </c>
      <c r="D35">
        <f>COUNTIF(Journals!K4:K453,"FLAG")</f>
        <v>4</v>
      </c>
      <c r="E35" t="s">
        <v>76</v>
      </c>
      <c r="F35" s="4" t="s">
        <v>12</v>
      </c>
    </row>
    <row r="36" spans="1:6" x14ac:dyDescent="0.3">
      <c r="A36">
        <v>31</v>
      </c>
      <c r="B36" t="s">
        <v>74</v>
      </c>
      <c r="C36" t="s">
        <v>77</v>
      </c>
      <c r="D36">
        <f>COUNTIF(Journals!L4:L453,"FLAG")</f>
        <v>5</v>
      </c>
      <c r="E36" t="s">
        <v>78</v>
      </c>
      <c r="F36" s="4" t="s">
        <v>12</v>
      </c>
    </row>
    <row r="37" spans="1:6" x14ac:dyDescent="0.3">
      <c r="A37">
        <v>32</v>
      </c>
      <c r="B37" t="s">
        <v>74</v>
      </c>
      <c r="C37" t="s">
        <v>79</v>
      </c>
      <c r="D37">
        <f>COUNTIF(Journals!N4:N453,"FLAG")</f>
        <v>4</v>
      </c>
      <c r="E37" t="s">
        <v>80</v>
      </c>
      <c r="F37" s="4" t="s">
        <v>12</v>
      </c>
    </row>
    <row r="38" spans="1:6" x14ac:dyDescent="0.3">
      <c r="A38">
        <v>33</v>
      </c>
      <c r="B38" t="s">
        <v>74</v>
      </c>
      <c r="C38" t="s">
        <v>81</v>
      </c>
      <c r="D38">
        <f>COUNTIF(Journals!O4:O453,"FLAG")</f>
        <v>4</v>
      </c>
      <c r="E38" t="s">
        <v>82</v>
      </c>
      <c r="F38" s="4" t="s">
        <v>12</v>
      </c>
    </row>
    <row r="39" spans="1:6" x14ac:dyDescent="0.3">
      <c r="A39">
        <v>34</v>
      </c>
      <c r="B39" t="s">
        <v>74</v>
      </c>
      <c r="C39" t="s">
        <v>83</v>
      </c>
      <c r="D39">
        <f>COUNTIF(Journals!P4:P453,"FLAG")</f>
        <v>3</v>
      </c>
      <c r="E39" t="s">
        <v>84</v>
      </c>
      <c r="F39" s="4" t="s">
        <v>12</v>
      </c>
    </row>
    <row r="41" spans="1:6" x14ac:dyDescent="0.3">
      <c r="A41" s="5" t="s">
        <v>85</v>
      </c>
    </row>
    <row r="42" spans="1:6" x14ac:dyDescent="0.3">
      <c r="B42" t="s">
        <v>86</v>
      </c>
    </row>
    <row r="43" spans="1:6" x14ac:dyDescent="0.3">
      <c r="B43" t="s">
        <v>87</v>
      </c>
    </row>
    <row r="44" spans="1:6" x14ac:dyDescent="0.3">
      <c r="B44" t="s">
        <v>88</v>
      </c>
    </row>
    <row r="45" spans="1:6" x14ac:dyDescent="0.3">
      <c r="B45" t="s">
        <v>89</v>
      </c>
    </row>
  </sheetData>
  <conditionalFormatting sqref="D6:D39">
    <cfRule type="cellIs" dxfId="12" priority="1" operator="greaterThan">
      <formula>0</formula>
    </cfRule>
  </conditionalFormatting>
  <hyperlinks>
    <hyperlink ref="F6" location="'Sales'!S3" display="Open &gt;&gt;" xr:uid="{00000000-0004-0000-0000-000000000000}"/>
    <hyperlink ref="F7" location="'Sales'!T3" display="Open &gt;&gt;" xr:uid="{00000000-0004-0000-0000-000001000000}"/>
    <hyperlink ref="F8" location="'Sales'!U3" display="Open &gt;&gt;" xr:uid="{00000000-0004-0000-0000-000002000000}"/>
    <hyperlink ref="F9" location="'Sales'!V3" display="Open &gt;&gt;" xr:uid="{00000000-0004-0000-0000-000003000000}"/>
    <hyperlink ref="F10" location="'Sales'!W3" display="Open &gt;&gt;" xr:uid="{00000000-0004-0000-0000-000004000000}"/>
    <hyperlink ref="F11" location="'Sales'!Y3" display="Open &gt;&gt;" xr:uid="{00000000-0004-0000-0000-000005000000}"/>
    <hyperlink ref="F12" location="'Vendors'!L3" display="Open &gt;&gt;" xr:uid="{00000000-0004-0000-0000-000006000000}"/>
    <hyperlink ref="F13" location="'Vendors'!M3" display="Open &gt;&gt;" xr:uid="{00000000-0004-0000-0000-000007000000}"/>
    <hyperlink ref="F14" location="'Vendors'!N3" display="Open &gt;&gt;" xr:uid="{00000000-0004-0000-0000-000008000000}"/>
    <hyperlink ref="F15" location="'Vendors'!O3" display="Open &gt;&gt;" xr:uid="{00000000-0004-0000-0000-000009000000}"/>
    <hyperlink ref="F16" location="'Vendors'!P3" display="Open &gt;&gt;" xr:uid="{00000000-0004-0000-0000-00000A000000}"/>
    <hyperlink ref="F17" location="'Vendors'!Q3" display="Open &gt;&gt;" xr:uid="{00000000-0004-0000-0000-00000B000000}"/>
    <hyperlink ref="F18" location="'Vendors'!R3" display="Open &gt;&gt;" xr:uid="{00000000-0004-0000-0000-00000C000000}"/>
    <hyperlink ref="F19" location="'Vendors'!S3" display="Open &gt;&gt;" xr:uid="{00000000-0004-0000-0000-00000D000000}"/>
    <hyperlink ref="F20" location="'Purchases'!Q3" display="Open &gt;&gt;" xr:uid="{00000000-0004-0000-0000-00000E000000}"/>
    <hyperlink ref="F21" location="'Purchases'!R3" display="Open &gt;&gt;" xr:uid="{00000000-0004-0000-0000-00000F000000}"/>
    <hyperlink ref="F22" location="'Purchases'!S3" display="Open &gt;&gt;" xr:uid="{00000000-0004-0000-0000-000010000000}"/>
    <hyperlink ref="F23" location="'Purchases'!T3" display="Open &gt;&gt;" xr:uid="{00000000-0004-0000-0000-000011000000}"/>
    <hyperlink ref="F24" location="'Purchases'!V3" display="Open &gt;&gt;" xr:uid="{00000000-0004-0000-0000-000012000000}"/>
    <hyperlink ref="F25" location="'Purchases'!X3" display="Open &gt;&gt;" xr:uid="{00000000-0004-0000-0000-000013000000}"/>
    <hyperlink ref="F26" location="'Purchases'!Z3" display="Open &gt;&gt;" xr:uid="{00000000-0004-0000-0000-000014000000}"/>
    <hyperlink ref="F27" location="'GSTR2B'!H3" display="Open &gt;&gt;" xr:uid="{00000000-0004-0000-0000-000015000000}"/>
    <hyperlink ref="F28" location="'Payments'!K3" display="Open &gt;&gt;" xr:uid="{00000000-0004-0000-0000-000016000000}"/>
    <hyperlink ref="F29" location="'Payments'!L3" display="Open &gt;&gt;" xr:uid="{00000000-0004-0000-0000-000017000000}"/>
    <hyperlink ref="F30" location="'Payments'!M3" display="Open &gt;&gt;" xr:uid="{00000000-0004-0000-0000-000018000000}"/>
    <hyperlink ref="F31" location="'Payments'!N3" display="Open &gt;&gt;" xr:uid="{00000000-0004-0000-0000-000019000000}"/>
    <hyperlink ref="F32" location="'Payments'!O3" display="Open &gt;&gt;" xr:uid="{00000000-0004-0000-0000-00001A000000}"/>
    <hyperlink ref="F33" location="'Yield'!L3" display="Open &gt;&gt;" xr:uid="{00000000-0004-0000-0000-00001B000000}"/>
    <hyperlink ref="F34" location="'Yield'!M3" display="Open &gt;&gt;" xr:uid="{00000000-0004-0000-0000-00001C000000}"/>
    <hyperlink ref="F35" location="'Journals'!K3" display="Open &gt;&gt;" xr:uid="{00000000-0004-0000-0000-00001D000000}"/>
    <hyperlink ref="F36" location="'Journals'!L3" display="Open &gt;&gt;" xr:uid="{00000000-0004-0000-0000-00001E000000}"/>
    <hyperlink ref="F37" location="'Journals'!N3" display="Open &gt;&gt;" xr:uid="{00000000-0004-0000-0000-00001F000000}"/>
    <hyperlink ref="F38" location="'Journals'!O3" display="Open &gt;&gt;" xr:uid="{00000000-0004-0000-0000-000020000000}"/>
    <hyperlink ref="F39" location="'Journals'!P3" display="Open &gt;&gt;" xr:uid="{00000000-0004-0000-0000-00002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"/>
  <sheetViews>
    <sheetView workbookViewId="0"/>
  </sheetViews>
  <sheetFormatPr defaultRowHeight="14.4" x14ac:dyDescent="0.3"/>
  <sheetData>
    <row r="1" spans="1:7" ht="15.6" x14ac:dyDescent="0.3">
      <c r="A1" s="6" t="s">
        <v>90</v>
      </c>
    </row>
    <row r="3" spans="1:7" x14ac:dyDescent="0.3">
      <c r="A3" t="s">
        <v>91</v>
      </c>
      <c r="B3" t="s">
        <v>92</v>
      </c>
      <c r="C3" t="s">
        <v>93</v>
      </c>
      <c r="D3" t="s">
        <v>94</v>
      </c>
      <c r="E3" t="s">
        <v>95</v>
      </c>
      <c r="F3" t="s">
        <v>96</v>
      </c>
      <c r="G3" t="s">
        <v>97</v>
      </c>
    </row>
    <row r="4" spans="1:7" x14ac:dyDescent="0.3">
      <c r="A4" t="s">
        <v>98</v>
      </c>
      <c r="B4" t="s">
        <v>99</v>
      </c>
      <c r="C4" t="s">
        <v>100</v>
      </c>
      <c r="D4" t="s">
        <v>101</v>
      </c>
      <c r="E4">
        <v>7205613506</v>
      </c>
      <c r="F4">
        <v>397783777305</v>
      </c>
      <c r="G4" s="7">
        <v>41762</v>
      </c>
    </row>
    <row r="5" spans="1:7" x14ac:dyDescent="0.3">
      <c r="A5" t="s">
        <v>102</v>
      </c>
      <c r="B5" t="s">
        <v>103</v>
      </c>
      <c r="C5" t="s">
        <v>9</v>
      </c>
      <c r="D5" t="s">
        <v>104</v>
      </c>
      <c r="E5">
        <v>8703621321</v>
      </c>
      <c r="F5">
        <v>283113781916</v>
      </c>
      <c r="G5" s="7">
        <v>43472</v>
      </c>
    </row>
    <row r="6" spans="1:7" x14ac:dyDescent="0.3">
      <c r="A6" t="s">
        <v>105</v>
      </c>
      <c r="B6" t="s">
        <v>106</v>
      </c>
      <c r="C6" t="s">
        <v>107</v>
      </c>
      <c r="D6" t="s">
        <v>108</v>
      </c>
      <c r="E6">
        <v>7146131076</v>
      </c>
      <c r="F6">
        <v>968712477534</v>
      </c>
      <c r="G6" s="7">
        <v>42131</v>
      </c>
    </row>
    <row r="7" spans="1:7" x14ac:dyDescent="0.3">
      <c r="A7" t="s">
        <v>109</v>
      </c>
      <c r="B7" t="s">
        <v>110</v>
      </c>
      <c r="C7" t="s">
        <v>107</v>
      </c>
      <c r="D7" t="s">
        <v>111</v>
      </c>
      <c r="E7">
        <v>7781559453</v>
      </c>
      <c r="F7">
        <v>519944768541</v>
      </c>
      <c r="G7" s="7">
        <v>45372</v>
      </c>
    </row>
    <row r="8" spans="1:7" x14ac:dyDescent="0.3">
      <c r="A8" t="s">
        <v>112</v>
      </c>
      <c r="B8" t="s">
        <v>113</v>
      </c>
      <c r="C8" t="s">
        <v>114</v>
      </c>
      <c r="D8" t="s">
        <v>115</v>
      </c>
      <c r="E8">
        <v>7515616907</v>
      </c>
      <c r="F8">
        <v>342608650810</v>
      </c>
      <c r="G8" s="7">
        <v>43501</v>
      </c>
    </row>
    <row r="9" spans="1:7" x14ac:dyDescent="0.3">
      <c r="A9" t="s">
        <v>116</v>
      </c>
      <c r="B9" t="s">
        <v>117</v>
      </c>
      <c r="C9" t="s">
        <v>100</v>
      </c>
      <c r="D9" t="s">
        <v>118</v>
      </c>
      <c r="E9">
        <v>9243561225</v>
      </c>
      <c r="F9">
        <v>178190157626</v>
      </c>
      <c r="G9" s="7">
        <v>41446</v>
      </c>
    </row>
    <row r="10" spans="1:7" x14ac:dyDescent="0.3">
      <c r="A10" t="s">
        <v>119</v>
      </c>
      <c r="B10" t="s">
        <v>120</v>
      </c>
      <c r="C10" t="s">
        <v>107</v>
      </c>
      <c r="D10" t="s">
        <v>121</v>
      </c>
      <c r="E10">
        <v>6160193491</v>
      </c>
      <c r="F10">
        <v>661899818138</v>
      </c>
      <c r="G10" s="7">
        <v>45558</v>
      </c>
    </row>
    <row r="11" spans="1:7" x14ac:dyDescent="0.3">
      <c r="A11" t="s">
        <v>122</v>
      </c>
      <c r="B11" t="s">
        <v>123</v>
      </c>
      <c r="C11" t="s">
        <v>100</v>
      </c>
      <c r="D11" t="s">
        <v>124</v>
      </c>
      <c r="E11">
        <v>9406672283</v>
      </c>
      <c r="F11">
        <v>759079902106</v>
      </c>
      <c r="G11" s="7">
        <v>44637</v>
      </c>
    </row>
    <row r="12" spans="1:7" x14ac:dyDescent="0.3">
      <c r="A12" t="s">
        <v>125</v>
      </c>
      <c r="B12" t="s">
        <v>126</v>
      </c>
      <c r="C12" t="s">
        <v>107</v>
      </c>
      <c r="D12" t="s">
        <v>127</v>
      </c>
      <c r="E12">
        <v>9115256375</v>
      </c>
      <c r="F12">
        <v>986517269503</v>
      </c>
      <c r="G12" s="7">
        <v>42047</v>
      </c>
    </row>
    <row r="13" spans="1:7" x14ac:dyDescent="0.3">
      <c r="A13" t="s">
        <v>128</v>
      </c>
      <c r="B13" t="s">
        <v>129</v>
      </c>
      <c r="C13" t="s">
        <v>114</v>
      </c>
      <c r="D13" t="s">
        <v>130</v>
      </c>
      <c r="E13">
        <v>8227032155</v>
      </c>
      <c r="F13">
        <v>674335624487</v>
      </c>
      <c r="G13" s="7">
        <v>41805</v>
      </c>
    </row>
    <row r="14" spans="1:7" x14ac:dyDescent="0.3">
      <c r="A14" t="s">
        <v>131</v>
      </c>
      <c r="B14" t="s">
        <v>132</v>
      </c>
      <c r="C14" t="s">
        <v>107</v>
      </c>
      <c r="D14" t="s">
        <v>133</v>
      </c>
      <c r="E14">
        <v>9205266145</v>
      </c>
      <c r="F14">
        <v>704362237409</v>
      </c>
      <c r="G14" s="7">
        <v>44168</v>
      </c>
    </row>
    <row r="15" spans="1:7" x14ac:dyDescent="0.3">
      <c r="A15" t="s">
        <v>134</v>
      </c>
      <c r="B15" t="s">
        <v>135</v>
      </c>
      <c r="C15" t="s">
        <v>114</v>
      </c>
      <c r="D15" t="s">
        <v>136</v>
      </c>
      <c r="E15">
        <v>9369360740</v>
      </c>
      <c r="F15">
        <v>146845618796</v>
      </c>
      <c r="G15" s="7">
        <v>42397</v>
      </c>
    </row>
    <row r="16" spans="1:7" x14ac:dyDescent="0.3">
      <c r="A16" t="s">
        <v>137</v>
      </c>
      <c r="B16" t="s">
        <v>138</v>
      </c>
      <c r="C16" t="s">
        <v>114</v>
      </c>
      <c r="D16" t="s">
        <v>139</v>
      </c>
      <c r="E16">
        <v>9410857283</v>
      </c>
      <c r="F16">
        <v>346600723213</v>
      </c>
      <c r="G16" s="7">
        <v>43702</v>
      </c>
    </row>
    <row r="17" spans="1:7" x14ac:dyDescent="0.3">
      <c r="A17" t="s">
        <v>140</v>
      </c>
      <c r="B17" t="s">
        <v>141</v>
      </c>
      <c r="C17" t="s">
        <v>9</v>
      </c>
      <c r="D17" t="s">
        <v>142</v>
      </c>
      <c r="E17">
        <v>9911893908</v>
      </c>
      <c r="F17">
        <v>114584014872</v>
      </c>
      <c r="G17" s="7">
        <v>42793</v>
      </c>
    </row>
    <row r="18" spans="1:7" x14ac:dyDescent="0.3">
      <c r="A18" t="s">
        <v>143</v>
      </c>
      <c r="B18" t="s">
        <v>144</v>
      </c>
      <c r="C18" t="s">
        <v>107</v>
      </c>
      <c r="D18" t="s">
        <v>145</v>
      </c>
      <c r="E18">
        <v>7249512700</v>
      </c>
      <c r="F18">
        <v>328191656137</v>
      </c>
      <c r="G18" s="7">
        <v>41213</v>
      </c>
    </row>
    <row r="19" spans="1:7" x14ac:dyDescent="0.3">
      <c r="A19" t="s">
        <v>146</v>
      </c>
      <c r="B19" t="s">
        <v>147</v>
      </c>
      <c r="C19" t="s">
        <v>100</v>
      </c>
      <c r="D19" t="s">
        <v>148</v>
      </c>
      <c r="E19">
        <v>8820245419</v>
      </c>
      <c r="F19">
        <v>798997088761</v>
      </c>
      <c r="G19" s="7">
        <v>41532</v>
      </c>
    </row>
    <row r="20" spans="1:7" x14ac:dyDescent="0.3">
      <c r="A20" t="s">
        <v>149</v>
      </c>
      <c r="B20" t="s">
        <v>150</v>
      </c>
      <c r="C20" t="s">
        <v>114</v>
      </c>
      <c r="D20" t="s">
        <v>151</v>
      </c>
      <c r="E20">
        <v>8224414279</v>
      </c>
      <c r="F20">
        <v>765067144294</v>
      </c>
      <c r="G20" s="7">
        <v>42906</v>
      </c>
    </row>
    <row r="21" spans="1:7" x14ac:dyDescent="0.3">
      <c r="A21" t="s">
        <v>152</v>
      </c>
      <c r="B21" t="s">
        <v>153</v>
      </c>
      <c r="C21" t="s">
        <v>114</v>
      </c>
      <c r="D21" t="s">
        <v>154</v>
      </c>
      <c r="E21">
        <v>7647838040</v>
      </c>
      <c r="F21">
        <v>482846166075</v>
      </c>
      <c r="G21" s="7">
        <v>45210</v>
      </c>
    </row>
    <row r="22" spans="1:7" x14ac:dyDescent="0.3">
      <c r="A22" t="s">
        <v>155</v>
      </c>
      <c r="B22" t="s">
        <v>156</v>
      </c>
      <c r="C22" t="s">
        <v>100</v>
      </c>
      <c r="D22" t="s">
        <v>157</v>
      </c>
      <c r="E22">
        <v>6773582337</v>
      </c>
      <c r="F22">
        <v>443437507988</v>
      </c>
      <c r="G22" s="7">
        <v>44122</v>
      </c>
    </row>
    <row r="23" spans="1:7" x14ac:dyDescent="0.3">
      <c r="A23" t="s">
        <v>158</v>
      </c>
      <c r="B23" t="s">
        <v>159</v>
      </c>
      <c r="C23" t="s">
        <v>160</v>
      </c>
      <c r="D23" t="s">
        <v>161</v>
      </c>
      <c r="E23">
        <v>9262474546</v>
      </c>
      <c r="F23">
        <v>817934435869</v>
      </c>
      <c r="G23" s="7">
        <v>42609</v>
      </c>
    </row>
    <row r="24" spans="1:7" x14ac:dyDescent="0.3">
      <c r="A24" t="s">
        <v>162</v>
      </c>
      <c r="B24" t="s">
        <v>163</v>
      </c>
      <c r="C24" t="s">
        <v>9</v>
      </c>
      <c r="D24" t="s">
        <v>164</v>
      </c>
      <c r="E24">
        <v>9413381348</v>
      </c>
      <c r="F24">
        <v>232903141319</v>
      </c>
      <c r="G24" s="7">
        <v>42990</v>
      </c>
    </row>
    <row r="25" spans="1:7" x14ac:dyDescent="0.3">
      <c r="A25" t="s">
        <v>165</v>
      </c>
      <c r="B25" t="s">
        <v>166</v>
      </c>
      <c r="C25" t="s">
        <v>160</v>
      </c>
      <c r="D25" t="s">
        <v>167</v>
      </c>
      <c r="E25">
        <v>8961781321</v>
      </c>
      <c r="F25">
        <v>245147561100</v>
      </c>
      <c r="G25" s="7">
        <v>42921</v>
      </c>
    </row>
    <row r="26" spans="1:7" x14ac:dyDescent="0.3">
      <c r="A26" t="s">
        <v>168</v>
      </c>
      <c r="B26" t="s">
        <v>169</v>
      </c>
      <c r="C26" t="s">
        <v>114</v>
      </c>
      <c r="D26" t="s">
        <v>170</v>
      </c>
      <c r="E26">
        <v>8648338793</v>
      </c>
      <c r="F26">
        <v>655136000058</v>
      </c>
      <c r="G26" s="7">
        <v>45121</v>
      </c>
    </row>
    <row r="27" spans="1:7" x14ac:dyDescent="0.3">
      <c r="A27" t="s">
        <v>171</v>
      </c>
      <c r="B27" t="s">
        <v>172</v>
      </c>
      <c r="C27" t="s">
        <v>69</v>
      </c>
      <c r="D27" t="s">
        <v>173</v>
      </c>
      <c r="E27">
        <v>8200307504</v>
      </c>
      <c r="F27">
        <v>289562846494</v>
      </c>
      <c r="G27" s="7">
        <v>42453</v>
      </c>
    </row>
    <row r="28" spans="1:7" x14ac:dyDescent="0.3">
      <c r="A28" t="s">
        <v>174</v>
      </c>
      <c r="B28" t="s">
        <v>175</v>
      </c>
      <c r="C28" t="s">
        <v>69</v>
      </c>
      <c r="D28" t="s">
        <v>176</v>
      </c>
      <c r="E28">
        <v>6556834367</v>
      </c>
      <c r="F28">
        <v>934368051783</v>
      </c>
      <c r="G28" s="7">
        <v>45282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63"/>
  <sheetViews>
    <sheetView workbookViewId="0"/>
  </sheetViews>
  <sheetFormatPr defaultRowHeight="14.4" x14ac:dyDescent="0.3"/>
  <sheetData>
    <row r="1" spans="1:9" ht="15.6" x14ac:dyDescent="0.3">
      <c r="A1" s="6" t="s">
        <v>177</v>
      </c>
    </row>
    <row r="3" spans="1:9" x14ac:dyDescent="0.3">
      <c r="A3" t="s">
        <v>178</v>
      </c>
      <c r="B3" t="s">
        <v>179</v>
      </c>
      <c r="C3" t="s">
        <v>180</v>
      </c>
      <c r="D3" t="s">
        <v>181</v>
      </c>
      <c r="E3" t="s">
        <v>182</v>
      </c>
      <c r="F3" t="s">
        <v>183</v>
      </c>
      <c r="G3" t="s">
        <v>184</v>
      </c>
      <c r="H3" t="s">
        <v>185</v>
      </c>
      <c r="I3" t="s">
        <v>186</v>
      </c>
    </row>
    <row r="4" spans="1:9" x14ac:dyDescent="0.3">
      <c r="A4" t="s">
        <v>187</v>
      </c>
      <c r="B4" s="7">
        <v>45897</v>
      </c>
      <c r="C4" t="s">
        <v>188</v>
      </c>
      <c r="D4" t="s">
        <v>189</v>
      </c>
      <c r="E4" t="s">
        <v>190</v>
      </c>
      <c r="F4">
        <v>16009</v>
      </c>
      <c r="G4">
        <v>243.7</v>
      </c>
      <c r="H4">
        <v>3901393.3</v>
      </c>
      <c r="I4" t="s">
        <v>191</v>
      </c>
    </row>
    <row r="5" spans="1:9" x14ac:dyDescent="0.3">
      <c r="A5" t="s">
        <v>192</v>
      </c>
      <c r="B5" s="7">
        <v>45791</v>
      </c>
      <c r="C5" t="s">
        <v>193</v>
      </c>
      <c r="D5" t="s">
        <v>194</v>
      </c>
      <c r="E5" t="s">
        <v>195</v>
      </c>
      <c r="F5">
        <v>12</v>
      </c>
      <c r="G5">
        <v>29767.63</v>
      </c>
      <c r="H5">
        <v>357211.56</v>
      </c>
      <c r="I5" t="s">
        <v>196</v>
      </c>
    </row>
    <row r="6" spans="1:9" x14ac:dyDescent="0.3">
      <c r="A6" t="s">
        <v>197</v>
      </c>
      <c r="B6" s="7">
        <v>45898</v>
      </c>
      <c r="C6" t="s">
        <v>198</v>
      </c>
      <c r="D6" t="s">
        <v>199</v>
      </c>
      <c r="E6" t="s">
        <v>200</v>
      </c>
      <c r="F6">
        <v>2212</v>
      </c>
      <c r="G6">
        <v>104.36</v>
      </c>
      <c r="H6">
        <v>230844.32</v>
      </c>
      <c r="I6" t="s">
        <v>191</v>
      </c>
    </row>
    <row r="7" spans="1:9" x14ac:dyDescent="0.3">
      <c r="A7" t="s">
        <v>201</v>
      </c>
      <c r="B7" s="7">
        <v>45824</v>
      </c>
      <c r="C7" t="s">
        <v>202</v>
      </c>
      <c r="D7" t="s">
        <v>203</v>
      </c>
      <c r="E7" t="s">
        <v>204</v>
      </c>
      <c r="F7">
        <v>2738</v>
      </c>
      <c r="G7">
        <v>153.22999999999999</v>
      </c>
      <c r="H7">
        <v>419543.74</v>
      </c>
      <c r="I7" t="s">
        <v>196</v>
      </c>
    </row>
    <row r="8" spans="1:9" x14ac:dyDescent="0.3">
      <c r="A8" t="s">
        <v>205</v>
      </c>
      <c r="B8" s="7">
        <v>45920</v>
      </c>
      <c r="C8" t="s">
        <v>206</v>
      </c>
      <c r="D8" t="s">
        <v>199</v>
      </c>
      <c r="E8" t="s">
        <v>200</v>
      </c>
      <c r="F8">
        <v>841</v>
      </c>
      <c r="G8">
        <v>144.05000000000001</v>
      </c>
      <c r="H8">
        <v>121146.05</v>
      </c>
      <c r="I8" t="s">
        <v>196</v>
      </c>
    </row>
    <row r="9" spans="1:9" x14ac:dyDescent="0.3">
      <c r="A9" t="s">
        <v>207</v>
      </c>
      <c r="B9" s="7">
        <v>45880</v>
      </c>
      <c r="C9" t="s">
        <v>188</v>
      </c>
      <c r="D9" t="s">
        <v>189</v>
      </c>
      <c r="E9" t="s">
        <v>190</v>
      </c>
      <c r="F9">
        <v>11620</v>
      </c>
      <c r="G9">
        <v>247.12</v>
      </c>
      <c r="H9">
        <v>2871534.4</v>
      </c>
      <c r="I9" t="s">
        <v>191</v>
      </c>
    </row>
    <row r="10" spans="1:9" x14ac:dyDescent="0.3">
      <c r="A10" t="s">
        <v>208</v>
      </c>
      <c r="B10" s="7">
        <v>45825</v>
      </c>
      <c r="C10" t="s">
        <v>202</v>
      </c>
      <c r="D10" t="s">
        <v>203</v>
      </c>
      <c r="E10" t="s">
        <v>204</v>
      </c>
      <c r="F10">
        <v>200</v>
      </c>
      <c r="G10">
        <v>124.72</v>
      </c>
      <c r="H10">
        <v>24944</v>
      </c>
      <c r="I10" t="s">
        <v>191</v>
      </c>
    </row>
    <row r="11" spans="1:9" x14ac:dyDescent="0.3">
      <c r="A11" t="s">
        <v>209</v>
      </c>
      <c r="B11" s="7">
        <v>45856</v>
      </c>
      <c r="C11" t="s">
        <v>210</v>
      </c>
      <c r="D11" t="s">
        <v>199</v>
      </c>
      <c r="E11" t="s">
        <v>200</v>
      </c>
      <c r="F11">
        <v>3617</v>
      </c>
      <c r="G11">
        <v>159.80000000000001</v>
      </c>
      <c r="H11">
        <v>577996.6</v>
      </c>
      <c r="I11" t="s">
        <v>196</v>
      </c>
    </row>
    <row r="12" spans="1:9" x14ac:dyDescent="0.3">
      <c r="A12" t="s">
        <v>211</v>
      </c>
      <c r="B12" s="7">
        <v>45965</v>
      </c>
      <c r="C12" t="s">
        <v>212</v>
      </c>
      <c r="D12" t="s">
        <v>213</v>
      </c>
      <c r="E12" t="s">
        <v>200</v>
      </c>
      <c r="F12">
        <v>5978</v>
      </c>
      <c r="G12">
        <v>101.68</v>
      </c>
      <c r="H12">
        <v>607843.04</v>
      </c>
      <c r="I12" t="s">
        <v>191</v>
      </c>
    </row>
    <row r="13" spans="1:9" x14ac:dyDescent="0.3">
      <c r="A13" t="s">
        <v>214</v>
      </c>
      <c r="B13" s="7">
        <v>46037</v>
      </c>
      <c r="C13" t="s">
        <v>215</v>
      </c>
      <c r="D13" t="s">
        <v>213</v>
      </c>
      <c r="E13" t="s">
        <v>200</v>
      </c>
      <c r="F13">
        <v>3900</v>
      </c>
      <c r="G13">
        <v>60.74</v>
      </c>
      <c r="H13">
        <v>236886</v>
      </c>
      <c r="I13" t="s">
        <v>191</v>
      </c>
    </row>
    <row r="14" spans="1:9" x14ac:dyDescent="0.3">
      <c r="A14" t="s">
        <v>216</v>
      </c>
      <c r="B14" s="7">
        <v>46080</v>
      </c>
      <c r="C14" t="s">
        <v>215</v>
      </c>
      <c r="D14" t="s">
        <v>213</v>
      </c>
      <c r="E14" t="s">
        <v>200</v>
      </c>
      <c r="F14">
        <v>2831</v>
      </c>
      <c r="G14">
        <v>68.52</v>
      </c>
      <c r="H14">
        <v>193980.12</v>
      </c>
      <c r="I14" t="s">
        <v>191</v>
      </c>
    </row>
    <row r="15" spans="1:9" x14ac:dyDescent="0.3">
      <c r="A15" t="s">
        <v>217</v>
      </c>
      <c r="B15" s="7">
        <v>45800</v>
      </c>
      <c r="C15" t="s">
        <v>218</v>
      </c>
      <c r="D15" t="s">
        <v>194</v>
      </c>
      <c r="E15" t="s">
        <v>195</v>
      </c>
      <c r="F15">
        <v>7</v>
      </c>
      <c r="G15">
        <v>60411.26</v>
      </c>
      <c r="H15">
        <v>422878.82</v>
      </c>
      <c r="I15" t="s">
        <v>191</v>
      </c>
    </row>
    <row r="16" spans="1:9" x14ac:dyDescent="0.3">
      <c r="A16" t="s">
        <v>219</v>
      </c>
      <c r="B16" s="7">
        <v>46015</v>
      </c>
      <c r="C16" t="s">
        <v>220</v>
      </c>
      <c r="D16" t="s">
        <v>199</v>
      </c>
      <c r="E16" t="s">
        <v>200</v>
      </c>
      <c r="F16">
        <v>2471</v>
      </c>
      <c r="G16">
        <v>145.11000000000001</v>
      </c>
      <c r="H16">
        <v>358566.81</v>
      </c>
      <c r="I16" t="s">
        <v>191</v>
      </c>
    </row>
    <row r="17" spans="1:9" x14ac:dyDescent="0.3">
      <c r="A17" t="s">
        <v>221</v>
      </c>
      <c r="B17" s="7">
        <v>45763</v>
      </c>
      <c r="C17" t="s">
        <v>202</v>
      </c>
      <c r="D17" t="s">
        <v>203</v>
      </c>
      <c r="E17" t="s">
        <v>204</v>
      </c>
      <c r="F17">
        <v>908</v>
      </c>
      <c r="G17">
        <v>420.63</v>
      </c>
      <c r="H17">
        <v>381932.04</v>
      </c>
      <c r="I17" t="s">
        <v>191</v>
      </c>
    </row>
    <row r="18" spans="1:9" x14ac:dyDescent="0.3">
      <c r="A18" t="s">
        <v>222</v>
      </c>
      <c r="B18" s="7">
        <v>45768</v>
      </c>
      <c r="C18" t="s">
        <v>202</v>
      </c>
      <c r="D18" t="s">
        <v>203</v>
      </c>
      <c r="E18" t="s">
        <v>204</v>
      </c>
      <c r="F18">
        <v>394</v>
      </c>
      <c r="G18">
        <v>323.35000000000002</v>
      </c>
      <c r="H18">
        <v>127399.9</v>
      </c>
      <c r="I18" t="s">
        <v>191</v>
      </c>
    </row>
    <row r="19" spans="1:9" x14ac:dyDescent="0.3">
      <c r="A19" t="s">
        <v>223</v>
      </c>
      <c r="B19" s="7">
        <v>45828</v>
      </c>
      <c r="C19" t="s">
        <v>224</v>
      </c>
      <c r="D19" t="s">
        <v>203</v>
      </c>
      <c r="E19" t="s">
        <v>204</v>
      </c>
      <c r="F19">
        <v>2627</v>
      </c>
      <c r="G19">
        <v>221.64</v>
      </c>
      <c r="H19">
        <v>582248.28</v>
      </c>
      <c r="I19" t="s">
        <v>191</v>
      </c>
    </row>
    <row r="20" spans="1:9" x14ac:dyDescent="0.3">
      <c r="A20" t="s">
        <v>225</v>
      </c>
      <c r="B20" s="7">
        <v>46009</v>
      </c>
      <c r="C20" t="s">
        <v>220</v>
      </c>
      <c r="D20" t="s">
        <v>199</v>
      </c>
      <c r="E20" t="s">
        <v>200</v>
      </c>
      <c r="F20">
        <v>3734</v>
      </c>
      <c r="G20">
        <v>101.72</v>
      </c>
      <c r="H20">
        <v>379822.48</v>
      </c>
      <c r="I20" t="s">
        <v>196</v>
      </c>
    </row>
    <row r="21" spans="1:9" x14ac:dyDescent="0.3">
      <c r="A21" t="s">
        <v>226</v>
      </c>
      <c r="B21" s="7">
        <v>46077</v>
      </c>
      <c r="C21" t="s">
        <v>227</v>
      </c>
      <c r="D21" t="s">
        <v>189</v>
      </c>
      <c r="E21" t="s">
        <v>190</v>
      </c>
      <c r="F21">
        <v>10039</v>
      </c>
      <c r="G21">
        <v>247.39</v>
      </c>
      <c r="H21">
        <v>2483548.21</v>
      </c>
      <c r="I21" t="s">
        <v>196</v>
      </c>
    </row>
    <row r="22" spans="1:9" x14ac:dyDescent="0.3">
      <c r="A22" t="s">
        <v>228</v>
      </c>
      <c r="B22" s="7">
        <v>45925</v>
      </c>
      <c r="C22" t="s">
        <v>229</v>
      </c>
      <c r="D22" t="s">
        <v>203</v>
      </c>
      <c r="E22" t="s">
        <v>204</v>
      </c>
      <c r="F22">
        <v>2484</v>
      </c>
      <c r="G22">
        <v>75.56</v>
      </c>
      <c r="H22">
        <v>187691.04</v>
      </c>
      <c r="I22" t="s">
        <v>191</v>
      </c>
    </row>
    <row r="23" spans="1:9" x14ac:dyDescent="0.3">
      <c r="A23" t="s">
        <v>230</v>
      </c>
      <c r="B23" s="7">
        <v>45976</v>
      </c>
      <c r="C23" t="s">
        <v>231</v>
      </c>
      <c r="D23" t="s">
        <v>213</v>
      </c>
      <c r="E23" t="s">
        <v>200</v>
      </c>
      <c r="F23">
        <v>5959</v>
      </c>
      <c r="G23">
        <v>98.12</v>
      </c>
      <c r="H23">
        <v>584697.07999999996</v>
      </c>
      <c r="I23" t="s">
        <v>196</v>
      </c>
    </row>
    <row r="24" spans="1:9" x14ac:dyDescent="0.3">
      <c r="A24" t="s">
        <v>232</v>
      </c>
      <c r="B24" s="7">
        <v>45951</v>
      </c>
      <c r="C24" t="s">
        <v>229</v>
      </c>
      <c r="D24" t="s">
        <v>203</v>
      </c>
      <c r="E24" t="s">
        <v>204</v>
      </c>
      <c r="F24">
        <v>1201</v>
      </c>
      <c r="G24">
        <v>561.12</v>
      </c>
      <c r="H24">
        <v>673905.12</v>
      </c>
      <c r="I24" t="s">
        <v>191</v>
      </c>
    </row>
    <row r="25" spans="1:9" x14ac:dyDescent="0.3">
      <c r="A25" t="s">
        <v>233</v>
      </c>
      <c r="B25" s="7">
        <v>45864</v>
      </c>
      <c r="C25" t="s">
        <v>215</v>
      </c>
      <c r="D25" t="s">
        <v>213</v>
      </c>
      <c r="E25" t="s">
        <v>200</v>
      </c>
      <c r="F25">
        <v>2062</v>
      </c>
      <c r="G25">
        <v>88.83</v>
      </c>
      <c r="H25">
        <v>183167.46</v>
      </c>
      <c r="I25" t="s">
        <v>191</v>
      </c>
    </row>
    <row r="26" spans="1:9" x14ac:dyDescent="0.3">
      <c r="A26" t="s">
        <v>234</v>
      </c>
      <c r="B26" s="7">
        <v>45968</v>
      </c>
      <c r="C26" t="s">
        <v>235</v>
      </c>
      <c r="D26" t="s">
        <v>236</v>
      </c>
      <c r="E26" t="s">
        <v>237</v>
      </c>
      <c r="F26">
        <v>1</v>
      </c>
      <c r="G26">
        <v>95227.93</v>
      </c>
      <c r="H26">
        <v>95227.93</v>
      </c>
      <c r="I26" t="s">
        <v>191</v>
      </c>
    </row>
    <row r="27" spans="1:9" x14ac:dyDescent="0.3">
      <c r="A27" t="s">
        <v>238</v>
      </c>
      <c r="B27" s="7">
        <v>45943</v>
      </c>
      <c r="C27" t="s">
        <v>239</v>
      </c>
      <c r="D27" t="s">
        <v>194</v>
      </c>
      <c r="E27" t="s">
        <v>195</v>
      </c>
      <c r="F27">
        <v>11</v>
      </c>
      <c r="G27">
        <v>26840.1</v>
      </c>
      <c r="H27">
        <v>295241.09999999998</v>
      </c>
      <c r="I27" t="s">
        <v>196</v>
      </c>
    </row>
    <row r="28" spans="1:9" x14ac:dyDescent="0.3">
      <c r="A28" t="s">
        <v>240</v>
      </c>
      <c r="B28" s="7">
        <v>45826</v>
      </c>
      <c r="C28" t="s">
        <v>241</v>
      </c>
      <c r="D28" t="s">
        <v>213</v>
      </c>
      <c r="E28" t="s">
        <v>200</v>
      </c>
      <c r="F28">
        <v>6833</v>
      </c>
      <c r="G28">
        <v>68.88</v>
      </c>
      <c r="H28">
        <v>470657.04</v>
      </c>
      <c r="I28" t="s">
        <v>191</v>
      </c>
    </row>
    <row r="29" spans="1:9" x14ac:dyDescent="0.3">
      <c r="A29" t="s">
        <v>242</v>
      </c>
      <c r="B29" s="7">
        <v>46098</v>
      </c>
      <c r="C29" t="s">
        <v>224</v>
      </c>
      <c r="D29" t="s">
        <v>203</v>
      </c>
      <c r="E29" t="s">
        <v>204</v>
      </c>
      <c r="F29">
        <v>2796</v>
      </c>
      <c r="G29">
        <v>84.89</v>
      </c>
      <c r="H29">
        <v>237352.44</v>
      </c>
      <c r="I29" t="s">
        <v>191</v>
      </c>
    </row>
    <row r="30" spans="1:9" x14ac:dyDescent="0.3">
      <c r="A30" t="s">
        <v>243</v>
      </c>
      <c r="B30" s="7">
        <v>46001</v>
      </c>
      <c r="C30" t="s">
        <v>244</v>
      </c>
      <c r="D30" t="s">
        <v>236</v>
      </c>
      <c r="E30" t="s">
        <v>237</v>
      </c>
      <c r="F30">
        <v>1</v>
      </c>
      <c r="G30">
        <v>124671.48</v>
      </c>
      <c r="H30">
        <v>124671.48</v>
      </c>
      <c r="I30" t="s">
        <v>191</v>
      </c>
    </row>
    <row r="31" spans="1:9" x14ac:dyDescent="0.3">
      <c r="A31" t="s">
        <v>245</v>
      </c>
      <c r="B31" s="7">
        <v>45916</v>
      </c>
      <c r="C31" t="s">
        <v>188</v>
      </c>
      <c r="D31" t="s">
        <v>189</v>
      </c>
      <c r="E31" t="s">
        <v>190</v>
      </c>
      <c r="F31">
        <v>16175</v>
      </c>
      <c r="G31">
        <v>249.15</v>
      </c>
      <c r="H31">
        <v>4030001.25</v>
      </c>
      <c r="I31" t="s">
        <v>191</v>
      </c>
    </row>
    <row r="32" spans="1:9" x14ac:dyDescent="0.3">
      <c r="A32" t="s">
        <v>246</v>
      </c>
      <c r="B32" s="7">
        <v>45832</v>
      </c>
      <c r="C32" t="s">
        <v>247</v>
      </c>
      <c r="D32" t="s">
        <v>236</v>
      </c>
      <c r="E32" t="s">
        <v>237</v>
      </c>
      <c r="F32">
        <v>1</v>
      </c>
      <c r="G32">
        <v>93801.95</v>
      </c>
      <c r="H32">
        <v>93801.95</v>
      </c>
      <c r="I32" t="s">
        <v>191</v>
      </c>
    </row>
    <row r="33" spans="1:9" x14ac:dyDescent="0.3">
      <c r="A33" t="s">
        <v>248</v>
      </c>
      <c r="B33" s="7">
        <v>45832</v>
      </c>
      <c r="C33" t="s">
        <v>193</v>
      </c>
      <c r="D33" t="s">
        <v>194</v>
      </c>
      <c r="E33" t="s">
        <v>195</v>
      </c>
      <c r="F33">
        <v>4</v>
      </c>
      <c r="G33">
        <v>52644.9</v>
      </c>
      <c r="H33">
        <v>210579.6</v>
      </c>
      <c r="I33" t="s">
        <v>196</v>
      </c>
    </row>
    <row r="34" spans="1:9" x14ac:dyDescent="0.3">
      <c r="A34" t="s">
        <v>249</v>
      </c>
      <c r="B34" s="7">
        <v>45769</v>
      </c>
      <c r="C34" t="s">
        <v>202</v>
      </c>
      <c r="D34" t="s">
        <v>203</v>
      </c>
      <c r="E34" t="s">
        <v>204</v>
      </c>
      <c r="F34">
        <v>901</v>
      </c>
      <c r="G34">
        <v>339.79</v>
      </c>
      <c r="H34">
        <v>306150.78999999998</v>
      </c>
      <c r="I34" t="s">
        <v>191</v>
      </c>
    </row>
    <row r="35" spans="1:9" x14ac:dyDescent="0.3">
      <c r="A35" t="s">
        <v>250</v>
      </c>
      <c r="B35" s="7">
        <v>45824</v>
      </c>
      <c r="C35" t="s">
        <v>247</v>
      </c>
      <c r="D35" t="s">
        <v>236</v>
      </c>
      <c r="E35" t="s">
        <v>237</v>
      </c>
      <c r="F35">
        <v>1</v>
      </c>
      <c r="G35">
        <v>101338.66</v>
      </c>
      <c r="H35">
        <v>101338.66</v>
      </c>
      <c r="I35" t="s">
        <v>191</v>
      </c>
    </row>
    <row r="36" spans="1:9" x14ac:dyDescent="0.3">
      <c r="A36" t="s">
        <v>251</v>
      </c>
      <c r="B36" s="7">
        <v>45749</v>
      </c>
      <c r="C36" t="s">
        <v>220</v>
      </c>
      <c r="D36" t="s">
        <v>199</v>
      </c>
      <c r="E36" t="s">
        <v>200</v>
      </c>
      <c r="F36">
        <v>4536</v>
      </c>
      <c r="G36">
        <v>97.8</v>
      </c>
      <c r="H36">
        <v>443620.8</v>
      </c>
      <c r="I36" t="s">
        <v>191</v>
      </c>
    </row>
    <row r="37" spans="1:9" x14ac:dyDescent="0.3">
      <c r="A37" t="s">
        <v>252</v>
      </c>
      <c r="B37" s="7">
        <v>46042</v>
      </c>
      <c r="C37" t="s">
        <v>253</v>
      </c>
      <c r="D37" t="s">
        <v>194</v>
      </c>
      <c r="E37" t="s">
        <v>195</v>
      </c>
      <c r="F37">
        <v>8</v>
      </c>
      <c r="G37">
        <v>51851.15</v>
      </c>
      <c r="H37">
        <v>414809.2</v>
      </c>
      <c r="I37" t="s">
        <v>196</v>
      </c>
    </row>
    <row r="38" spans="1:9" x14ac:dyDescent="0.3">
      <c r="A38" t="s">
        <v>254</v>
      </c>
      <c r="B38" s="7">
        <v>46059</v>
      </c>
      <c r="C38" t="s">
        <v>206</v>
      </c>
      <c r="D38" t="s">
        <v>199</v>
      </c>
      <c r="E38" t="s">
        <v>200</v>
      </c>
      <c r="F38">
        <v>1849</v>
      </c>
      <c r="G38">
        <v>152.54</v>
      </c>
      <c r="H38">
        <v>282046.46000000002</v>
      </c>
      <c r="I38" t="s">
        <v>191</v>
      </c>
    </row>
    <row r="39" spans="1:9" x14ac:dyDescent="0.3">
      <c r="A39" t="s">
        <v>255</v>
      </c>
      <c r="B39" s="7">
        <v>45905</v>
      </c>
      <c r="C39" t="s">
        <v>202</v>
      </c>
      <c r="D39" t="s">
        <v>203</v>
      </c>
      <c r="E39" t="s">
        <v>204</v>
      </c>
      <c r="F39">
        <v>2525</v>
      </c>
      <c r="G39">
        <v>391.93</v>
      </c>
      <c r="H39">
        <v>989623.25</v>
      </c>
      <c r="I39" t="s">
        <v>191</v>
      </c>
    </row>
    <row r="40" spans="1:9" x14ac:dyDescent="0.3">
      <c r="A40" t="s">
        <v>256</v>
      </c>
      <c r="B40" s="7">
        <v>45972</v>
      </c>
      <c r="C40" t="s">
        <v>188</v>
      </c>
      <c r="D40" t="s">
        <v>189</v>
      </c>
      <c r="E40" t="s">
        <v>190</v>
      </c>
      <c r="F40">
        <v>11119</v>
      </c>
      <c r="G40">
        <v>249.55</v>
      </c>
      <c r="H40">
        <v>2774746.45</v>
      </c>
      <c r="I40" t="s">
        <v>191</v>
      </c>
    </row>
    <row r="41" spans="1:9" x14ac:dyDescent="0.3">
      <c r="A41" t="s">
        <v>257</v>
      </c>
      <c r="B41" s="7">
        <v>45979</v>
      </c>
      <c r="C41" t="s">
        <v>239</v>
      </c>
      <c r="D41" t="s">
        <v>194</v>
      </c>
      <c r="E41" t="s">
        <v>195</v>
      </c>
      <c r="F41">
        <v>1</v>
      </c>
      <c r="G41">
        <v>50319.31</v>
      </c>
      <c r="H41">
        <v>50319.31</v>
      </c>
      <c r="I41" t="s">
        <v>191</v>
      </c>
    </row>
    <row r="42" spans="1:9" x14ac:dyDescent="0.3">
      <c r="A42" t="s">
        <v>258</v>
      </c>
      <c r="B42" s="7">
        <v>45768</v>
      </c>
      <c r="C42" t="s">
        <v>220</v>
      </c>
      <c r="D42" t="s">
        <v>199</v>
      </c>
      <c r="E42" t="s">
        <v>200</v>
      </c>
      <c r="F42">
        <v>2452</v>
      </c>
      <c r="G42">
        <v>93.36</v>
      </c>
      <c r="H42">
        <v>228918.72</v>
      </c>
      <c r="I42" t="s">
        <v>191</v>
      </c>
    </row>
    <row r="43" spans="1:9" x14ac:dyDescent="0.3">
      <c r="A43" t="s">
        <v>259</v>
      </c>
      <c r="B43" s="7">
        <v>45934</v>
      </c>
      <c r="C43" t="s">
        <v>212</v>
      </c>
      <c r="D43" t="s">
        <v>213</v>
      </c>
      <c r="E43" t="s">
        <v>200</v>
      </c>
      <c r="F43">
        <v>8847</v>
      </c>
      <c r="G43">
        <v>95.4</v>
      </c>
      <c r="H43">
        <v>844003.8</v>
      </c>
      <c r="I43" t="s">
        <v>191</v>
      </c>
    </row>
    <row r="44" spans="1:9" x14ac:dyDescent="0.3">
      <c r="A44" t="s">
        <v>260</v>
      </c>
      <c r="B44" s="7">
        <v>46093</v>
      </c>
      <c r="C44" t="s">
        <v>206</v>
      </c>
      <c r="D44" t="s">
        <v>199</v>
      </c>
      <c r="E44" t="s">
        <v>200</v>
      </c>
      <c r="F44">
        <v>2437</v>
      </c>
      <c r="G44">
        <v>124.24</v>
      </c>
      <c r="H44">
        <v>302772.88</v>
      </c>
      <c r="I44" t="s">
        <v>191</v>
      </c>
    </row>
    <row r="45" spans="1:9" x14ac:dyDescent="0.3">
      <c r="A45" t="s">
        <v>261</v>
      </c>
      <c r="B45" s="7">
        <v>46020</v>
      </c>
      <c r="C45" t="s">
        <v>262</v>
      </c>
      <c r="D45" t="s">
        <v>203</v>
      </c>
      <c r="E45" t="s">
        <v>204</v>
      </c>
      <c r="F45">
        <v>2969</v>
      </c>
      <c r="G45">
        <v>139.77000000000001</v>
      </c>
      <c r="H45">
        <v>414977.13</v>
      </c>
      <c r="I45" t="s">
        <v>196</v>
      </c>
    </row>
    <row r="46" spans="1:9" x14ac:dyDescent="0.3">
      <c r="A46" t="s">
        <v>263</v>
      </c>
      <c r="B46" s="7">
        <v>46022</v>
      </c>
      <c r="C46" t="s">
        <v>198</v>
      </c>
      <c r="D46" t="s">
        <v>199</v>
      </c>
      <c r="E46" t="s">
        <v>200</v>
      </c>
      <c r="F46">
        <v>2076</v>
      </c>
      <c r="G46">
        <v>147.74</v>
      </c>
      <c r="H46">
        <v>306708.24</v>
      </c>
      <c r="I46" t="s">
        <v>191</v>
      </c>
    </row>
    <row r="47" spans="1:9" x14ac:dyDescent="0.3">
      <c r="A47" t="s">
        <v>264</v>
      </c>
      <c r="B47" s="7">
        <v>45945</v>
      </c>
      <c r="C47" t="s">
        <v>188</v>
      </c>
      <c r="D47" t="s">
        <v>189</v>
      </c>
      <c r="E47" t="s">
        <v>190</v>
      </c>
      <c r="F47">
        <v>9824</v>
      </c>
      <c r="G47">
        <v>250.72</v>
      </c>
      <c r="H47">
        <v>2463073.2799999998</v>
      </c>
      <c r="I47" t="s">
        <v>191</v>
      </c>
    </row>
    <row r="48" spans="1:9" x14ac:dyDescent="0.3">
      <c r="A48" t="s">
        <v>265</v>
      </c>
      <c r="B48" s="7">
        <v>45951</v>
      </c>
      <c r="C48" t="s">
        <v>266</v>
      </c>
      <c r="D48" t="s">
        <v>213</v>
      </c>
      <c r="E48" t="s">
        <v>200</v>
      </c>
      <c r="F48">
        <v>4913</v>
      </c>
      <c r="G48">
        <v>103.2</v>
      </c>
      <c r="H48">
        <v>507021.6</v>
      </c>
      <c r="I48" t="s">
        <v>196</v>
      </c>
    </row>
    <row r="49" spans="1:9" x14ac:dyDescent="0.3">
      <c r="A49" t="s">
        <v>267</v>
      </c>
      <c r="B49" s="7">
        <v>46091</v>
      </c>
      <c r="C49" t="s">
        <v>215</v>
      </c>
      <c r="D49" t="s">
        <v>213</v>
      </c>
      <c r="E49" t="s">
        <v>200</v>
      </c>
      <c r="F49">
        <v>4287</v>
      </c>
      <c r="G49">
        <v>59.56</v>
      </c>
      <c r="H49">
        <v>255333.72</v>
      </c>
      <c r="I49" t="s">
        <v>191</v>
      </c>
    </row>
    <row r="50" spans="1:9" x14ac:dyDescent="0.3">
      <c r="A50" t="s">
        <v>268</v>
      </c>
      <c r="B50" s="7">
        <v>46008</v>
      </c>
      <c r="C50" t="s">
        <v>241</v>
      </c>
      <c r="D50" t="s">
        <v>213</v>
      </c>
      <c r="E50" t="s">
        <v>200</v>
      </c>
      <c r="F50">
        <v>3349</v>
      </c>
      <c r="G50">
        <v>70.64</v>
      </c>
      <c r="H50">
        <v>236573.36</v>
      </c>
      <c r="I50" t="s">
        <v>196</v>
      </c>
    </row>
    <row r="51" spans="1:9" x14ac:dyDescent="0.3">
      <c r="A51" t="s">
        <v>269</v>
      </c>
      <c r="B51" s="7">
        <v>45785</v>
      </c>
      <c r="C51" t="s">
        <v>241</v>
      </c>
      <c r="D51" t="s">
        <v>213</v>
      </c>
      <c r="E51" t="s">
        <v>200</v>
      </c>
      <c r="F51">
        <v>8526</v>
      </c>
      <c r="G51">
        <v>84.49</v>
      </c>
      <c r="H51">
        <v>720361.74</v>
      </c>
      <c r="I51" t="s">
        <v>191</v>
      </c>
    </row>
    <row r="52" spans="1:9" x14ac:dyDescent="0.3">
      <c r="A52" t="s">
        <v>270</v>
      </c>
      <c r="B52" s="7">
        <v>45946</v>
      </c>
      <c r="C52" t="s">
        <v>202</v>
      </c>
      <c r="D52" t="s">
        <v>203</v>
      </c>
      <c r="E52" t="s">
        <v>204</v>
      </c>
      <c r="F52">
        <v>598</v>
      </c>
      <c r="G52">
        <v>618.9</v>
      </c>
      <c r="H52">
        <v>370102.2</v>
      </c>
      <c r="I52" t="s">
        <v>191</v>
      </c>
    </row>
    <row r="53" spans="1:9" x14ac:dyDescent="0.3">
      <c r="A53" t="s">
        <v>271</v>
      </c>
      <c r="B53" s="7">
        <v>45873</v>
      </c>
      <c r="C53" t="s">
        <v>239</v>
      </c>
      <c r="D53" t="s">
        <v>194</v>
      </c>
      <c r="E53" t="s">
        <v>195</v>
      </c>
      <c r="F53">
        <v>7</v>
      </c>
      <c r="G53">
        <v>41163.660000000003</v>
      </c>
      <c r="H53">
        <v>288145.62</v>
      </c>
      <c r="I53" t="s">
        <v>196</v>
      </c>
    </row>
    <row r="54" spans="1:9" x14ac:dyDescent="0.3">
      <c r="A54" t="s">
        <v>272</v>
      </c>
      <c r="B54" s="7">
        <v>46098</v>
      </c>
      <c r="C54" t="s">
        <v>202</v>
      </c>
      <c r="D54" t="s">
        <v>203</v>
      </c>
      <c r="E54" t="s">
        <v>204</v>
      </c>
      <c r="F54">
        <v>1597</v>
      </c>
      <c r="G54">
        <v>460.64</v>
      </c>
      <c r="H54">
        <v>735642.08</v>
      </c>
      <c r="I54" t="s">
        <v>191</v>
      </c>
    </row>
    <row r="55" spans="1:9" x14ac:dyDescent="0.3">
      <c r="A55" t="s">
        <v>273</v>
      </c>
      <c r="B55" s="7">
        <v>45878</v>
      </c>
      <c r="C55" t="s">
        <v>218</v>
      </c>
      <c r="D55" t="s">
        <v>194</v>
      </c>
      <c r="E55" t="s">
        <v>195</v>
      </c>
      <c r="F55">
        <v>9</v>
      </c>
      <c r="G55">
        <v>33697.96</v>
      </c>
      <c r="H55">
        <v>303281.64</v>
      </c>
      <c r="I55" t="s">
        <v>191</v>
      </c>
    </row>
    <row r="56" spans="1:9" x14ac:dyDescent="0.3">
      <c r="A56" t="s">
        <v>274</v>
      </c>
      <c r="B56" s="7">
        <v>45845</v>
      </c>
      <c r="C56" t="s">
        <v>198</v>
      </c>
      <c r="D56" t="s">
        <v>199</v>
      </c>
      <c r="E56" t="s">
        <v>200</v>
      </c>
      <c r="F56">
        <v>4649</v>
      </c>
      <c r="G56">
        <v>154.88999999999999</v>
      </c>
      <c r="H56">
        <v>720083.61</v>
      </c>
      <c r="I56" t="s">
        <v>191</v>
      </c>
    </row>
    <row r="57" spans="1:9" x14ac:dyDescent="0.3">
      <c r="A57" t="s">
        <v>275</v>
      </c>
      <c r="B57" s="7">
        <v>45938</v>
      </c>
      <c r="C57" t="s">
        <v>244</v>
      </c>
      <c r="D57" t="s">
        <v>236</v>
      </c>
      <c r="E57" t="s">
        <v>237</v>
      </c>
      <c r="F57">
        <v>1</v>
      </c>
      <c r="G57">
        <v>124266.48</v>
      </c>
      <c r="H57">
        <v>124266.48</v>
      </c>
      <c r="I57" t="s">
        <v>196</v>
      </c>
    </row>
    <row r="58" spans="1:9" x14ac:dyDescent="0.3">
      <c r="A58" t="s">
        <v>276</v>
      </c>
      <c r="B58" s="7">
        <v>45813</v>
      </c>
      <c r="C58" t="s">
        <v>277</v>
      </c>
      <c r="D58" t="s">
        <v>194</v>
      </c>
      <c r="E58" t="s">
        <v>195</v>
      </c>
      <c r="F58">
        <v>10</v>
      </c>
      <c r="G58">
        <v>43564.42</v>
      </c>
      <c r="H58">
        <v>435644.2</v>
      </c>
      <c r="I58" t="s">
        <v>191</v>
      </c>
    </row>
    <row r="59" spans="1:9" x14ac:dyDescent="0.3">
      <c r="A59" t="s">
        <v>278</v>
      </c>
      <c r="B59" s="7">
        <v>46080</v>
      </c>
      <c r="C59" t="s">
        <v>231</v>
      </c>
      <c r="D59" t="s">
        <v>213</v>
      </c>
      <c r="E59" t="s">
        <v>200</v>
      </c>
      <c r="F59">
        <v>3056</v>
      </c>
      <c r="G59">
        <v>78.290000000000006</v>
      </c>
      <c r="H59">
        <v>239254.24</v>
      </c>
      <c r="I59" t="s">
        <v>196</v>
      </c>
    </row>
    <row r="60" spans="1:9" x14ac:dyDescent="0.3">
      <c r="A60" t="s">
        <v>279</v>
      </c>
      <c r="B60" s="7">
        <v>45972</v>
      </c>
      <c r="C60" t="s">
        <v>244</v>
      </c>
      <c r="D60" t="s">
        <v>236</v>
      </c>
      <c r="E60" t="s">
        <v>237</v>
      </c>
      <c r="F60">
        <v>1</v>
      </c>
      <c r="G60">
        <v>39100.58</v>
      </c>
      <c r="H60">
        <v>39100.58</v>
      </c>
      <c r="I60" t="s">
        <v>196</v>
      </c>
    </row>
    <row r="61" spans="1:9" x14ac:dyDescent="0.3">
      <c r="A61" t="s">
        <v>280</v>
      </c>
      <c r="B61" s="7">
        <v>46001</v>
      </c>
      <c r="C61" t="s">
        <v>212</v>
      </c>
      <c r="D61" t="s">
        <v>213</v>
      </c>
      <c r="E61" t="s">
        <v>200</v>
      </c>
      <c r="F61">
        <v>3230</v>
      </c>
      <c r="G61">
        <v>72.09</v>
      </c>
      <c r="H61">
        <v>232850.7</v>
      </c>
      <c r="I61" t="s">
        <v>196</v>
      </c>
    </row>
    <row r="62" spans="1:9" x14ac:dyDescent="0.3">
      <c r="A62" t="s">
        <v>281</v>
      </c>
      <c r="B62" s="7">
        <v>46078</v>
      </c>
      <c r="C62" t="s">
        <v>202</v>
      </c>
      <c r="D62" t="s">
        <v>203</v>
      </c>
      <c r="E62" t="s">
        <v>204</v>
      </c>
      <c r="F62">
        <v>1252</v>
      </c>
      <c r="G62">
        <v>145.91</v>
      </c>
      <c r="H62">
        <v>182679.32</v>
      </c>
      <c r="I62" t="s">
        <v>196</v>
      </c>
    </row>
    <row r="63" spans="1:9" x14ac:dyDescent="0.3">
      <c r="A63" t="s">
        <v>282</v>
      </c>
      <c r="B63" s="7">
        <v>46091</v>
      </c>
      <c r="C63" t="s">
        <v>224</v>
      </c>
      <c r="D63" t="s">
        <v>203</v>
      </c>
      <c r="E63" t="s">
        <v>204</v>
      </c>
      <c r="F63">
        <v>1860</v>
      </c>
      <c r="G63">
        <v>477.53</v>
      </c>
      <c r="H63">
        <v>888205.8</v>
      </c>
      <c r="I63" t="s">
        <v>196</v>
      </c>
    </row>
    <row r="64" spans="1:9" x14ac:dyDescent="0.3">
      <c r="A64" t="s">
        <v>283</v>
      </c>
      <c r="B64" s="7">
        <v>45890</v>
      </c>
      <c r="C64" t="s">
        <v>284</v>
      </c>
      <c r="D64" t="s">
        <v>199</v>
      </c>
      <c r="E64" t="s">
        <v>200</v>
      </c>
      <c r="F64">
        <v>3165</v>
      </c>
      <c r="G64">
        <v>139.51</v>
      </c>
      <c r="H64">
        <v>441549.15</v>
      </c>
      <c r="I64" t="s">
        <v>196</v>
      </c>
    </row>
    <row r="65" spans="1:9" x14ac:dyDescent="0.3">
      <c r="A65" t="s">
        <v>285</v>
      </c>
      <c r="B65" s="7">
        <v>45923</v>
      </c>
      <c r="C65" t="s">
        <v>202</v>
      </c>
      <c r="D65" t="s">
        <v>203</v>
      </c>
      <c r="E65" t="s">
        <v>204</v>
      </c>
      <c r="F65">
        <v>636</v>
      </c>
      <c r="G65">
        <v>558.97</v>
      </c>
      <c r="H65">
        <v>355504.92</v>
      </c>
      <c r="I65" t="s">
        <v>191</v>
      </c>
    </row>
    <row r="66" spans="1:9" x14ac:dyDescent="0.3">
      <c r="A66" t="s">
        <v>286</v>
      </c>
      <c r="B66" s="7">
        <v>45887</v>
      </c>
      <c r="C66" t="s">
        <v>210</v>
      </c>
      <c r="D66" t="s">
        <v>199</v>
      </c>
      <c r="E66" t="s">
        <v>200</v>
      </c>
      <c r="F66">
        <v>3765</v>
      </c>
      <c r="G66">
        <v>114.03</v>
      </c>
      <c r="H66">
        <v>429322.95</v>
      </c>
      <c r="I66" t="s">
        <v>191</v>
      </c>
    </row>
    <row r="67" spans="1:9" x14ac:dyDescent="0.3">
      <c r="A67" t="s">
        <v>287</v>
      </c>
      <c r="B67" s="7">
        <v>45896</v>
      </c>
      <c r="C67" t="s">
        <v>277</v>
      </c>
      <c r="D67" t="s">
        <v>194</v>
      </c>
      <c r="E67" t="s">
        <v>195</v>
      </c>
      <c r="F67">
        <v>5</v>
      </c>
      <c r="G67">
        <v>23345.4</v>
      </c>
      <c r="H67">
        <v>116727</v>
      </c>
      <c r="I67" t="s">
        <v>191</v>
      </c>
    </row>
    <row r="68" spans="1:9" x14ac:dyDescent="0.3">
      <c r="A68" t="s">
        <v>288</v>
      </c>
      <c r="B68" s="7">
        <v>45960</v>
      </c>
      <c r="C68" t="s">
        <v>224</v>
      </c>
      <c r="D68" t="s">
        <v>203</v>
      </c>
      <c r="E68" t="s">
        <v>204</v>
      </c>
      <c r="F68">
        <v>2124</v>
      </c>
      <c r="G68">
        <v>165.28</v>
      </c>
      <c r="H68">
        <v>351054.72</v>
      </c>
      <c r="I68" t="s">
        <v>191</v>
      </c>
    </row>
    <row r="69" spans="1:9" x14ac:dyDescent="0.3">
      <c r="A69" t="s">
        <v>289</v>
      </c>
      <c r="B69" s="7">
        <v>45992</v>
      </c>
      <c r="C69" t="s">
        <v>206</v>
      </c>
      <c r="D69" t="s">
        <v>199</v>
      </c>
      <c r="E69" t="s">
        <v>200</v>
      </c>
      <c r="F69">
        <v>3264</v>
      </c>
      <c r="G69">
        <v>153.63</v>
      </c>
      <c r="H69">
        <v>501448.32</v>
      </c>
      <c r="I69" t="s">
        <v>196</v>
      </c>
    </row>
    <row r="70" spans="1:9" x14ac:dyDescent="0.3">
      <c r="A70" t="s">
        <v>290</v>
      </c>
      <c r="B70" s="7">
        <v>45926</v>
      </c>
      <c r="C70" t="s">
        <v>220</v>
      </c>
      <c r="D70" t="s">
        <v>199</v>
      </c>
      <c r="E70" t="s">
        <v>200</v>
      </c>
      <c r="F70">
        <v>2603</v>
      </c>
      <c r="G70">
        <v>131.88999999999999</v>
      </c>
      <c r="H70">
        <v>343309.67</v>
      </c>
      <c r="I70" t="s">
        <v>196</v>
      </c>
    </row>
    <row r="71" spans="1:9" x14ac:dyDescent="0.3">
      <c r="A71" t="s">
        <v>291</v>
      </c>
      <c r="B71" s="7">
        <v>46001</v>
      </c>
      <c r="C71" t="s">
        <v>284</v>
      </c>
      <c r="D71" t="s">
        <v>199</v>
      </c>
      <c r="E71" t="s">
        <v>200</v>
      </c>
      <c r="F71">
        <v>4382</v>
      </c>
      <c r="G71">
        <v>87.26</v>
      </c>
      <c r="H71">
        <v>382373.32</v>
      </c>
      <c r="I71" t="s">
        <v>196</v>
      </c>
    </row>
    <row r="72" spans="1:9" x14ac:dyDescent="0.3">
      <c r="A72" t="s">
        <v>292</v>
      </c>
      <c r="B72" s="7">
        <v>46042</v>
      </c>
      <c r="C72" t="s">
        <v>224</v>
      </c>
      <c r="D72" t="s">
        <v>203</v>
      </c>
      <c r="E72" t="s">
        <v>204</v>
      </c>
      <c r="F72">
        <v>605</v>
      </c>
      <c r="G72">
        <v>43.37</v>
      </c>
      <c r="H72">
        <v>26238.85</v>
      </c>
      <c r="I72" t="s">
        <v>196</v>
      </c>
    </row>
    <row r="73" spans="1:9" x14ac:dyDescent="0.3">
      <c r="A73" t="s">
        <v>293</v>
      </c>
      <c r="B73" s="7">
        <v>46086</v>
      </c>
      <c r="C73" t="s">
        <v>239</v>
      </c>
      <c r="D73" t="s">
        <v>194</v>
      </c>
      <c r="E73" t="s">
        <v>195</v>
      </c>
      <c r="F73">
        <v>3</v>
      </c>
      <c r="G73">
        <v>24796.73</v>
      </c>
      <c r="H73">
        <v>74390.19</v>
      </c>
      <c r="I73" t="s">
        <v>191</v>
      </c>
    </row>
    <row r="74" spans="1:9" x14ac:dyDescent="0.3">
      <c r="A74" t="s">
        <v>294</v>
      </c>
      <c r="B74" s="7">
        <v>45836</v>
      </c>
      <c r="C74" t="s">
        <v>193</v>
      </c>
      <c r="D74" t="s">
        <v>194</v>
      </c>
      <c r="E74" t="s">
        <v>195</v>
      </c>
      <c r="F74">
        <v>1</v>
      </c>
      <c r="G74">
        <v>34767.06</v>
      </c>
      <c r="H74">
        <v>34767.06</v>
      </c>
      <c r="I74" t="s">
        <v>196</v>
      </c>
    </row>
    <row r="75" spans="1:9" x14ac:dyDescent="0.3">
      <c r="A75" t="s">
        <v>295</v>
      </c>
      <c r="B75" s="7">
        <v>46044</v>
      </c>
      <c r="C75" t="s">
        <v>229</v>
      </c>
      <c r="D75" t="s">
        <v>203</v>
      </c>
      <c r="E75" t="s">
        <v>204</v>
      </c>
      <c r="F75">
        <v>1606</v>
      </c>
      <c r="G75">
        <v>570.28</v>
      </c>
      <c r="H75">
        <v>915869.68</v>
      </c>
      <c r="I75" t="s">
        <v>196</v>
      </c>
    </row>
    <row r="76" spans="1:9" x14ac:dyDescent="0.3">
      <c r="A76" t="s">
        <v>296</v>
      </c>
      <c r="B76" s="7">
        <v>45763</v>
      </c>
      <c r="C76" t="s">
        <v>235</v>
      </c>
      <c r="D76" t="s">
        <v>236</v>
      </c>
      <c r="E76" t="s">
        <v>237</v>
      </c>
      <c r="F76">
        <v>1</v>
      </c>
      <c r="G76">
        <v>42019.42</v>
      </c>
      <c r="H76">
        <v>42019.42</v>
      </c>
      <c r="I76" t="s">
        <v>196</v>
      </c>
    </row>
    <row r="77" spans="1:9" x14ac:dyDescent="0.3">
      <c r="A77" t="s">
        <v>297</v>
      </c>
      <c r="B77" s="7">
        <v>45825</v>
      </c>
      <c r="C77" t="s">
        <v>202</v>
      </c>
      <c r="D77" t="s">
        <v>203</v>
      </c>
      <c r="E77" t="s">
        <v>204</v>
      </c>
      <c r="F77">
        <v>1555</v>
      </c>
      <c r="G77">
        <v>270.72000000000003</v>
      </c>
      <c r="H77">
        <v>420969.6</v>
      </c>
      <c r="I77" t="s">
        <v>191</v>
      </c>
    </row>
    <row r="78" spans="1:9" x14ac:dyDescent="0.3">
      <c r="A78" t="s">
        <v>298</v>
      </c>
      <c r="B78" s="7">
        <v>45772</v>
      </c>
      <c r="C78" t="s">
        <v>262</v>
      </c>
      <c r="D78" t="s">
        <v>203</v>
      </c>
      <c r="E78" t="s">
        <v>204</v>
      </c>
      <c r="F78">
        <v>875</v>
      </c>
      <c r="G78">
        <v>684.69</v>
      </c>
      <c r="H78">
        <v>599103.75</v>
      </c>
      <c r="I78" t="s">
        <v>191</v>
      </c>
    </row>
    <row r="79" spans="1:9" x14ac:dyDescent="0.3">
      <c r="A79" t="s">
        <v>299</v>
      </c>
      <c r="B79" s="7">
        <v>45847</v>
      </c>
      <c r="C79" t="s">
        <v>300</v>
      </c>
      <c r="D79" t="s">
        <v>236</v>
      </c>
      <c r="E79" t="s">
        <v>237</v>
      </c>
      <c r="F79">
        <v>1</v>
      </c>
      <c r="G79">
        <v>153276.82999999999</v>
      </c>
      <c r="H79">
        <v>153276.82999999999</v>
      </c>
      <c r="I79" t="s">
        <v>191</v>
      </c>
    </row>
    <row r="80" spans="1:9" x14ac:dyDescent="0.3">
      <c r="A80" t="s">
        <v>301</v>
      </c>
      <c r="B80" s="7">
        <v>45882</v>
      </c>
      <c r="C80" t="s">
        <v>244</v>
      </c>
      <c r="D80" t="s">
        <v>236</v>
      </c>
      <c r="E80" t="s">
        <v>237</v>
      </c>
      <c r="F80">
        <v>1</v>
      </c>
      <c r="G80">
        <v>70954.61</v>
      </c>
      <c r="H80">
        <v>70954.61</v>
      </c>
      <c r="I80" t="s">
        <v>196</v>
      </c>
    </row>
    <row r="81" spans="1:9" x14ac:dyDescent="0.3">
      <c r="A81" t="s">
        <v>302</v>
      </c>
      <c r="B81" s="7">
        <v>45792</v>
      </c>
      <c r="C81" t="s">
        <v>235</v>
      </c>
      <c r="D81" t="s">
        <v>236</v>
      </c>
      <c r="E81" t="s">
        <v>237</v>
      </c>
      <c r="F81">
        <v>1</v>
      </c>
      <c r="G81">
        <v>20286.27</v>
      </c>
      <c r="H81">
        <v>20286.27</v>
      </c>
      <c r="I81" t="s">
        <v>196</v>
      </c>
    </row>
    <row r="82" spans="1:9" x14ac:dyDescent="0.3">
      <c r="A82" t="s">
        <v>303</v>
      </c>
      <c r="B82" s="7">
        <v>46017</v>
      </c>
      <c r="C82" t="s">
        <v>277</v>
      </c>
      <c r="D82" t="s">
        <v>194</v>
      </c>
      <c r="E82" t="s">
        <v>195</v>
      </c>
      <c r="F82">
        <v>11</v>
      </c>
      <c r="G82">
        <v>51365.29</v>
      </c>
      <c r="H82">
        <v>565018.18999999994</v>
      </c>
      <c r="I82" t="s">
        <v>191</v>
      </c>
    </row>
    <row r="83" spans="1:9" x14ac:dyDescent="0.3">
      <c r="A83" t="s">
        <v>304</v>
      </c>
      <c r="B83" s="7">
        <v>45805</v>
      </c>
      <c r="C83" t="s">
        <v>305</v>
      </c>
      <c r="D83" t="s">
        <v>236</v>
      </c>
      <c r="E83" t="s">
        <v>237</v>
      </c>
      <c r="F83">
        <v>1</v>
      </c>
      <c r="G83">
        <v>35397.53</v>
      </c>
      <c r="H83">
        <v>35397.53</v>
      </c>
      <c r="I83" t="s">
        <v>196</v>
      </c>
    </row>
    <row r="84" spans="1:9" x14ac:dyDescent="0.3">
      <c r="A84" t="s">
        <v>306</v>
      </c>
      <c r="B84" s="7">
        <v>45829</v>
      </c>
      <c r="C84" t="s">
        <v>202</v>
      </c>
      <c r="D84" t="s">
        <v>203</v>
      </c>
      <c r="E84" t="s">
        <v>204</v>
      </c>
      <c r="F84">
        <v>1491</v>
      </c>
      <c r="G84">
        <v>120.99</v>
      </c>
      <c r="H84">
        <v>180396.09</v>
      </c>
      <c r="I84" t="s">
        <v>196</v>
      </c>
    </row>
    <row r="85" spans="1:9" x14ac:dyDescent="0.3">
      <c r="A85" t="s">
        <v>307</v>
      </c>
      <c r="B85" s="7">
        <v>45766</v>
      </c>
      <c r="C85" t="s">
        <v>227</v>
      </c>
      <c r="D85" t="s">
        <v>189</v>
      </c>
      <c r="E85" t="s">
        <v>190</v>
      </c>
      <c r="F85">
        <v>11663</v>
      </c>
      <c r="G85">
        <v>239.31</v>
      </c>
      <c r="H85">
        <v>2791072.53</v>
      </c>
      <c r="I85" t="s">
        <v>196</v>
      </c>
    </row>
    <row r="86" spans="1:9" x14ac:dyDescent="0.3">
      <c r="A86" t="s">
        <v>308</v>
      </c>
      <c r="B86" s="7">
        <v>46053</v>
      </c>
      <c r="C86" t="s">
        <v>193</v>
      </c>
      <c r="D86" t="s">
        <v>194</v>
      </c>
      <c r="E86" t="s">
        <v>195</v>
      </c>
      <c r="F86">
        <v>7</v>
      </c>
      <c r="G86">
        <v>35838.47</v>
      </c>
      <c r="H86">
        <v>250869.29</v>
      </c>
      <c r="I86" t="s">
        <v>196</v>
      </c>
    </row>
    <row r="87" spans="1:9" x14ac:dyDescent="0.3">
      <c r="A87" t="s">
        <v>309</v>
      </c>
      <c r="B87" s="7">
        <v>46038</v>
      </c>
      <c r="C87" t="s">
        <v>215</v>
      </c>
      <c r="D87" t="s">
        <v>213</v>
      </c>
      <c r="E87" t="s">
        <v>200</v>
      </c>
      <c r="F87">
        <v>4933</v>
      </c>
      <c r="G87">
        <v>89.32</v>
      </c>
      <c r="H87">
        <v>440615.56</v>
      </c>
      <c r="I87" t="s">
        <v>191</v>
      </c>
    </row>
    <row r="88" spans="1:9" x14ac:dyDescent="0.3">
      <c r="A88" t="s">
        <v>310</v>
      </c>
      <c r="B88" s="7">
        <v>45953</v>
      </c>
      <c r="C88" t="s">
        <v>311</v>
      </c>
      <c r="D88" t="s">
        <v>189</v>
      </c>
      <c r="E88" t="s">
        <v>190</v>
      </c>
      <c r="F88">
        <v>10079</v>
      </c>
      <c r="G88">
        <v>275.36</v>
      </c>
      <c r="H88">
        <v>2775353.44</v>
      </c>
      <c r="I88" t="s">
        <v>191</v>
      </c>
    </row>
    <row r="89" spans="1:9" x14ac:dyDescent="0.3">
      <c r="A89" t="s">
        <v>312</v>
      </c>
      <c r="B89" s="7">
        <v>45772</v>
      </c>
      <c r="C89" t="s">
        <v>218</v>
      </c>
      <c r="D89" t="s">
        <v>194</v>
      </c>
      <c r="E89" t="s">
        <v>195</v>
      </c>
      <c r="F89">
        <v>9</v>
      </c>
      <c r="G89">
        <v>23165.77</v>
      </c>
      <c r="H89">
        <v>208491.93</v>
      </c>
      <c r="I89" t="s">
        <v>196</v>
      </c>
    </row>
    <row r="90" spans="1:9" x14ac:dyDescent="0.3">
      <c r="A90" t="s">
        <v>313</v>
      </c>
      <c r="B90" s="7">
        <v>46029</v>
      </c>
      <c r="C90" t="s">
        <v>262</v>
      </c>
      <c r="D90" t="s">
        <v>203</v>
      </c>
      <c r="E90" t="s">
        <v>204</v>
      </c>
      <c r="F90">
        <v>2164</v>
      </c>
      <c r="G90">
        <v>568.89</v>
      </c>
      <c r="H90">
        <v>1231077.96</v>
      </c>
      <c r="I90" t="s">
        <v>191</v>
      </c>
    </row>
    <row r="91" spans="1:9" x14ac:dyDescent="0.3">
      <c r="A91" t="s">
        <v>314</v>
      </c>
      <c r="B91" s="7">
        <v>45755</v>
      </c>
      <c r="C91" t="s">
        <v>284</v>
      </c>
      <c r="D91" t="s">
        <v>199</v>
      </c>
      <c r="E91" t="s">
        <v>200</v>
      </c>
      <c r="F91">
        <v>3488</v>
      </c>
      <c r="G91">
        <v>148.74</v>
      </c>
      <c r="H91">
        <v>518805.12</v>
      </c>
      <c r="I91" t="s">
        <v>196</v>
      </c>
    </row>
    <row r="92" spans="1:9" x14ac:dyDescent="0.3">
      <c r="A92" t="s">
        <v>315</v>
      </c>
      <c r="B92" s="7">
        <v>46001</v>
      </c>
      <c r="C92" t="s">
        <v>193</v>
      </c>
      <c r="D92" t="s">
        <v>194</v>
      </c>
      <c r="E92" t="s">
        <v>195</v>
      </c>
      <c r="F92">
        <v>8</v>
      </c>
      <c r="G92">
        <v>42290.41</v>
      </c>
      <c r="H92">
        <v>338323.28</v>
      </c>
      <c r="I92" t="s">
        <v>196</v>
      </c>
    </row>
    <row r="93" spans="1:9" x14ac:dyDescent="0.3">
      <c r="A93" t="s">
        <v>316</v>
      </c>
      <c r="B93" s="7">
        <v>46022</v>
      </c>
      <c r="C93" t="s">
        <v>239</v>
      </c>
      <c r="D93" t="s">
        <v>194</v>
      </c>
      <c r="E93" t="s">
        <v>195</v>
      </c>
      <c r="F93">
        <v>11</v>
      </c>
      <c r="G93">
        <v>39776.480000000003</v>
      </c>
      <c r="H93">
        <v>437541.28</v>
      </c>
      <c r="I93" t="s">
        <v>196</v>
      </c>
    </row>
    <row r="94" spans="1:9" x14ac:dyDescent="0.3">
      <c r="A94" t="s">
        <v>317</v>
      </c>
      <c r="B94" s="7">
        <v>45961</v>
      </c>
      <c r="C94" t="s">
        <v>235</v>
      </c>
      <c r="D94" t="s">
        <v>236</v>
      </c>
      <c r="E94" t="s">
        <v>237</v>
      </c>
      <c r="F94">
        <v>1</v>
      </c>
      <c r="G94">
        <v>75319.5</v>
      </c>
      <c r="H94">
        <v>75319.5</v>
      </c>
      <c r="I94" t="s">
        <v>191</v>
      </c>
    </row>
    <row r="95" spans="1:9" x14ac:dyDescent="0.3">
      <c r="A95" t="s">
        <v>318</v>
      </c>
      <c r="B95" s="7">
        <v>45850</v>
      </c>
      <c r="C95" t="s">
        <v>241</v>
      </c>
      <c r="D95" t="s">
        <v>213</v>
      </c>
      <c r="E95" t="s">
        <v>200</v>
      </c>
      <c r="F95">
        <v>8314</v>
      </c>
      <c r="G95">
        <v>86.75</v>
      </c>
      <c r="H95">
        <v>721239.5</v>
      </c>
      <c r="I95" t="s">
        <v>196</v>
      </c>
    </row>
    <row r="96" spans="1:9" x14ac:dyDescent="0.3">
      <c r="A96" t="s">
        <v>319</v>
      </c>
      <c r="B96" s="7">
        <v>45822</v>
      </c>
      <c r="C96" t="s">
        <v>247</v>
      </c>
      <c r="D96" t="s">
        <v>236</v>
      </c>
      <c r="E96" t="s">
        <v>237</v>
      </c>
      <c r="F96">
        <v>1</v>
      </c>
      <c r="G96">
        <v>60793.83</v>
      </c>
      <c r="H96">
        <v>60793.83</v>
      </c>
      <c r="I96" t="s">
        <v>191</v>
      </c>
    </row>
    <row r="97" spans="1:9" x14ac:dyDescent="0.3">
      <c r="A97" t="s">
        <v>320</v>
      </c>
      <c r="B97" s="7">
        <v>45812</v>
      </c>
      <c r="C97" t="s">
        <v>215</v>
      </c>
      <c r="D97" t="s">
        <v>213</v>
      </c>
      <c r="E97" t="s">
        <v>200</v>
      </c>
      <c r="F97">
        <v>8339</v>
      </c>
      <c r="G97">
        <v>82.71</v>
      </c>
      <c r="H97">
        <v>689718.69</v>
      </c>
      <c r="I97" t="s">
        <v>196</v>
      </c>
    </row>
    <row r="98" spans="1:9" x14ac:dyDescent="0.3">
      <c r="A98" t="s">
        <v>321</v>
      </c>
      <c r="B98" s="7">
        <v>45971</v>
      </c>
      <c r="C98" t="s">
        <v>284</v>
      </c>
      <c r="D98" t="s">
        <v>199</v>
      </c>
      <c r="E98" t="s">
        <v>200</v>
      </c>
      <c r="F98">
        <v>3542</v>
      </c>
      <c r="G98">
        <v>101.19</v>
      </c>
      <c r="H98">
        <v>358414.98</v>
      </c>
      <c r="I98" t="s">
        <v>196</v>
      </c>
    </row>
    <row r="99" spans="1:9" x14ac:dyDescent="0.3">
      <c r="A99" t="s">
        <v>322</v>
      </c>
      <c r="B99" s="7">
        <v>45826</v>
      </c>
      <c r="C99" t="s">
        <v>323</v>
      </c>
      <c r="D99" t="s">
        <v>189</v>
      </c>
      <c r="E99" t="s">
        <v>190</v>
      </c>
      <c r="F99">
        <v>12640</v>
      </c>
      <c r="G99">
        <v>244.61</v>
      </c>
      <c r="H99">
        <v>3091870.4</v>
      </c>
      <c r="I99" t="s">
        <v>196</v>
      </c>
    </row>
    <row r="100" spans="1:9" x14ac:dyDescent="0.3">
      <c r="A100" t="s">
        <v>324</v>
      </c>
      <c r="B100" s="7">
        <v>45875</v>
      </c>
      <c r="C100" t="s">
        <v>277</v>
      </c>
      <c r="D100" t="s">
        <v>194</v>
      </c>
      <c r="E100" t="s">
        <v>195</v>
      </c>
      <c r="F100">
        <v>9</v>
      </c>
      <c r="G100">
        <v>44917.1</v>
      </c>
      <c r="H100">
        <v>404253.9</v>
      </c>
      <c r="I100" t="s">
        <v>191</v>
      </c>
    </row>
    <row r="101" spans="1:9" x14ac:dyDescent="0.3">
      <c r="A101" t="s">
        <v>325</v>
      </c>
      <c r="B101" s="7">
        <v>46035</v>
      </c>
      <c r="C101" t="s">
        <v>326</v>
      </c>
      <c r="D101" t="s">
        <v>203</v>
      </c>
      <c r="E101" t="s">
        <v>204</v>
      </c>
      <c r="F101">
        <v>2465</v>
      </c>
      <c r="G101">
        <v>693.35</v>
      </c>
      <c r="H101">
        <v>1709107.75</v>
      </c>
      <c r="I101" t="s">
        <v>191</v>
      </c>
    </row>
    <row r="102" spans="1:9" x14ac:dyDescent="0.3">
      <c r="A102" t="s">
        <v>327</v>
      </c>
      <c r="B102" s="7">
        <v>46001</v>
      </c>
      <c r="C102" t="s">
        <v>323</v>
      </c>
      <c r="D102" t="s">
        <v>189</v>
      </c>
      <c r="E102" t="s">
        <v>190</v>
      </c>
      <c r="F102">
        <v>10028</v>
      </c>
      <c r="G102">
        <v>246.39</v>
      </c>
      <c r="H102">
        <v>2470798.92</v>
      </c>
      <c r="I102" t="s">
        <v>196</v>
      </c>
    </row>
    <row r="103" spans="1:9" x14ac:dyDescent="0.3">
      <c r="A103" t="s">
        <v>328</v>
      </c>
      <c r="B103" s="7">
        <v>45752</v>
      </c>
      <c r="C103" t="s">
        <v>235</v>
      </c>
      <c r="D103" t="s">
        <v>236</v>
      </c>
      <c r="E103" t="s">
        <v>237</v>
      </c>
      <c r="F103">
        <v>1</v>
      </c>
      <c r="G103">
        <v>167430.82</v>
      </c>
      <c r="H103">
        <v>167430.82</v>
      </c>
      <c r="I103" t="s">
        <v>191</v>
      </c>
    </row>
    <row r="104" spans="1:9" x14ac:dyDescent="0.3">
      <c r="A104" t="s">
        <v>329</v>
      </c>
      <c r="B104" s="7">
        <v>45906</v>
      </c>
      <c r="C104" t="s">
        <v>326</v>
      </c>
      <c r="D104" t="s">
        <v>203</v>
      </c>
      <c r="E104" t="s">
        <v>204</v>
      </c>
      <c r="F104">
        <v>993</v>
      </c>
      <c r="G104">
        <v>443.87</v>
      </c>
      <c r="H104">
        <v>440762.91</v>
      </c>
      <c r="I104" t="s">
        <v>196</v>
      </c>
    </row>
    <row r="105" spans="1:9" x14ac:dyDescent="0.3">
      <c r="A105" t="s">
        <v>330</v>
      </c>
      <c r="B105" s="7">
        <v>46072</v>
      </c>
      <c r="C105" t="s">
        <v>241</v>
      </c>
      <c r="D105" t="s">
        <v>213</v>
      </c>
      <c r="E105" t="s">
        <v>200</v>
      </c>
      <c r="F105">
        <v>6724</v>
      </c>
      <c r="G105">
        <v>82.49</v>
      </c>
      <c r="H105">
        <v>554662.76</v>
      </c>
      <c r="I105" t="s">
        <v>191</v>
      </c>
    </row>
    <row r="106" spans="1:9" x14ac:dyDescent="0.3">
      <c r="A106" t="s">
        <v>331</v>
      </c>
      <c r="B106" s="7">
        <v>45892</v>
      </c>
      <c r="C106" t="s">
        <v>235</v>
      </c>
      <c r="D106" t="s">
        <v>236</v>
      </c>
      <c r="E106" t="s">
        <v>237</v>
      </c>
      <c r="F106">
        <v>1</v>
      </c>
      <c r="G106">
        <v>48167</v>
      </c>
      <c r="H106">
        <v>48167</v>
      </c>
      <c r="I106" t="s">
        <v>191</v>
      </c>
    </row>
    <row r="107" spans="1:9" x14ac:dyDescent="0.3">
      <c r="A107" t="s">
        <v>332</v>
      </c>
      <c r="B107" s="7">
        <v>46057</v>
      </c>
      <c r="C107" t="s">
        <v>241</v>
      </c>
      <c r="D107" t="s">
        <v>213</v>
      </c>
      <c r="E107" t="s">
        <v>200</v>
      </c>
      <c r="F107">
        <v>7351</v>
      </c>
      <c r="G107">
        <v>98.27</v>
      </c>
      <c r="H107">
        <v>722382.77</v>
      </c>
      <c r="I107" t="s">
        <v>196</v>
      </c>
    </row>
    <row r="108" spans="1:9" x14ac:dyDescent="0.3">
      <c r="A108" t="s">
        <v>333</v>
      </c>
      <c r="B108" s="7">
        <v>45882</v>
      </c>
      <c r="C108" t="s">
        <v>202</v>
      </c>
      <c r="D108" t="s">
        <v>203</v>
      </c>
      <c r="E108" t="s">
        <v>204</v>
      </c>
      <c r="F108">
        <v>1472</v>
      </c>
      <c r="G108">
        <v>256.86</v>
      </c>
      <c r="H108">
        <v>378097.91999999998</v>
      </c>
      <c r="I108" t="s">
        <v>191</v>
      </c>
    </row>
    <row r="109" spans="1:9" x14ac:dyDescent="0.3">
      <c r="A109" t="s">
        <v>334</v>
      </c>
      <c r="B109" s="7">
        <v>45869</v>
      </c>
      <c r="C109" t="s">
        <v>212</v>
      </c>
      <c r="D109" t="s">
        <v>213</v>
      </c>
      <c r="E109" t="s">
        <v>200</v>
      </c>
      <c r="F109">
        <v>3625</v>
      </c>
      <c r="G109">
        <v>67.73</v>
      </c>
      <c r="H109">
        <v>245521.25</v>
      </c>
      <c r="I109" t="s">
        <v>196</v>
      </c>
    </row>
    <row r="110" spans="1:9" x14ac:dyDescent="0.3">
      <c r="A110" t="s">
        <v>335</v>
      </c>
      <c r="B110" s="7">
        <v>46092</v>
      </c>
      <c r="C110" t="s">
        <v>215</v>
      </c>
      <c r="D110" t="s">
        <v>213</v>
      </c>
      <c r="E110" t="s">
        <v>200</v>
      </c>
      <c r="F110">
        <v>5001</v>
      </c>
      <c r="G110">
        <v>73.59</v>
      </c>
      <c r="H110">
        <v>368023.59</v>
      </c>
      <c r="I110" t="s">
        <v>191</v>
      </c>
    </row>
    <row r="111" spans="1:9" x14ac:dyDescent="0.3">
      <c r="A111" t="s">
        <v>336</v>
      </c>
      <c r="B111" s="7">
        <v>45773</v>
      </c>
      <c r="C111" t="s">
        <v>193</v>
      </c>
      <c r="D111" t="s">
        <v>194</v>
      </c>
      <c r="E111" t="s">
        <v>195</v>
      </c>
      <c r="F111">
        <v>4</v>
      </c>
      <c r="G111">
        <v>43549.79</v>
      </c>
      <c r="H111">
        <v>174199.16</v>
      </c>
      <c r="I111" t="s">
        <v>191</v>
      </c>
    </row>
    <row r="112" spans="1:9" x14ac:dyDescent="0.3">
      <c r="A112" t="s">
        <v>337</v>
      </c>
      <c r="B112" s="7">
        <v>45981</v>
      </c>
      <c r="C112" t="s">
        <v>235</v>
      </c>
      <c r="D112" t="s">
        <v>236</v>
      </c>
      <c r="E112" t="s">
        <v>237</v>
      </c>
      <c r="F112">
        <v>1</v>
      </c>
      <c r="G112">
        <v>179381.57</v>
      </c>
      <c r="H112">
        <v>179381.57</v>
      </c>
      <c r="I112" t="s">
        <v>196</v>
      </c>
    </row>
    <row r="113" spans="1:9" x14ac:dyDescent="0.3">
      <c r="A113" t="s">
        <v>338</v>
      </c>
      <c r="B113" s="7">
        <v>46017</v>
      </c>
      <c r="C113" t="s">
        <v>247</v>
      </c>
      <c r="D113" t="s">
        <v>236</v>
      </c>
      <c r="E113" t="s">
        <v>237</v>
      </c>
      <c r="F113">
        <v>1</v>
      </c>
      <c r="G113">
        <v>166650.97</v>
      </c>
      <c r="H113">
        <v>166650.97</v>
      </c>
      <c r="I113" t="s">
        <v>191</v>
      </c>
    </row>
    <row r="114" spans="1:9" x14ac:dyDescent="0.3">
      <c r="A114" t="s">
        <v>339</v>
      </c>
      <c r="B114" s="7">
        <v>45902</v>
      </c>
      <c r="C114" t="s">
        <v>340</v>
      </c>
      <c r="D114" t="s">
        <v>189</v>
      </c>
      <c r="E114" t="s">
        <v>190</v>
      </c>
      <c r="F114">
        <v>19011</v>
      </c>
      <c r="G114">
        <v>250.4</v>
      </c>
      <c r="H114">
        <v>4760354.4000000004</v>
      </c>
      <c r="I114" t="s">
        <v>196</v>
      </c>
    </row>
    <row r="115" spans="1:9" x14ac:dyDescent="0.3">
      <c r="A115" t="s">
        <v>341</v>
      </c>
      <c r="B115" s="7">
        <v>45776</v>
      </c>
      <c r="C115" t="s">
        <v>284</v>
      </c>
      <c r="D115" t="s">
        <v>199</v>
      </c>
      <c r="E115" t="s">
        <v>200</v>
      </c>
      <c r="F115">
        <v>1416</v>
      </c>
      <c r="G115">
        <v>137.4</v>
      </c>
      <c r="H115">
        <v>194558.4</v>
      </c>
      <c r="I115" t="s">
        <v>191</v>
      </c>
    </row>
    <row r="116" spans="1:9" x14ac:dyDescent="0.3">
      <c r="A116" t="s">
        <v>342</v>
      </c>
      <c r="B116" s="7">
        <v>45975</v>
      </c>
      <c r="C116" t="s">
        <v>193</v>
      </c>
      <c r="D116" t="s">
        <v>194</v>
      </c>
      <c r="E116" t="s">
        <v>195</v>
      </c>
      <c r="F116">
        <v>1</v>
      </c>
      <c r="G116">
        <v>55779.22</v>
      </c>
      <c r="H116">
        <v>55779.22</v>
      </c>
      <c r="I116" t="s">
        <v>191</v>
      </c>
    </row>
    <row r="117" spans="1:9" x14ac:dyDescent="0.3">
      <c r="A117" t="s">
        <v>343</v>
      </c>
      <c r="B117" s="7">
        <v>46085</v>
      </c>
      <c r="C117" t="s">
        <v>266</v>
      </c>
      <c r="D117" t="s">
        <v>213</v>
      </c>
      <c r="E117" t="s">
        <v>200</v>
      </c>
      <c r="F117">
        <v>5209</v>
      </c>
      <c r="G117">
        <v>69.180000000000007</v>
      </c>
      <c r="H117">
        <v>360358.62</v>
      </c>
      <c r="I117" t="s">
        <v>196</v>
      </c>
    </row>
    <row r="118" spans="1:9" x14ac:dyDescent="0.3">
      <c r="A118" t="s">
        <v>344</v>
      </c>
      <c r="B118" s="7">
        <v>45926</v>
      </c>
      <c r="C118" t="s">
        <v>340</v>
      </c>
      <c r="D118" t="s">
        <v>189</v>
      </c>
      <c r="E118" t="s">
        <v>190</v>
      </c>
      <c r="F118">
        <v>9435</v>
      </c>
      <c r="G118">
        <v>246.41</v>
      </c>
      <c r="H118">
        <v>2324878.35</v>
      </c>
      <c r="I118" t="s">
        <v>196</v>
      </c>
    </row>
    <row r="119" spans="1:9" x14ac:dyDescent="0.3">
      <c r="A119" t="s">
        <v>345</v>
      </c>
      <c r="B119" s="7">
        <v>45894</v>
      </c>
      <c r="C119" t="s">
        <v>220</v>
      </c>
      <c r="D119" t="s">
        <v>199</v>
      </c>
      <c r="E119" t="s">
        <v>200</v>
      </c>
      <c r="F119">
        <v>4469</v>
      </c>
      <c r="G119">
        <v>95.67</v>
      </c>
      <c r="H119">
        <v>427549.23</v>
      </c>
      <c r="I119" t="s">
        <v>191</v>
      </c>
    </row>
    <row r="120" spans="1:9" x14ac:dyDescent="0.3">
      <c r="A120" t="s">
        <v>346</v>
      </c>
      <c r="B120" s="7">
        <v>46041</v>
      </c>
      <c r="C120" t="s">
        <v>231</v>
      </c>
      <c r="D120" t="s">
        <v>213</v>
      </c>
      <c r="E120" t="s">
        <v>200</v>
      </c>
      <c r="F120">
        <v>5465</v>
      </c>
      <c r="G120">
        <v>70.989999999999995</v>
      </c>
      <c r="H120">
        <v>387960.35</v>
      </c>
      <c r="I120" t="s">
        <v>196</v>
      </c>
    </row>
    <row r="121" spans="1:9" x14ac:dyDescent="0.3">
      <c r="A121" t="s">
        <v>347</v>
      </c>
      <c r="B121" s="7">
        <v>45866</v>
      </c>
      <c r="C121" t="s">
        <v>326</v>
      </c>
      <c r="D121" t="s">
        <v>203</v>
      </c>
      <c r="E121" t="s">
        <v>204</v>
      </c>
      <c r="F121">
        <v>1507</v>
      </c>
      <c r="G121">
        <v>170.04</v>
      </c>
      <c r="H121">
        <v>256250.28</v>
      </c>
      <c r="I121" t="s">
        <v>191</v>
      </c>
    </row>
    <row r="122" spans="1:9" x14ac:dyDescent="0.3">
      <c r="A122" t="s">
        <v>348</v>
      </c>
      <c r="B122" s="7">
        <v>45913</v>
      </c>
      <c r="C122" t="s">
        <v>262</v>
      </c>
      <c r="D122" t="s">
        <v>203</v>
      </c>
      <c r="E122" t="s">
        <v>204</v>
      </c>
      <c r="F122">
        <v>1624</v>
      </c>
      <c r="G122">
        <v>567.96</v>
      </c>
      <c r="H122">
        <v>922367.04</v>
      </c>
      <c r="I122" t="s">
        <v>196</v>
      </c>
    </row>
    <row r="123" spans="1:9" x14ac:dyDescent="0.3">
      <c r="A123" t="s">
        <v>349</v>
      </c>
      <c r="B123" s="7">
        <v>45811</v>
      </c>
      <c r="C123" t="s">
        <v>300</v>
      </c>
      <c r="D123" t="s">
        <v>236</v>
      </c>
      <c r="E123" t="s">
        <v>237</v>
      </c>
      <c r="F123">
        <v>1</v>
      </c>
      <c r="G123">
        <v>165954.14000000001</v>
      </c>
      <c r="H123">
        <v>165954.14000000001</v>
      </c>
      <c r="I123" t="s">
        <v>191</v>
      </c>
    </row>
    <row r="124" spans="1:9" x14ac:dyDescent="0.3">
      <c r="A124" t="s">
        <v>350</v>
      </c>
      <c r="B124" s="7">
        <v>46087</v>
      </c>
      <c r="C124" t="s">
        <v>340</v>
      </c>
      <c r="D124" t="s">
        <v>189</v>
      </c>
      <c r="E124" t="s">
        <v>190</v>
      </c>
      <c r="F124">
        <v>6962</v>
      </c>
      <c r="G124">
        <v>251.1</v>
      </c>
      <c r="H124">
        <v>1748158.2</v>
      </c>
      <c r="I124" t="s">
        <v>191</v>
      </c>
    </row>
    <row r="125" spans="1:9" x14ac:dyDescent="0.3">
      <c r="A125" t="s">
        <v>351</v>
      </c>
      <c r="B125" s="7">
        <v>45748</v>
      </c>
      <c r="C125" t="s">
        <v>300</v>
      </c>
      <c r="D125" t="s">
        <v>236</v>
      </c>
      <c r="E125" t="s">
        <v>237</v>
      </c>
      <c r="F125">
        <v>1</v>
      </c>
      <c r="G125">
        <v>82361.149999999994</v>
      </c>
      <c r="H125">
        <v>82361.149999999994</v>
      </c>
      <c r="I125" t="s">
        <v>191</v>
      </c>
    </row>
    <row r="126" spans="1:9" x14ac:dyDescent="0.3">
      <c r="A126" t="s">
        <v>352</v>
      </c>
      <c r="B126" s="7">
        <v>45953</v>
      </c>
      <c r="C126" t="s">
        <v>229</v>
      </c>
      <c r="D126" t="s">
        <v>203</v>
      </c>
      <c r="E126" t="s">
        <v>204</v>
      </c>
      <c r="F126">
        <v>483</v>
      </c>
      <c r="G126">
        <v>81.99</v>
      </c>
      <c r="H126">
        <v>39601.17</v>
      </c>
      <c r="I126" t="s">
        <v>191</v>
      </c>
    </row>
    <row r="127" spans="1:9" x14ac:dyDescent="0.3">
      <c r="A127" t="s">
        <v>353</v>
      </c>
      <c r="B127" s="7">
        <v>46070</v>
      </c>
      <c r="C127" t="s">
        <v>239</v>
      </c>
      <c r="D127" t="s">
        <v>194</v>
      </c>
      <c r="E127" t="s">
        <v>195</v>
      </c>
      <c r="F127">
        <v>11</v>
      </c>
      <c r="G127">
        <v>26819.759999999998</v>
      </c>
      <c r="H127">
        <v>295017.36</v>
      </c>
      <c r="I127" t="s">
        <v>191</v>
      </c>
    </row>
    <row r="128" spans="1:9" x14ac:dyDescent="0.3">
      <c r="A128" t="s">
        <v>354</v>
      </c>
      <c r="B128" s="7">
        <v>45987</v>
      </c>
      <c r="C128" t="s">
        <v>253</v>
      </c>
      <c r="D128" t="s">
        <v>194</v>
      </c>
      <c r="E128" t="s">
        <v>195</v>
      </c>
      <c r="F128">
        <v>9</v>
      </c>
      <c r="G128">
        <v>61901.83</v>
      </c>
      <c r="H128">
        <v>557116.47</v>
      </c>
      <c r="I128" t="s">
        <v>196</v>
      </c>
    </row>
    <row r="129" spans="1:9" x14ac:dyDescent="0.3">
      <c r="A129" t="s">
        <v>355</v>
      </c>
      <c r="B129" s="7">
        <v>45804</v>
      </c>
      <c r="C129" t="s">
        <v>224</v>
      </c>
      <c r="D129" t="s">
        <v>203</v>
      </c>
      <c r="E129" t="s">
        <v>204</v>
      </c>
      <c r="F129">
        <v>411</v>
      </c>
      <c r="G129">
        <v>385.34</v>
      </c>
      <c r="H129">
        <v>158374.74</v>
      </c>
      <c r="I129" t="s">
        <v>196</v>
      </c>
    </row>
    <row r="130" spans="1:9" x14ac:dyDescent="0.3">
      <c r="A130" t="s">
        <v>356</v>
      </c>
      <c r="B130" s="7">
        <v>46045</v>
      </c>
      <c r="C130" t="s">
        <v>305</v>
      </c>
      <c r="D130" t="s">
        <v>236</v>
      </c>
      <c r="E130" t="s">
        <v>237</v>
      </c>
      <c r="F130">
        <v>1</v>
      </c>
      <c r="G130">
        <v>29388.41</v>
      </c>
      <c r="H130">
        <v>29388.41</v>
      </c>
      <c r="I130" t="s">
        <v>196</v>
      </c>
    </row>
    <row r="131" spans="1:9" x14ac:dyDescent="0.3">
      <c r="A131" t="s">
        <v>357</v>
      </c>
      <c r="B131" s="7">
        <v>45898</v>
      </c>
      <c r="C131" t="s">
        <v>239</v>
      </c>
      <c r="D131" t="s">
        <v>194</v>
      </c>
      <c r="E131" t="s">
        <v>195</v>
      </c>
      <c r="F131">
        <v>12</v>
      </c>
      <c r="G131">
        <v>62544.6</v>
      </c>
      <c r="H131">
        <v>750535.2</v>
      </c>
      <c r="I131" t="s">
        <v>196</v>
      </c>
    </row>
    <row r="132" spans="1:9" x14ac:dyDescent="0.3">
      <c r="A132" t="s">
        <v>358</v>
      </c>
      <c r="B132" s="7">
        <v>45845</v>
      </c>
      <c r="C132" t="s">
        <v>227</v>
      </c>
      <c r="D132" t="s">
        <v>189</v>
      </c>
      <c r="E132" t="s">
        <v>190</v>
      </c>
      <c r="F132">
        <v>18234</v>
      </c>
      <c r="G132">
        <v>247.11</v>
      </c>
      <c r="H132">
        <v>4505803.74</v>
      </c>
      <c r="I132" t="s">
        <v>191</v>
      </c>
    </row>
    <row r="133" spans="1:9" x14ac:dyDescent="0.3">
      <c r="A133" t="s">
        <v>359</v>
      </c>
      <c r="B133" s="7">
        <v>45821</v>
      </c>
      <c r="C133" t="s">
        <v>300</v>
      </c>
      <c r="D133" t="s">
        <v>236</v>
      </c>
      <c r="E133" t="s">
        <v>237</v>
      </c>
      <c r="F133">
        <v>1</v>
      </c>
      <c r="G133">
        <v>74079.33</v>
      </c>
      <c r="H133">
        <v>74079.33</v>
      </c>
      <c r="I133" t="s">
        <v>196</v>
      </c>
    </row>
    <row r="134" spans="1:9" x14ac:dyDescent="0.3">
      <c r="A134" t="s">
        <v>360</v>
      </c>
      <c r="B134" s="7">
        <v>46016</v>
      </c>
      <c r="C134" t="s">
        <v>215</v>
      </c>
      <c r="D134" t="s">
        <v>213</v>
      </c>
      <c r="E134" t="s">
        <v>200</v>
      </c>
      <c r="F134">
        <v>5586</v>
      </c>
      <c r="G134">
        <v>83.11</v>
      </c>
      <c r="H134">
        <v>464252.46</v>
      </c>
      <c r="I134" t="s">
        <v>191</v>
      </c>
    </row>
    <row r="135" spans="1:9" x14ac:dyDescent="0.3">
      <c r="A135" t="s">
        <v>361</v>
      </c>
      <c r="B135" s="7">
        <v>45915</v>
      </c>
      <c r="C135" t="s">
        <v>247</v>
      </c>
      <c r="D135" t="s">
        <v>236</v>
      </c>
      <c r="E135" t="s">
        <v>237</v>
      </c>
      <c r="F135">
        <v>1</v>
      </c>
      <c r="G135">
        <v>37060.94</v>
      </c>
      <c r="H135">
        <v>37060.94</v>
      </c>
      <c r="I135" t="s">
        <v>191</v>
      </c>
    </row>
    <row r="136" spans="1:9" x14ac:dyDescent="0.3">
      <c r="A136" t="s">
        <v>362</v>
      </c>
      <c r="B136" s="7">
        <v>45979</v>
      </c>
      <c r="C136" t="s">
        <v>262</v>
      </c>
      <c r="D136" t="s">
        <v>203</v>
      </c>
      <c r="E136" t="s">
        <v>204</v>
      </c>
      <c r="F136">
        <v>2140</v>
      </c>
      <c r="G136">
        <v>437.89</v>
      </c>
      <c r="H136">
        <v>937084.6</v>
      </c>
      <c r="I136" t="s">
        <v>196</v>
      </c>
    </row>
    <row r="137" spans="1:9" x14ac:dyDescent="0.3">
      <c r="A137" t="s">
        <v>363</v>
      </c>
      <c r="B137" s="7">
        <v>46070</v>
      </c>
      <c r="C137" t="s">
        <v>305</v>
      </c>
      <c r="D137" t="s">
        <v>236</v>
      </c>
      <c r="E137" t="s">
        <v>237</v>
      </c>
      <c r="F137">
        <v>1</v>
      </c>
      <c r="G137">
        <v>152683.29</v>
      </c>
      <c r="H137">
        <v>152683.29</v>
      </c>
      <c r="I137" t="s">
        <v>191</v>
      </c>
    </row>
    <row r="138" spans="1:9" x14ac:dyDescent="0.3">
      <c r="A138" t="s">
        <v>364</v>
      </c>
      <c r="B138" s="7">
        <v>45770</v>
      </c>
      <c r="C138" t="s">
        <v>284</v>
      </c>
      <c r="D138" t="s">
        <v>199</v>
      </c>
      <c r="E138" t="s">
        <v>200</v>
      </c>
      <c r="F138">
        <v>3281</v>
      </c>
      <c r="G138">
        <v>91.31</v>
      </c>
      <c r="H138">
        <v>299588.11</v>
      </c>
      <c r="I138" t="s">
        <v>191</v>
      </c>
    </row>
    <row r="139" spans="1:9" x14ac:dyDescent="0.3">
      <c r="A139" t="s">
        <v>365</v>
      </c>
      <c r="B139" s="7">
        <v>46085</v>
      </c>
      <c r="C139" t="s">
        <v>220</v>
      </c>
      <c r="D139" t="s">
        <v>199</v>
      </c>
      <c r="E139" t="s">
        <v>200</v>
      </c>
      <c r="F139">
        <v>1548</v>
      </c>
      <c r="G139">
        <v>152.86000000000001</v>
      </c>
      <c r="H139">
        <v>236627.28</v>
      </c>
      <c r="I139" t="s">
        <v>191</v>
      </c>
    </row>
    <row r="140" spans="1:9" x14ac:dyDescent="0.3">
      <c r="A140" t="s">
        <v>366</v>
      </c>
      <c r="B140" s="7">
        <v>46059</v>
      </c>
      <c r="C140" t="s">
        <v>206</v>
      </c>
      <c r="D140" t="s">
        <v>199</v>
      </c>
      <c r="E140" t="s">
        <v>200</v>
      </c>
      <c r="F140">
        <v>1838</v>
      </c>
      <c r="G140">
        <v>154.47999999999999</v>
      </c>
      <c r="H140">
        <v>283934.24</v>
      </c>
      <c r="I140" t="s">
        <v>191</v>
      </c>
    </row>
    <row r="141" spans="1:9" x14ac:dyDescent="0.3">
      <c r="A141" t="s">
        <v>367</v>
      </c>
      <c r="B141" s="7">
        <v>45981</v>
      </c>
      <c r="C141" t="s">
        <v>210</v>
      </c>
      <c r="D141" t="s">
        <v>199</v>
      </c>
      <c r="E141" t="s">
        <v>200</v>
      </c>
      <c r="F141">
        <v>3939</v>
      </c>
      <c r="G141">
        <v>87.37</v>
      </c>
      <c r="H141">
        <v>344150.43</v>
      </c>
      <c r="I141" t="s">
        <v>196</v>
      </c>
    </row>
    <row r="142" spans="1:9" x14ac:dyDescent="0.3">
      <c r="A142" t="s">
        <v>368</v>
      </c>
      <c r="B142" s="7">
        <v>46059</v>
      </c>
      <c r="C142" t="s">
        <v>277</v>
      </c>
      <c r="D142" t="s">
        <v>194</v>
      </c>
      <c r="E142" t="s">
        <v>195</v>
      </c>
      <c r="F142">
        <v>6</v>
      </c>
      <c r="G142">
        <v>34687.589999999997</v>
      </c>
      <c r="H142">
        <v>208125.54</v>
      </c>
      <c r="I142" t="s">
        <v>196</v>
      </c>
    </row>
    <row r="143" spans="1:9" x14ac:dyDescent="0.3">
      <c r="A143" t="s">
        <v>369</v>
      </c>
      <c r="B143" s="7">
        <v>45983</v>
      </c>
      <c r="C143" t="s">
        <v>235</v>
      </c>
      <c r="D143" t="s">
        <v>236</v>
      </c>
      <c r="E143" t="s">
        <v>237</v>
      </c>
      <c r="F143">
        <v>1</v>
      </c>
      <c r="G143">
        <v>110915.63</v>
      </c>
      <c r="H143">
        <v>110915.63</v>
      </c>
      <c r="I143" t="s">
        <v>191</v>
      </c>
    </row>
    <row r="144" spans="1:9" x14ac:dyDescent="0.3">
      <c r="A144" t="s">
        <v>370</v>
      </c>
      <c r="B144" s="7">
        <v>45785</v>
      </c>
      <c r="C144" t="s">
        <v>340</v>
      </c>
      <c r="D144" t="s">
        <v>189</v>
      </c>
      <c r="E144" t="s">
        <v>190</v>
      </c>
      <c r="F144">
        <v>18373</v>
      </c>
      <c r="G144">
        <v>248.45</v>
      </c>
      <c r="H144">
        <v>4564771.8499999996</v>
      </c>
      <c r="I144" t="s">
        <v>191</v>
      </c>
    </row>
    <row r="145" spans="1:9" x14ac:dyDescent="0.3">
      <c r="A145" t="s">
        <v>371</v>
      </c>
      <c r="B145" s="7">
        <v>45876</v>
      </c>
      <c r="C145" t="s">
        <v>202</v>
      </c>
      <c r="D145" t="s">
        <v>203</v>
      </c>
      <c r="E145" t="s">
        <v>204</v>
      </c>
      <c r="F145">
        <v>634</v>
      </c>
      <c r="G145">
        <v>564.16</v>
      </c>
      <c r="H145">
        <v>357677.44</v>
      </c>
      <c r="I145" t="s">
        <v>191</v>
      </c>
    </row>
    <row r="146" spans="1:9" x14ac:dyDescent="0.3">
      <c r="A146" t="s">
        <v>372</v>
      </c>
      <c r="B146" s="7">
        <v>46045</v>
      </c>
      <c r="C146" t="s">
        <v>305</v>
      </c>
      <c r="D146" t="s">
        <v>236</v>
      </c>
      <c r="E146" t="s">
        <v>237</v>
      </c>
      <c r="F146">
        <v>1</v>
      </c>
      <c r="G146">
        <v>137107.51999999999</v>
      </c>
      <c r="H146">
        <v>137107.51999999999</v>
      </c>
      <c r="I146" t="s">
        <v>196</v>
      </c>
    </row>
    <row r="147" spans="1:9" x14ac:dyDescent="0.3">
      <c r="A147" t="s">
        <v>373</v>
      </c>
      <c r="B147" s="7">
        <v>45986</v>
      </c>
      <c r="C147" t="s">
        <v>311</v>
      </c>
      <c r="D147" t="s">
        <v>189</v>
      </c>
      <c r="E147" t="s">
        <v>190</v>
      </c>
      <c r="F147">
        <v>18062</v>
      </c>
      <c r="G147">
        <v>272.29000000000002</v>
      </c>
      <c r="H147">
        <v>4918101.9800000004</v>
      </c>
      <c r="I147" t="s">
        <v>191</v>
      </c>
    </row>
    <row r="148" spans="1:9" x14ac:dyDescent="0.3">
      <c r="A148" t="s">
        <v>374</v>
      </c>
      <c r="B148" s="7">
        <v>46046</v>
      </c>
      <c r="C148" t="s">
        <v>215</v>
      </c>
      <c r="D148" t="s">
        <v>213</v>
      </c>
      <c r="E148" t="s">
        <v>200</v>
      </c>
      <c r="F148">
        <v>6849</v>
      </c>
      <c r="G148">
        <v>75.08</v>
      </c>
      <c r="H148">
        <v>514222.92</v>
      </c>
      <c r="I148" t="s">
        <v>196</v>
      </c>
    </row>
    <row r="149" spans="1:9" x14ac:dyDescent="0.3">
      <c r="A149" t="s">
        <v>375</v>
      </c>
      <c r="B149" s="7">
        <v>45985</v>
      </c>
      <c r="C149" t="s">
        <v>198</v>
      </c>
      <c r="D149" t="s">
        <v>199</v>
      </c>
      <c r="E149" t="s">
        <v>200</v>
      </c>
      <c r="F149">
        <v>1359</v>
      </c>
      <c r="G149">
        <v>90.77</v>
      </c>
      <c r="H149">
        <v>123356.43</v>
      </c>
      <c r="I149" t="s">
        <v>191</v>
      </c>
    </row>
    <row r="150" spans="1:9" x14ac:dyDescent="0.3">
      <c r="A150" t="s">
        <v>376</v>
      </c>
      <c r="B150" s="7">
        <v>45790</v>
      </c>
      <c r="C150" t="s">
        <v>235</v>
      </c>
      <c r="D150" t="s">
        <v>236</v>
      </c>
      <c r="E150" t="s">
        <v>237</v>
      </c>
      <c r="F150">
        <v>1</v>
      </c>
      <c r="G150">
        <v>63716.38</v>
      </c>
      <c r="H150">
        <v>63716.38</v>
      </c>
      <c r="I150" t="s">
        <v>191</v>
      </c>
    </row>
    <row r="151" spans="1:9" x14ac:dyDescent="0.3">
      <c r="A151" t="s">
        <v>377</v>
      </c>
      <c r="B151" s="7">
        <v>46057</v>
      </c>
      <c r="C151" t="s">
        <v>284</v>
      </c>
      <c r="D151" t="s">
        <v>199</v>
      </c>
      <c r="E151" t="s">
        <v>200</v>
      </c>
      <c r="F151">
        <v>2297</v>
      </c>
      <c r="G151">
        <v>118.4</v>
      </c>
      <c r="H151">
        <v>271964.79999999999</v>
      </c>
      <c r="I151" t="s">
        <v>196</v>
      </c>
    </row>
    <row r="152" spans="1:9" x14ac:dyDescent="0.3">
      <c r="A152" t="s">
        <v>378</v>
      </c>
      <c r="B152" s="7">
        <v>45838</v>
      </c>
      <c r="C152" t="s">
        <v>241</v>
      </c>
      <c r="D152" t="s">
        <v>213</v>
      </c>
      <c r="E152" t="s">
        <v>200</v>
      </c>
      <c r="F152">
        <v>7963</v>
      </c>
      <c r="G152">
        <v>97.97</v>
      </c>
      <c r="H152">
        <v>780135.11</v>
      </c>
      <c r="I152" t="s">
        <v>196</v>
      </c>
    </row>
    <row r="153" spans="1:9" x14ac:dyDescent="0.3">
      <c r="A153" t="s">
        <v>379</v>
      </c>
      <c r="B153" s="7">
        <v>45848</v>
      </c>
      <c r="C153" t="s">
        <v>244</v>
      </c>
      <c r="D153" t="s">
        <v>236</v>
      </c>
      <c r="E153" t="s">
        <v>237</v>
      </c>
      <c r="F153">
        <v>1</v>
      </c>
      <c r="G153">
        <v>85106.21</v>
      </c>
      <c r="H153">
        <v>85106.21</v>
      </c>
      <c r="I153" t="s">
        <v>191</v>
      </c>
    </row>
    <row r="154" spans="1:9" x14ac:dyDescent="0.3">
      <c r="A154" t="s">
        <v>380</v>
      </c>
      <c r="B154" s="7">
        <v>45876</v>
      </c>
      <c r="C154" t="s">
        <v>227</v>
      </c>
      <c r="D154" t="s">
        <v>189</v>
      </c>
      <c r="E154" t="s">
        <v>190</v>
      </c>
      <c r="F154">
        <v>17342</v>
      </c>
      <c r="G154">
        <v>243.78</v>
      </c>
      <c r="H154">
        <v>4227632.76</v>
      </c>
      <c r="I154" t="s">
        <v>191</v>
      </c>
    </row>
    <row r="155" spans="1:9" x14ac:dyDescent="0.3">
      <c r="A155" t="s">
        <v>381</v>
      </c>
      <c r="B155" s="7">
        <v>45815</v>
      </c>
      <c r="C155" t="s">
        <v>311</v>
      </c>
      <c r="D155" t="s">
        <v>189</v>
      </c>
      <c r="E155" t="s">
        <v>190</v>
      </c>
      <c r="F155">
        <v>12524</v>
      </c>
      <c r="G155">
        <v>269.97000000000003</v>
      </c>
      <c r="H155">
        <v>3381104.28</v>
      </c>
      <c r="I155" t="s">
        <v>196</v>
      </c>
    </row>
    <row r="156" spans="1:9" x14ac:dyDescent="0.3">
      <c r="A156" t="s">
        <v>382</v>
      </c>
      <c r="B156" s="7">
        <v>45916</v>
      </c>
      <c r="C156" t="s">
        <v>253</v>
      </c>
      <c r="D156" t="s">
        <v>194</v>
      </c>
      <c r="E156" t="s">
        <v>195</v>
      </c>
      <c r="F156">
        <v>7</v>
      </c>
      <c r="G156">
        <v>64916.85</v>
      </c>
      <c r="H156">
        <v>454417.95</v>
      </c>
      <c r="I156" t="s">
        <v>196</v>
      </c>
    </row>
    <row r="157" spans="1:9" x14ac:dyDescent="0.3">
      <c r="A157" t="s">
        <v>383</v>
      </c>
      <c r="B157" s="7">
        <v>46031</v>
      </c>
      <c r="C157" t="s">
        <v>210</v>
      </c>
      <c r="D157" t="s">
        <v>199</v>
      </c>
      <c r="E157" t="s">
        <v>200</v>
      </c>
      <c r="F157">
        <v>1519</v>
      </c>
      <c r="G157">
        <v>118.12</v>
      </c>
      <c r="H157">
        <v>179424.28</v>
      </c>
      <c r="I157" t="s">
        <v>191</v>
      </c>
    </row>
    <row r="158" spans="1:9" x14ac:dyDescent="0.3">
      <c r="A158" t="s">
        <v>384</v>
      </c>
      <c r="B158" s="7">
        <v>45848</v>
      </c>
      <c r="C158" t="s">
        <v>244</v>
      </c>
      <c r="D158" t="s">
        <v>236</v>
      </c>
      <c r="E158" t="s">
        <v>237</v>
      </c>
      <c r="F158">
        <v>1</v>
      </c>
      <c r="G158">
        <v>46468.61</v>
      </c>
      <c r="H158">
        <v>46468.61</v>
      </c>
      <c r="I158" t="s">
        <v>191</v>
      </c>
    </row>
    <row r="159" spans="1:9" x14ac:dyDescent="0.3">
      <c r="A159" t="s">
        <v>385</v>
      </c>
      <c r="B159" s="7">
        <v>45792</v>
      </c>
      <c r="C159" t="s">
        <v>210</v>
      </c>
      <c r="D159" t="s">
        <v>199</v>
      </c>
      <c r="E159" t="s">
        <v>200</v>
      </c>
      <c r="F159">
        <v>2625</v>
      </c>
      <c r="G159">
        <v>98.65</v>
      </c>
      <c r="H159">
        <v>258956.25</v>
      </c>
      <c r="I159" t="s">
        <v>196</v>
      </c>
    </row>
    <row r="160" spans="1:9" x14ac:dyDescent="0.3">
      <c r="A160" t="s">
        <v>386</v>
      </c>
      <c r="B160" s="7">
        <v>46017</v>
      </c>
      <c r="C160" t="s">
        <v>239</v>
      </c>
      <c r="D160" t="s">
        <v>194</v>
      </c>
      <c r="E160" t="s">
        <v>195</v>
      </c>
      <c r="F160">
        <v>5</v>
      </c>
      <c r="G160">
        <v>58681.07</v>
      </c>
      <c r="H160">
        <v>293405.34999999998</v>
      </c>
      <c r="I160" t="s">
        <v>191</v>
      </c>
    </row>
    <row r="161" spans="1:9" x14ac:dyDescent="0.3">
      <c r="A161" t="s">
        <v>387</v>
      </c>
      <c r="B161" s="7">
        <v>45916</v>
      </c>
      <c r="C161" t="s">
        <v>253</v>
      </c>
      <c r="D161" t="s">
        <v>194</v>
      </c>
      <c r="E161" t="s">
        <v>195</v>
      </c>
      <c r="F161">
        <v>11</v>
      </c>
      <c r="G161">
        <v>46017.760000000002</v>
      </c>
      <c r="H161">
        <v>506195.36</v>
      </c>
      <c r="I161" t="s">
        <v>196</v>
      </c>
    </row>
    <row r="162" spans="1:9" x14ac:dyDescent="0.3">
      <c r="A162" t="s">
        <v>388</v>
      </c>
      <c r="B162" s="7">
        <v>46035</v>
      </c>
      <c r="C162" t="s">
        <v>241</v>
      </c>
      <c r="D162" t="s">
        <v>213</v>
      </c>
      <c r="E162" t="s">
        <v>200</v>
      </c>
      <c r="F162">
        <v>8463</v>
      </c>
      <c r="G162">
        <v>104.84</v>
      </c>
      <c r="H162">
        <v>887260.92</v>
      </c>
      <c r="I162" t="s">
        <v>191</v>
      </c>
    </row>
    <row r="163" spans="1:9" x14ac:dyDescent="0.3">
      <c r="A163" t="s">
        <v>389</v>
      </c>
      <c r="B163" s="7">
        <v>45873</v>
      </c>
      <c r="C163" t="s">
        <v>284</v>
      </c>
      <c r="D163" t="s">
        <v>199</v>
      </c>
      <c r="E163" t="s">
        <v>200</v>
      </c>
      <c r="F163">
        <v>3661</v>
      </c>
      <c r="G163">
        <v>124.71</v>
      </c>
      <c r="H163">
        <v>456563.31</v>
      </c>
      <c r="I163" t="s">
        <v>191</v>
      </c>
    </row>
    <row r="164" spans="1:9" x14ac:dyDescent="0.3">
      <c r="A164" t="s">
        <v>390</v>
      </c>
      <c r="B164" s="7">
        <v>45838</v>
      </c>
      <c r="C164" t="s">
        <v>224</v>
      </c>
      <c r="D164" t="s">
        <v>203</v>
      </c>
      <c r="E164" t="s">
        <v>204</v>
      </c>
      <c r="F164">
        <v>1335</v>
      </c>
      <c r="G164">
        <v>414.06</v>
      </c>
      <c r="H164">
        <v>552770.1</v>
      </c>
      <c r="I164" t="s">
        <v>191</v>
      </c>
    </row>
    <row r="165" spans="1:9" x14ac:dyDescent="0.3">
      <c r="A165" t="s">
        <v>391</v>
      </c>
      <c r="B165" s="7">
        <v>45923</v>
      </c>
      <c r="C165" t="s">
        <v>277</v>
      </c>
      <c r="D165" t="s">
        <v>194</v>
      </c>
      <c r="E165" t="s">
        <v>195</v>
      </c>
      <c r="F165">
        <v>1</v>
      </c>
      <c r="G165">
        <v>20251.71</v>
      </c>
      <c r="H165">
        <v>20251.71</v>
      </c>
      <c r="I165" t="s">
        <v>191</v>
      </c>
    </row>
    <row r="166" spans="1:9" x14ac:dyDescent="0.3">
      <c r="A166" t="s">
        <v>392</v>
      </c>
      <c r="B166" s="7">
        <v>45790</v>
      </c>
      <c r="C166" t="s">
        <v>202</v>
      </c>
      <c r="D166" t="s">
        <v>203</v>
      </c>
      <c r="E166" t="s">
        <v>204</v>
      </c>
      <c r="F166">
        <v>2714</v>
      </c>
      <c r="G166">
        <v>175.75</v>
      </c>
      <c r="H166">
        <v>476985.5</v>
      </c>
      <c r="I166" t="s">
        <v>196</v>
      </c>
    </row>
    <row r="167" spans="1:9" x14ac:dyDescent="0.3">
      <c r="A167" t="s">
        <v>393</v>
      </c>
      <c r="B167" s="7">
        <v>45840</v>
      </c>
      <c r="C167" t="s">
        <v>284</v>
      </c>
      <c r="D167" t="s">
        <v>199</v>
      </c>
      <c r="E167" t="s">
        <v>200</v>
      </c>
      <c r="F167">
        <v>2732</v>
      </c>
      <c r="G167">
        <v>93.47</v>
      </c>
      <c r="H167">
        <v>255360.04</v>
      </c>
      <c r="I167" t="s">
        <v>191</v>
      </c>
    </row>
    <row r="168" spans="1:9" x14ac:dyDescent="0.3">
      <c r="A168" t="s">
        <v>394</v>
      </c>
      <c r="B168" s="7">
        <v>45804</v>
      </c>
      <c r="C168" t="s">
        <v>229</v>
      </c>
      <c r="D168" t="s">
        <v>203</v>
      </c>
      <c r="E168" t="s">
        <v>204</v>
      </c>
      <c r="F168">
        <v>762</v>
      </c>
      <c r="G168">
        <v>184.14</v>
      </c>
      <c r="H168">
        <v>140314.68</v>
      </c>
      <c r="I168" t="s">
        <v>191</v>
      </c>
    </row>
    <row r="169" spans="1:9" x14ac:dyDescent="0.3">
      <c r="A169" t="s">
        <v>395</v>
      </c>
      <c r="B169" s="7">
        <v>45796</v>
      </c>
      <c r="C169" t="s">
        <v>241</v>
      </c>
      <c r="D169" t="s">
        <v>213</v>
      </c>
      <c r="E169" t="s">
        <v>200</v>
      </c>
      <c r="F169">
        <v>2718</v>
      </c>
      <c r="G169">
        <v>72.92</v>
      </c>
      <c r="H169">
        <v>198196.56</v>
      </c>
      <c r="I169" t="s">
        <v>196</v>
      </c>
    </row>
    <row r="170" spans="1:9" x14ac:dyDescent="0.3">
      <c r="A170" t="s">
        <v>396</v>
      </c>
      <c r="B170" s="7">
        <v>45811</v>
      </c>
      <c r="C170" t="s">
        <v>188</v>
      </c>
      <c r="D170" t="s">
        <v>189</v>
      </c>
      <c r="E170" t="s">
        <v>190</v>
      </c>
      <c r="F170">
        <v>17917</v>
      </c>
      <c r="G170">
        <v>243.04</v>
      </c>
      <c r="H170">
        <v>4354547.68</v>
      </c>
      <c r="I170" t="s">
        <v>196</v>
      </c>
    </row>
    <row r="171" spans="1:9" x14ac:dyDescent="0.3">
      <c r="A171" t="s">
        <v>397</v>
      </c>
      <c r="B171" s="7">
        <v>45919</v>
      </c>
      <c r="C171" t="s">
        <v>227</v>
      </c>
      <c r="D171" t="s">
        <v>189</v>
      </c>
      <c r="E171" t="s">
        <v>190</v>
      </c>
      <c r="F171">
        <v>14596</v>
      </c>
      <c r="G171">
        <v>246.47</v>
      </c>
      <c r="H171">
        <v>3597476.12</v>
      </c>
      <c r="I171" t="s">
        <v>191</v>
      </c>
    </row>
    <row r="172" spans="1:9" x14ac:dyDescent="0.3">
      <c r="A172" t="s">
        <v>398</v>
      </c>
      <c r="B172" s="7">
        <v>46000</v>
      </c>
      <c r="C172" t="s">
        <v>220</v>
      </c>
      <c r="D172" t="s">
        <v>199</v>
      </c>
      <c r="E172" t="s">
        <v>200</v>
      </c>
      <c r="F172">
        <v>3643</v>
      </c>
      <c r="G172">
        <v>91.94</v>
      </c>
      <c r="H172">
        <v>334937.42</v>
      </c>
      <c r="I172" t="s">
        <v>196</v>
      </c>
    </row>
    <row r="173" spans="1:9" x14ac:dyDescent="0.3">
      <c r="A173" t="s">
        <v>399</v>
      </c>
      <c r="B173" s="7">
        <v>45983</v>
      </c>
      <c r="C173" t="s">
        <v>235</v>
      </c>
      <c r="D173" t="s">
        <v>236</v>
      </c>
      <c r="E173" t="s">
        <v>237</v>
      </c>
      <c r="F173">
        <v>1</v>
      </c>
      <c r="G173">
        <v>59680.99</v>
      </c>
      <c r="H173">
        <v>59680.99</v>
      </c>
      <c r="I173" t="s">
        <v>191</v>
      </c>
    </row>
    <row r="174" spans="1:9" x14ac:dyDescent="0.3">
      <c r="A174" t="s">
        <v>400</v>
      </c>
      <c r="B174" s="7">
        <v>45929</v>
      </c>
      <c r="C174" t="s">
        <v>262</v>
      </c>
      <c r="D174" t="s">
        <v>203</v>
      </c>
      <c r="E174" t="s">
        <v>204</v>
      </c>
      <c r="F174">
        <v>631</v>
      </c>
      <c r="G174">
        <v>44.53</v>
      </c>
      <c r="H174">
        <v>28098.43</v>
      </c>
      <c r="I174" t="s">
        <v>196</v>
      </c>
    </row>
    <row r="175" spans="1:9" x14ac:dyDescent="0.3">
      <c r="A175" t="s">
        <v>401</v>
      </c>
      <c r="B175" s="7">
        <v>46031</v>
      </c>
      <c r="C175" t="s">
        <v>284</v>
      </c>
      <c r="D175" t="s">
        <v>199</v>
      </c>
      <c r="E175" t="s">
        <v>200</v>
      </c>
      <c r="F175">
        <v>3606</v>
      </c>
      <c r="G175">
        <v>135.30000000000001</v>
      </c>
      <c r="H175">
        <v>487891.8</v>
      </c>
      <c r="I175" t="s">
        <v>191</v>
      </c>
    </row>
    <row r="176" spans="1:9" x14ac:dyDescent="0.3">
      <c r="A176" t="s">
        <v>402</v>
      </c>
      <c r="B176" s="7">
        <v>45824</v>
      </c>
      <c r="C176" t="s">
        <v>239</v>
      </c>
      <c r="D176" t="s">
        <v>194</v>
      </c>
      <c r="E176" t="s">
        <v>195</v>
      </c>
      <c r="F176">
        <v>9</v>
      </c>
      <c r="G176">
        <v>31708.26</v>
      </c>
      <c r="H176">
        <v>285374.34000000003</v>
      </c>
      <c r="I176" t="s">
        <v>196</v>
      </c>
    </row>
    <row r="177" spans="1:9" x14ac:dyDescent="0.3">
      <c r="A177" t="s">
        <v>403</v>
      </c>
      <c r="B177" s="7">
        <v>45961</v>
      </c>
      <c r="C177" t="s">
        <v>212</v>
      </c>
      <c r="D177" t="s">
        <v>213</v>
      </c>
      <c r="E177" t="s">
        <v>200</v>
      </c>
      <c r="F177">
        <v>2436</v>
      </c>
      <c r="G177">
        <v>92.69</v>
      </c>
      <c r="H177">
        <v>225792.84</v>
      </c>
      <c r="I177" t="s">
        <v>191</v>
      </c>
    </row>
    <row r="178" spans="1:9" x14ac:dyDescent="0.3">
      <c r="A178" t="s">
        <v>404</v>
      </c>
      <c r="B178" s="7">
        <v>46037</v>
      </c>
      <c r="C178" t="s">
        <v>284</v>
      </c>
      <c r="D178" t="s">
        <v>199</v>
      </c>
      <c r="E178" t="s">
        <v>200</v>
      </c>
      <c r="F178">
        <v>4828</v>
      </c>
      <c r="G178">
        <v>90.88</v>
      </c>
      <c r="H178">
        <v>438768.64000000001</v>
      </c>
      <c r="I178" t="s">
        <v>191</v>
      </c>
    </row>
    <row r="179" spans="1:9" x14ac:dyDescent="0.3">
      <c r="A179" t="s">
        <v>405</v>
      </c>
      <c r="B179" s="7">
        <v>45827</v>
      </c>
      <c r="C179" t="s">
        <v>231</v>
      </c>
      <c r="D179" t="s">
        <v>213</v>
      </c>
      <c r="E179" t="s">
        <v>200</v>
      </c>
      <c r="F179">
        <v>5323</v>
      </c>
      <c r="G179">
        <v>60.61</v>
      </c>
      <c r="H179">
        <v>322627.03000000003</v>
      </c>
      <c r="I179" t="s">
        <v>191</v>
      </c>
    </row>
    <row r="180" spans="1:9" x14ac:dyDescent="0.3">
      <c r="A180" t="s">
        <v>406</v>
      </c>
      <c r="B180" s="7">
        <v>46007</v>
      </c>
      <c r="C180" t="s">
        <v>224</v>
      </c>
      <c r="D180" t="s">
        <v>203</v>
      </c>
      <c r="E180" t="s">
        <v>204</v>
      </c>
      <c r="F180">
        <v>2430</v>
      </c>
      <c r="G180">
        <v>496.22</v>
      </c>
      <c r="H180">
        <v>1205814.6000000001</v>
      </c>
      <c r="I180" t="s">
        <v>196</v>
      </c>
    </row>
    <row r="181" spans="1:9" x14ac:dyDescent="0.3">
      <c r="A181" t="s">
        <v>407</v>
      </c>
      <c r="B181" s="7">
        <v>45808</v>
      </c>
      <c r="C181" t="s">
        <v>277</v>
      </c>
      <c r="D181" t="s">
        <v>194</v>
      </c>
      <c r="E181" t="s">
        <v>195</v>
      </c>
      <c r="F181">
        <v>2</v>
      </c>
      <c r="G181">
        <v>25704.3</v>
      </c>
      <c r="H181">
        <v>51408.6</v>
      </c>
      <c r="I181" t="s">
        <v>191</v>
      </c>
    </row>
    <row r="182" spans="1:9" x14ac:dyDescent="0.3">
      <c r="A182" t="s">
        <v>408</v>
      </c>
      <c r="B182" s="7">
        <v>45800</v>
      </c>
      <c r="C182" t="s">
        <v>253</v>
      </c>
      <c r="D182" t="s">
        <v>194</v>
      </c>
      <c r="E182" t="s">
        <v>195</v>
      </c>
      <c r="F182">
        <v>3</v>
      </c>
      <c r="G182">
        <v>26718.97</v>
      </c>
      <c r="H182">
        <v>80156.91</v>
      </c>
      <c r="I182" t="s">
        <v>191</v>
      </c>
    </row>
    <row r="183" spans="1:9" x14ac:dyDescent="0.3">
      <c r="A183" t="s">
        <v>409</v>
      </c>
      <c r="B183" s="7">
        <v>45873</v>
      </c>
      <c r="C183" t="s">
        <v>305</v>
      </c>
      <c r="D183" t="s">
        <v>236</v>
      </c>
      <c r="E183" t="s">
        <v>237</v>
      </c>
      <c r="F183">
        <v>1</v>
      </c>
      <c r="G183">
        <v>170244.44</v>
      </c>
      <c r="H183">
        <v>170244.44</v>
      </c>
      <c r="I183" t="s">
        <v>196</v>
      </c>
    </row>
    <row r="184" spans="1:9" x14ac:dyDescent="0.3">
      <c r="A184" t="s">
        <v>410</v>
      </c>
      <c r="B184" s="7">
        <v>45983</v>
      </c>
      <c r="C184" t="s">
        <v>227</v>
      </c>
      <c r="D184" t="s">
        <v>189</v>
      </c>
      <c r="E184" t="s">
        <v>190</v>
      </c>
      <c r="F184">
        <v>5038</v>
      </c>
      <c r="G184">
        <v>251.29</v>
      </c>
      <c r="H184">
        <v>1265999.02</v>
      </c>
      <c r="I184" t="s">
        <v>191</v>
      </c>
    </row>
    <row r="185" spans="1:9" x14ac:dyDescent="0.3">
      <c r="A185" t="s">
        <v>411</v>
      </c>
      <c r="B185" s="7">
        <v>45756</v>
      </c>
      <c r="C185" t="s">
        <v>224</v>
      </c>
      <c r="D185" t="s">
        <v>203</v>
      </c>
      <c r="E185" t="s">
        <v>204</v>
      </c>
      <c r="F185">
        <v>2185</v>
      </c>
      <c r="G185">
        <v>298.75</v>
      </c>
      <c r="H185">
        <v>652768.75</v>
      </c>
      <c r="I185" t="s">
        <v>191</v>
      </c>
    </row>
    <row r="186" spans="1:9" x14ac:dyDescent="0.3">
      <c r="A186" t="s">
        <v>412</v>
      </c>
      <c r="B186" s="7">
        <v>45870</v>
      </c>
      <c r="C186" t="s">
        <v>212</v>
      </c>
      <c r="D186" t="s">
        <v>213</v>
      </c>
      <c r="E186" t="s">
        <v>200</v>
      </c>
      <c r="F186">
        <v>7571</v>
      </c>
      <c r="G186">
        <v>95.24</v>
      </c>
      <c r="H186">
        <v>721062.04</v>
      </c>
      <c r="I186" t="s">
        <v>191</v>
      </c>
    </row>
    <row r="187" spans="1:9" x14ac:dyDescent="0.3">
      <c r="A187" t="s">
        <v>413</v>
      </c>
      <c r="B187" s="7">
        <v>46013</v>
      </c>
      <c r="C187" t="s">
        <v>206</v>
      </c>
      <c r="D187" t="s">
        <v>199</v>
      </c>
      <c r="E187" t="s">
        <v>200</v>
      </c>
      <c r="F187">
        <v>3203</v>
      </c>
      <c r="G187">
        <v>132.53</v>
      </c>
      <c r="H187">
        <v>424493.59</v>
      </c>
      <c r="I187" t="s">
        <v>196</v>
      </c>
    </row>
    <row r="188" spans="1:9" x14ac:dyDescent="0.3">
      <c r="A188" t="s">
        <v>414</v>
      </c>
      <c r="B188" s="7">
        <v>45820</v>
      </c>
      <c r="C188" t="s">
        <v>340</v>
      </c>
      <c r="D188" t="s">
        <v>189</v>
      </c>
      <c r="E188" t="s">
        <v>190</v>
      </c>
      <c r="F188">
        <v>7439</v>
      </c>
      <c r="G188">
        <v>244.14</v>
      </c>
      <c r="H188">
        <v>1816157.46</v>
      </c>
      <c r="I188" t="s">
        <v>191</v>
      </c>
    </row>
    <row r="189" spans="1:9" x14ac:dyDescent="0.3">
      <c r="A189" t="s">
        <v>415</v>
      </c>
      <c r="B189" s="7">
        <v>45899</v>
      </c>
      <c r="C189" t="s">
        <v>241</v>
      </c>
      <c r="D189" t="s">
        <v>213</v>
      </c>
      <c r="E189" t="s">
        <v>200</v>
      </c>
      <c r="F189">
        <v>4727</v>
      </c>
      <c r="G189">
        <v>75.599999999999994</v>
      </c>
      <c r="H189">
        <v>357361.2</v>
      </c>
      <c r="I189" t="s">
        <v>196</v>
      </c>
    </row>
    <row r="190" spans="1:9" x14ac:dyDescent="0.3">
      <c r="A190" t="s">
        <v>416</v>
      </c>
      <c r="B190" s="7">
        <v>45859</v>
      </c>
      <c r="C190" t="s">
        <v>220</v>
      </c>
      <c r="D190" t="s">
        <v>199</v>
      </c>
      <c r="E190" t="s">
        <v>200</v>
      </c>
      <c r="F190">
        <v>3020</v>
      </c>
      <c r="G190">
        <v>155.83000000000001</v>
      </c>
      <c r="H190">
        <v>470606.6</v>
      </c>
      <c r="I190" t="s">
        <v>191</v>
      </c>
    </row>
    <row r="191" spans="1:9" x14ac:dyDescent="0.3">
      <c r="A191" t="s">
        <v>417</v>
      </c>
      <c r="B191" s="7">
        <v>45965</v>
      </c>
      <c r="C191" t="s">
        <v>247</v>
      </c>
      <c r="D191" t="s">
        <v>236</v>
      </c>
      <c r="E191" t="s">
        <v>237</v>
      </c>
      <c r="F191">
        <v>1</v>
      </c>
      <c r="G191">
        <v>110537.13</v>
      </c>
      <c r="H191">
        <v>110537.13</v>
      </c>
      <c r="I191" t="s">
        <v>191</v>
      </c>
    </row>
    <row r="192" spans="1:9" x14ac:dyDescent="0.3">
      <c r="A192" t="s">
        <v>418</v>
      </c>
      <c r="B192" s="7">
        <v>46069</v>
      </c>
      <c r="C192" t="s">
        <v>247</v>
      </c>
      <c r="D192" t="s">
        <v>236</v>
      </c>
      <c r="E192" t="s">
        <v>237</v>
      </c>
      <c r="F192">
        <v>1</v>
      </c>
      <c r="G192">
        <v>120507.24</v>
      </c>
      <c r="H192">
        <v>120507.24</v>
      </c>
      <c r="I192" t="s">
        <v>196</v>
      </c>
    </row>
    <row r="193" spans="1:9" x14ac:dyDescent="0.3">
      <c r="A193" t="s">
        <v>419</v>
      </c>
      <c r="B193" s="7">
        <v>46101</v>
      </c>
      <c r="C193" t="s">
        <v>231</v>
      </c>
      <c r="D193" t="s">
        <v>213</v>
      </c>
      <c r="E193" t="s">
        <v>200</v>
      </c>
      <c r="F193">
        <v>2642</v>
      </c>
      <c r="G193">
        <v>100.72</v>
      </c>
      <c r="H193">
        <v>266102.24</v>
      </c>
      <c r="I193" t="s">
        <v>196</v>
      </c>
    </row>
    <row r="194" spans="1:9" x14ac:dyDescent="0.3">
      <c r="A194" t="s">
        <v>420</v>
      </c>
      <c r="B194" s="7">
        <v>45828</v>
      </c>
      <c r="C194" t="s">
        <v>218</v>
      </c>
      <c r="D194" t="s">
        <v>194</v>
      </c>
      <c r="E194" t="s">
        <v>195</v>
      </c>
      <c r="F194">
        <v>9</v>
      </c>
      <c r="G194">
        <v>64670.13</v>
      </c>
      <c r="H194">
        <v>582031.17000000004</v>
      </c>
      <c r="I194" t="s">
        <v>196</v>
      </c>
    </row>
    <row r="195" spans="1:9" x14ac:dyDescent="0.3">
      <c r="A195" t="s">
        <v>421</v>
      </c>
      <c r="B195" s="7">
        <v>45891</v>
      </c>
      <c r="C195" t="s">
        <v>284</v>
      </c>
      <c r="D195" t="s">
        <v>199</v>
      </c>
      <c r="E195" t="s">
        <v>200</v>
      </c>
      <c r="F195">
        <v>3494</v>
      </c>
      <c r="G195">
        <v>115.73</v>
      </c>
      <c r="H195">
        <v>404360.62</v>
      </c>
      <c r="I195" t="s">
        <v>191</v>
      </c>
    </row>
    <row r="196" spans="1:9" x14ac:dyDescent="0.3">
      <c r="A196" t="s">
        <v>422</v>
      </c>
      <c r="B196" s="7">
        <v>45889</v>
      </c>
      <c r="C196" t="s">
        <v>262</v>
      </c>
      <c r="D196" t="s">
        <v>203</v>
      </c>
      <c r="E196" t="s">
        <v>204</v>
      </c>
      <c r="F196">
        <v>2665</v>
      </c>
      <c r="G196">
        <v>654.44000000000005</v>
      </c>
      <c r="H196">
        <v>1744082.6</v>
      </c>
      <c r="I196" t="s">
        <v>191</v>
      </c>
    </row>
    <row r="197" spans="1:9" x14ac:dyDescent="0.3">
      <c r="A197" t="s">
        <v>423</v>
      </c>
      <c r="B197" s="7">
        <v>46088</v>
      </c>
      <c r="C197" t="s">
        <v>305</v>
      </c>
      <c r="D197" t="s">
        <v>236</v>
      </c>
      <c r="E197" t="s">
        <v>237</v>
      </c>
      <c r="F197">
        <v>1</v>
      </c>
      <c r="G197">
        <v>149217.21</v>
      </c>
      <c r="H197">
        <v>149217.21</v>
      </c>
      <c r="I197" t="s">
        <v>196</v>
      </c>
    </row>
    <row r="198" spans="1:9" x14ac:dyDescent="0.3">
      <c r="A198" t="s">
        <v>424</v>
      </c>
      <c r="B198" s="7">
        <v>46071</v>
      </c>
      <c r="C198" t="s">
        <v>253</v>
      </c>
      <c r="D198" t="s">
        <v>194</v>
      </c>
      <c r="E198" t="s">
        <v>195</v>
      </c>
      <c r="F198">
        <v>9</v>
      </c>
      <c r="G198">
        <v>33861.15</v>
      </c>
      <c r="H198">
        <v>304750.34999999998</v>
      </c>
      <c r="I198" t="s">
        <v>196</v>
      </c>
    </row>
    <row r="199" spans="1:9" x14ac:dyDescent="0.3">
      <c r="A199" t="s">
        <v>425</v>
      </c>
      <c r="B199" s="7">
        <v>45975</v>
      </c>
      <c r="C199" t="s">
        <v>224</v>
      </c>
      <c r="D199" t="s">
        <v>203</v>
      </c>
      <c r="E199" t="s">
        <v>204</v>
      </c>
      <c r="F199">
        <v>1030</v>
      </c>
      <c r="G199">
        <v>652.20000000000005</v>
      </c>
      <c r="H199">
        <v>671766</v>
      </c>
      <c r="I199" t="s">
        <v>196</v>
      </c>
    </row>
    <row r="200" spans="1:9" x14ac:dyDescent="0.3">
      <c r="A200" t="s">
        <v>426</v>
      </c>
      <c r="B200" s="7">
        <v>45852</v>
      </c>
      <c r="C200" t="s">
        <v>206</v>
      </c>
      <c r="D200" t="s">
        <v>199</v>
      </c>
      <c r="E200" t="s">
        <v>200</v>
      </c>
      <c r="F200">
        <v>2348</v>
      </c>
      <c r="G200">
        <v>136.80000000000001</v>
      </c>
      <c r="H200">
        <v>321206.40000000002</v>
      </c>
      <c r="I200" t="s">
        <v>191</v>
      </c>
    </row>
    <row r="201" spans="1:9" x14ac:dyDescent="0.3">
      <c r="A201" t="s">
        <v>427</v>
      </c>
      <c r="B201" s="7">
        <v>45765</v>
      </c>
      <c r="C201" t="s">
        <v>231</v>
      </c>
      <c r="D201" t="s">
        <v>213</v>
      </c>
      <c r="E201" t="s">
        <v>200</v>
      </c>
      <c r="F201">
        <v>3532</v>
      </c>
      <c r="G201">
        <v>78.78</v>
      </c>
      <c r="H201">
        <v>278250.96000000002</v>
      </c>
      <c r="I201" t="s">
        <v>196</v>
      </c>
    </row>
    <row r="202" spans="1:9" x14ac:dyDescent="0.3">
      <c r="A202" t="s">
        <v>428</v>
      </c>
      <c r="B202" s="7">
        <v>45785</v>
      </c>
      <c r="C202" t="s">
        <v>231</v>
      </c>
      <c r="D202" t="s">
        <v>213</v>
      </c>
      <c r="E202" t="s">
        <v>200</v>
      </c>
      <c r="F202">
        <v>6050</v>
      </c>
      <c r="G202">
        <v>95.55</v>
      </c>
      <c r="H202">
        <v>578077.5</v>
      </c>
      <c r="I202" t="s">
        <v>196</v>
      </c>
    </row>
    <row r="203" spans="1:9" x14ac:dyDescent="0.3">
      <c r="A203" t="s">
        <v>429</v>
      </c>
      <c r="B203" s="7">
        <v>45918</v>
      </c>
      <c r="C203" t="s">
        <v>215</v>
      </c>
      <c r="D203" t="s">
        <v>213</v>
      </c>
      <c r="E203" t="s">
        <v>200</v>
      </c>
      <c r="F203">
        <v>5485</v>
      </c>
      <c r="G203">
        <v>62.93</v>
      </c>
      <c r="H203">
        <v>345171.05</v>
      </c>
      <c r="I203" t="s">
        <v>196</v>
      </c>
    </row>
    <row r="204" spans="1:9" x14ac:dyDescent="0.3">
      <c r="A204" t="s">
        <v>430</v>
      </c>
      <c r="B204" s="7">
        <v>45943</v>
      </c>
      <c r="C204" t="s">
        <v>210</v>
      </c>
      <c r="D204" t="s">
        <v>199</v>
      </c>
      <c r="E204" t="s">
        <v>200</v>
      </c>
      <c r="F204">
        <v>2002</v>
      </c>
      <c r="G204">
        <v>90.69</v>
      </c>
      <c r="H204">
        <v>181561.38</v>
      </c>
      <c r="I204" t="s">
        <v>196</v>
      </c>
    </row>
    <row r="205" spans="1:9" x14ac:dyDescent="0.3">
      <c r="A205" t="s">
        <v>431</v>
      </c>
      <c r="B205" s="7">
        <v>45925</v>
      </c>
      <c r="C205" t="s">
        <v>229</v>
      </c>
      <c r="D205" t="s">
        <v>203</v>
      </c>
      <c r="E205" t="s">
        <v>204</v>
      </c>
      <c r="F205">
        <v>718</v>
      </c>
      <c r="G205">
        <v>504.6</v>
      </c>
      <c r="H205">
        <v>362302.8</v>
      </c>
      <c r="I205" t="s">
        <v>196</v>
      </c>
    </row>
    <row r="206" spans="1:9" x14ac:dyDescent="0.3">
      <c r="A206" t="s">
        <v>432</v>
      </c>
      <c r="B206" s="7">
        <v>45845</v>
      </c>
      <c r="C206" t="s">
        <v>206</v>
      </c>
      <c r="D206" t="s">
        <v>199</v>
      </c>
      <c r="E206" t="s">
        <v>200</v>
      </c>
      <c r="F206">
        <v>1198</v>
      </c>
      <c r="G206">
        <v>130.03</v>
      </c>
      <c r="H206">
        <v>155775.94</v>
      </c>
      <c r="I206" t="s">
        <v>196</v>
      </c>
    </row>
    <row r="207" spans="1:9" x14ac:dyDescent="0.3">
      <c r="A207" t="s">
        <v>433</v>
      </c>
      <c r="B207" s="7">
        <v>45769</v>
      </c>
      <c r="C207" t="s">
        <v>202</v>
      </c>
      <c r="D207" t="s">
        <v>203</v>
      </c>
      <c r="E207" t="s">
        <v>204</v>
      </c>
      <c r="F207">
        <v>2613</v>
      </c>
      <c r="G207">
        <v>400.45</v>
      </c>
      <c r="H207">
        <v>1046375.85</v>
      </c>
      <c r="I207" t="s">
        <v>196</v>
      </c>
    </row>
    <row r="208" spans="1:9" x14ac:dyDescent="0.3">
      <c r="A208" t="s">
        <v>434</v>
      </c>
      <c r="B208" s="7">
        <v>45918</v>
      </c>
      <c r="C208" t="s">
        <v>235</v>
      </c>
      <c r="D208" t="s">
        <v>236</v>
      </c>
      <c r="E208" t="s">
        <v>237</v>
      </c>
      <c r="F208">
        <v>1</v>
      </c>
      <c r="G208">
        <v>18178.810000000001</v>
      </c>
      <c r="H208">
        <v>18178.810000000001</v>
      </c>
      <c r="I208" t="s">
        <v>196</v>
      </c>
    </row>
    <row r="209" spans="1:9" x14ac:dyDescent="0.3">
      <c r="A209" t="s">
        <v>435</v>
      </c>
      <c r="B209" s="7">
        <v>45819</v>
      </c>
      <c r="C209" t="s">
        <v>218</v>
      </c>
      <c r="D209" t="s">
        <v>194</v>
      </c>
      <c r="E209" t="s">
        <v>195</v>
      </c>
      <c r="F209">
        <v>7</v>
      </c>
      <c r="G209">
        <v>57752.57</v>
      </c>
      <c r="H209">
        <v>404267.99</v>
      </c>
      <c r="I209" t="s">
        <v>191</v>
      </c>
    </row>
    <row r="210" spans="1:9" x14ac:dyDescent="0.3">
      <c r="A210" t="s">
        <v>436</v>
      </c>
      <c r="B210" s="7">
        <v>45801</v>
      </c>
      <c r="C210" t="s">
        <v>284</v>
      </c>
      <c r="D210" t="s">
        <v>199</v>
      </c>
      <c r="E210" t="s">
        <v>200</v>
      </c>
      <c r="F210">
        <v>4864</v>
      </c>
      <c r="G210">
        <v>145.91</v>
      </c>
      <c r="H210">
        <v>709706.23999999999</v>
      </c>
      <c r="I210" t="s">
        <v>191</v>
      </c>
    </row>
    <row r="211" spans="1:9" x14ac:dyDescent="0.3">
      <c r="A211" t="s">
        <v>437</v>
      </c>
      <c r="B211" s="7">
        <v>45919</v>
      </c>
      <c r="C211" t="s">
        <v>198</v>
      </c>
      <c r="D211" t="s">
        <v>199</v>
      </c>
      <c r="E211" t="s">
        <v>200</v>
      </c>
      <c r="F211">
        <v>3774</v>
      </c>
      <c r="G211">
        <v>154.21</v>
      </c>
      <c r="H211">
        <v>581988.54</v>
      </c>
      <c r="I211" t="s">
        <v>196</v>
      </c>
    </row>
    <row r="212" spans="1:9" x14ac:dyDescent="0.3">
      <c r="A212" t="s">
        <v>438</v>
      </c>
      <c r="B212" s="7">
        <v>45906</v>
      </c>
      <c r="C212" t="s">
        <v>253</v>
      </c>
      <c r="D212" t="s">
        <v>194</v>
      </c>
      <c r="E212" t="s">
        <v>195</v>
      </c>
      <c r="F212">
        <v>6</v>
      </c>
      <c r="G212">
        <v>41114.93</v>
      </c>
      <c r="H212">
        <v>246689.58</v>
      </c>
      <c r="I212" t="s">
        <v>196</v>
      </c>
    </row>
    <row r="213" spans="1:9" x14ac:dyDescent="0.3">
      <c r="A213" t="s">
        <v>439</v>
      </c>
      <c r="B213" s="7">
        <v>45834</v>
      </c>
      <c r="C213" t="s">
        <v>241</v>
      </c>
      <c r="D213" t="s">
        <v>213</v>
      </c>
      <c r="E213" t="s">
        <v>200</v>
      </c>
      <c r="F213">
        <v>5915</v>
      </c>
      <c r="G213">
        <v>104.2</v>
      </c>
      <c r="H213">
        <v>616343</v>
      </c>
      <c r="I213" t="s">
        <v>196</v>
      </c>
    </row>
    <row r="214" spans="1:9" x14ac:dyDescent="0.3">
      <c r="A214" t="s">
        <v>440</v>
      </c>
      <c r="B214" s="7">
        <v>46060</v>
      </c>
      <c r="C214" t="s">
        <v>311</v>
      </c>
      <c r="D214" t="s">
        <v>189</v>
      </c>
      <c r="E214" t="s">
        <v>190</v>
      </c>
      <c r="F214">
        <v>14875</v>
      </c>
      <c r="G214">
        <v>269.83999999999997</v>
      </c>
      <c r="H214">
        <v>4013870</v>
      </c>
      <c r="I214" t="s">
        <v>191</v>
      </c>
    </row>
    <row r="215" spans="1:9" x14ac:dyDescent="0.3">
      <c r="A215" t="s">
        <v>441</v>
      </c>
      <c r="B215" s="7">
        <v>46077</v>
      </c>
      <c r="C215" t="s">
        <v>188</v>
      </c>
      <c r="D215" t="s">
        <v>189</v>
      </c>
      <c r="E215" t="s">
        <v>190</v>
      </c>
      <c r="F215">
        <v>12603</v>
      </c>
      <c r="G215">
        <v>250.69</v>
      </c>
      <c r="H215">
        <v>3159446.07</v>
      </c>
      <c r="I215" t="s">
        <v>196</v>
      </c>
    </row>
    <row r="216" spans="1:9" x14ac:dyDescent="0.3">
      <c r="A216" t="s">
        <v>442</v>
      </c>
      <c r="B216" s="7">
        <v>45871</v>
      </c>
      <c r="C216" t="s">
        <v>262</v>
      </c>
      <c r="D216" t="s">
        <v>203</v>
      </c>
      <c r="E216" t="s">
        <v>204</v>
      </c>
      <c r="F216">
        <v>2566</v>
      </c>
      <c r="G216">
        <v>119.66</v>
      </c>
      <c r="H216">
        <v>307047.56</v>
      </c>
      <c r="I216" t="s">
        <v>196</v>
      </c>
    </row>
    <row r="217" spans="1:9" x14ac:dyDescent="0.3">
      <c r="A217" t="s">
        <v>443</v>
      </c>
      <c r="B217" s="7">
        <v>45860</v>
      </c>
      <c r="C217" t="s">
        <v>326</v>
      </c>
      <c r="D217" t="s">
        <v>203</v>
      </c>
      <c r="E217" t="s">
        <v>204</v>
      </c>
      <c r="F217">
        <v>1458</v>
      </c>
      <c r="G217">
        <v>633.20000000000005</v>
      </c>
      <c r="H217">
        <v>923205.6</v>
      </c>
      <c r="I217" t="s">
        <v>191</v>
      </c>
    </row>
    <row r="218" spans="1:9" x14ac:dyDescent="0.3">
      <c r="A218" t="s">
        <v>444</v>
      </c>
      <c r="B218" s="7">
        <v>45804</v>
      </c>
      <c r="C218" t="s">
        <v>239</v>
      </c>
      <c r="D218" t="s">
        <v>194</v>
      </c>
      <c r="E218" t="s">
        <v>195</v>
      </c>
      <c r="F218">
        <v>5</v>
      </c>
      <c r="G218">
        <v>56375.44</v>
      </c>
      <c r="H218">
        <v>281877.2</v>
      </c>
      <c r="I218" t="s">
        <v>196</v>
      </c>
    </row>
    <row r="219" spans="1:9" x14ac:dyDescent="0.3">
      <c r="A219" t="s">
        <v>445</v>
      </c>
      <c r="B219" s="7">
        <v>45913</v>
      </c>
      <c r="C219" t="s">
        <v>227</v>
      </c>
      <c r="D219" t="s">
        <v>189</v>
      </c>
      <c r="E219" t="s">
        <v>190</v>
      </c>
      <c r="F219">
        <v>4958</v>
      </c>
      <c r="G219">
        <v>247.08</v>
      </c>
      <c r="H219">
        <v>1225022.6399999999</v>
      </c>
      <c r="I219" t="s">
        <v>191</v>
      </c>
    </row>
    <row r="220" spans="1:9" x14ac:dyDescent="0.3">
      <c r="A220" t="s">
        <v>446</v>
      </c>
      <c r="B220" s="7">
        <v>45764</v>
      </c>
      <c r="C220" t="s">
        <v>202</v>
      </c>
      <c r="D220" t="s">
        <v>203</v>
      </c>
      <c r="E220" t="s">
        <v>204</v>
      </c>
      <c r="F220">
        <v>1768</v>
      </c>
      <c r="G220">
        <v>553.49</v>
      </c>
      <c r="H220">
        <v>978570.32</v>
      </c>
      <c r="I220" t="s">
        <v>196</v>
      </c>
    </row>
    <row r="221" spans="1:9" x14ac:dyDescent="0.3">
      <c r="A221" t="s">
        <v>447</v>
      </c>
      <c r="B221" s="7">
        <v>46015</v>
      </c>
      <c r="C221" t="s">
        <v>235</v>
      </c>
      <c r="D221" t="s">
        <v>236</v>
      </c>
      <c r="E221" t="s">
        <v>237</v>
      </c>
      <c r="F221">
        <v>1</v>
      </c>
      <c r="G221">
        <v>156557.31</v>
      </c>
      <c r="H221">
        <v>156557.31</v>
      </c>
      <c r="I221" t="s">
        <v>191</v>
      </c>
    </row>
    <row r="222" spans="1:9" x14ac:dyDescent="0.3">
      <c r="A222" t="s">
        <v>448</v>
      </c>
      <c r="B222" s="7">
        <v>46029</v>
      </c>
      <c r="C222" t="s">
        <v>284</v>
      </c>
      <c r="D222" t="s">
        <v>199</v>
      </c>
      <c r="E222" t="s">
        <v>200</v>
      </c>
      <c r="F222">
        <v>2879</v>
      </c>
      <c r="G222">
        <v>148.33000000000001</v>
      </c>
      <c r="H222">
        <v>427042.07</v>
      </c>
      <c r="I222" t="s">
        <v>196</v>
      </c>
    </row>
    <row r="223" spans="1:9" x14ac:dyDescent="0.3">
      <c r="A223" t="s">
        <v>449</v>
      </c>
      <c r="B223" s="7">
        <v>45878</v>
      </c>
      <c r="C223" t="s">
        <v>206</v>
      </c>
      <c r="D223" t="s">
        <v>199</v>
      </c>
      <c r="E223" t="s">
        <v>200</v>
      </c>
      <c r="F223">
        <v>1482</v>
      </c>
      <c r="G223">
        <v>87.38</v>
      </c>
      <c r="H223">
        <v>129497.16</v>
      </c>
      <c r="I223" t="s">
        <v>191</v>
      </c>
    </row>
    <row r="224" spans="1:9" x14ac:dyDescent="0.3">
      <c r="A224" t="s">
        <v>450</v>
      </c>
      <c r="B224" s="7">
        <v>45943</v>
      </c>
      <c r="C224" t="s">
        <v>188</v>
      </c>
      <c r="D224" t="s">
        <v>189</v>
      </c>
      <c r="E224" t="s">
        <v>190</v>
      </c>
      <c r="F224">
        <v>16728</v>
      </c>
      <c r="G224">
        <v>253.03</v>
      </c>
      <c r="H224">
        <v>4232685.84</v>
      </c>
      <c r="I224" t="s">
        <v>191</v>
      </c>
    </row>
    <row r="225" spans="1:9" x14ac:dyDescent="0.3">
      <c r="A225" t="s">
        <v>451</v>
      </c>
      <c r="B225" s="7">
        <v>45791</v>
      </c>
      <c r="C225" t="s">
        <v>253</v>
      </c>
      <c r="D225" t="s">
        <v>194</v>
      </c>
      <c r="E225" t="s">
        <v>195</v>
      </c>
      <c r="F225">
        <v>9</v>
      </c>
      <c r="G225">
        <v>20987.29</v>
      </c>
      <c r="H225">
        <v>188885.61</v>
      </c>
      <c r="I225" t="s">
        <v>191</v>
      </c>
    </row>
    <row r="226" spans="1:9" x14ac:dyDescent="0.3">
      <c r="A226" t="s">
        <v>452</v>
      </c>
      <c r="B226" s="7">
        <v>46101</v>
      </c>
      <c r="C226" t="s">
        <v>206</v>
      </c>
      <c r="D226" t="s">
        <v>199</v>
      </c>
      <c r="E226" t="s">
        <v>200</v>
      </c>
      <c r="F226">
        <v>3790</v>
      </c>
      <c r="G226">
        <v>87.22</v>
      </c>
      <c r="H226">
        <v>330563.8</v>
      </c>
      <c r="I226" t="s">
        <v>191</v>
      </c>
    </row>
    <row r="227" spans="1:9" x14ac:dyDescent="0.3">
      <c r="A227" t="s">
        <v>453</v>
      </c>
      <c r="B227" s="7">
        <v>46073</v>
      </c>
      <c r="C227" t="s">
        <v>229</v>
      </c>
      <c r="D227" t="s">
        <v>203</v>
      </c>
      <c r="E227" t="s">
        <v>204</v>
      </c>
      <c r="F227">
        <v>1523</v>
      </c>
      <c r="G227">
        <v>234.88</v>
      </c>
      <c r="H227">
        <v>357722.24</v>
      </c>
      <c r="I227" t="s">
        <v>191</v>
      </c>
    </row>
    <row r="228" spans="1:9" x14ac:dyDescent="0.3">
      <c r="A228" t="s">
        <v>454</v>
      </c>
      <c r="B228" s="7">
        <v>45904</v>
      </c>
      <c r="C228" t="s">
        <v>247</v>
      </c>
      <c r="D228" t="s">
        <v>236</v>
      </c>
      <c r="E228" t="s">
        <v>237</v>
      </c>
      <c r="F228">
        <v>1</v>
      </c>
      <c r="G228">
        <v>103993.68</v>
      </c>
      <c r="H228">
        <v>103993.68</v>
      </c>
      <c r="I228" t="s">
        <v>196</v>
      </c>
    </row>
    <row r="229" spans="1:9" x14ac:dyDescent="0.3">
      <c r="A229" t="s">
        <v>455</v>
      </c>
      <c r="B229" s="7">
        <v>46053</v>
      </c>
      <c r="C229" t="s">
        <v>262</v>
      </c>
      <c r="D229" t="s">
        <v>203</v>
      </c>
      <c r="E229" t="s">
        <v>204</v>
      </c>
      <c r="F229">
        <v>1294</v>
      </c>
      <c r="G229">
        <v>532.59</v>
      </c>
      <c r="H229">
        <v>689171.46</v>
      </c>
      <c r="I229" t="s">
        <v>196</v>
      </c>
    </row>
    <row r="230" spans="1:9" x14ac:dyDescent="0.3">
      <c r="A230" t="s">
        <v>456</v>
      </c>
      <c r="B230" s="7">
        <v>45811</v>
      </c>
      <c r="C230" t="s">
        <v>277</v>
      </c>
      <c r="D230" t="s">
        <v>194</v>
      </c>
      <c r="E230" t="s">
        <v>195</v>
      </c>
      <c r="F230">
        <v>3</v>
      </c>
      <c r="G230">
        <v>43891.4</v>
      </c>
      <c r="H230">
        <v>131674.20000000001</v>
      </c>
      <c r="I230" t="s">
        <v>196</v>
      </c>
    </row>
    <row r="231" spans="1:9" x14ac:dyDescent="0.3">
      <c r="A231" t="s">
        <v>457</v>
      </c>
      <c r="B231" s="7">
        <v>45790</v>
      </c>
      <c r="C231" t="s">
        <v>253</v>
      </c>
      <c r="D231" t="s">
        <v>194</v>
      </c>
      <c r="E231" t="s">
        <v>195</v>
      </c>
      <c r="F231">
        <v>8</v>
      </c>
      <c r="G231">
        <v>44761.41</v>
      </c>
      <c r="H231">
        <v>358091.28</v>
      </c>
      <c r="I231" t="s">
        <v>191</v>
      </c>
    </row>
    <row r="232" spans="1:9" x14ac:dyDescent="0.3">
      <c r="A232" t="s">
        <v>458</v>
      </c>
      <c r="B232" s="7">
        <v>45973</v>
      </c>
      <c r="C232" t="s">
        <v>262</v>
      </c>
      <c r="D232" t="s">
        <v>203</v>
      </c>
      <c r="E232" t="s">
        <v>204</v>
      </c>
      <c r="F232">
        <v>2995</v>
      </c>
      <c r="G232">
        <v>147.63</v>
      </c>
      <c r="H232">
        <v>442151.85</v>
      </c>
      <c r="I232" t="s">
        <v>191</v>
      </c>
    </row>
    <row r="233" spans="1:9" x14ac:dyDescent="0.3">
      <c r="A233" t="s">
        <v>459</v>
      </c>
      <c r="B233" s="7">
        <v>45955</v>
      </c>
      <c r="C233" t="s">
        <v>188</v>
      </c>
      <c r="D233" t="s">
        <v>189</v>
      </c>
      <c r="E233" t="s">
        <v>190</v>
      </c>
      <c r="F233">
        <v>15637</v>
      </c>
      <c r="G233">
        <v>254.31</v>
      </c>
      <c r="H233">
        <v>3976645.47</v>
      </c>
      <c r="I233" t="s">
        <v>196</v>
      </c>
    </row>
    <row r="234" spans="1:9" x14ac:dyDescent="0.3">
      <c r="A234" t="s">
        <v>460</v>
      </c>
      <c r="B234" s="7">
        <v>45939</v>
      </c>
      <c r="C234" t="s">
        <v>277</v>
      </c>
      <c r="D234" t="s">
        <v>194</v>
      </c>
      <c r="E234" t="s">
        <v>195</v>
      </c>
      <c r="F234">
        <v>5</v>
      </c>
      <c r="G234">
        <v>37108.949999999997</v>
      </c>
      <c r="H234">
        <v>185544.75</v>
      </c>
      <c r="I234" t="s">
        <v>191</v>
      </c>
    </row>
    <row r="235" spans="1:9" x14ac:dyDescent="0.3">
      <c r="A235" t="s">
        <v>461</v>
      </c>
      <c r="B235" s="7">
        <v>45885</v>
      </c>
      <c r="C235" t="s">
        <v>235</v>
      </c>
      <c r="D235" t="s">
        <v>236</v>
      </c>
      <c r="E235" t="s">
        <v>237</v>
      </c>
      <c r="F235">
        <v>1</v>
      </c>
      <c r="G235">
        <v>162065.24</v>
      </c>
      <c r="H235">
        <v>162065.24</v>
      </c>
      <c r="I235" t="s">
        <v>191</v>
      </c>
    </row>
    <row r="236" spans="1:9" x14ac:dyDescent="0.3">
      <c r="A236" t="s">
        <v>462</v>
      </c>
      <c r="B236" s="7">
        <v>45776</v>
      </c>
      <c r="C236" t="s">
        <v>193</v>
      </c>
      <c r="D236" t="s">
        <v>194</v>
      </c>
      <c r="E236" t="s">
        <v>195</v>
      </c>
      <c r="F236">
        <v>4</v>
      </c>
      <c r="G236">
        <v>40521.25</v>
      </c>
      <c r="H236">
        <v>162085</v>
      </c>
      <c r="I236" t="s">
        <v>191</v>
      </c>
    </row>
    <row r="237" spans="1:9" x14ac:dyDescent="0.3">
      <c r="A237" t="s">
        <v>463</v>
      </c>
      <c r="B237" s="7">
        <v>45859</v>
      </c>
      <c r="C237" t="s">
        <v>326</v>
      </c>
      <c r="D237" t="s">
        <v>203</v>
      </c>
      <c r="E237" t="s">
        <v>204</v>
      </c>
      <c r="F237">
        <v>2108</v>
      </c>
      <c r="G237">
        <v>100.17</v>
      </c>
      <c r="H237">
        <v>211158.36</v>
      </c>
      <c r="I237" t="s">
        <v>196</v>
      </c>
    </row>
    <row r="238" spans="1:9" x14ac:dyDescent="0.3">
      <c r="A238" t="s">
        <v>464</v>
      </c>
      <c r="B238" s="7">
        <v>45852</v>
      </c>
      <c r="C238" t="s">
        <v>247</v>
      </c>
      <c r="D238" t="s">
        <v>236</v>
      </c>
      <c r="E238" t="s">
        <v>237</v>
      </c>
      <c r="F238">
        <v>1</v>
      </c>
      <c r="G238">
        <v>135046.97</v>
      </c>
      <c r="H238">
        <v>135046.97</v>
      </c>
      <c r="I238" t="s">
        <v>191</v>
      </c>
    </row>
    <row r="239" spans="1:9" x14ac:dyDescent="0.3">
      <c r="A239" t="s">
        <v>465</v>
      </c>
      <c r="B239" s="7">
        <v>46023</v>
      </c>
      <c r="C239" t="s">
        <v>210</v>
      </c>
      <c r="D239" t="s">
        <v>199</v>
      </c>
      <c r="E239" t="s">
        <v>200</v>
      </c>
      <c r="F239">
        <v>2494</v>
      </c>
      <c r="G239">
        <v>99.98</v>
      </c>
      <c r="H239">
        <v>249350.12</v>
      </c>
      <c r="I239" t="s">
        <v>196</v>
      </c>
    </row>
    <row r="240" spans="1:9" x14ac:dyDescent="0.3">
      <c r="A240" t="s">
        <v>466</v>
      </c>
      <c r="B240" s="7">
        <v>45908</v>
      </c>
      <c r="C240" t="s">
        <v>247</v>
      </c>
      <c r="D240" t="s">
        <v>236</v>
      </c>
      <c r="E240" t="s">
        <v>237</v>
      </c>
      <c r="F240">
        <v>1</v>
      </c>
      <c r="G240">
        <v>91098.12</v>
      </c>
      <c r="H240">
        <v>91098.12</v>
      </c>
      <c r="I240" t="s">
        <v>196</v>
      </c>
    </row>
    <row r="241" spans="1:9" x14ac:dyDescent="0.3">
      <c r="A241" t="s">
        <v>467</v>
      </c>
      <c r="B241" s="7">
        <v>45835</v>
      </c>
      <c r="C241" t="s">
        <v>210</v>
      </c>
      <c r="D241" t="s">
        <v>199</v>
      </c>
      <c r="E241" t="s">
        <v>200</v>
      </c>
      <c r="F241">
        <v>3077</v>
      </c>
      <c r="G241">
        <v>145.97</v>
      </c>
      <c r="H241">
        <v>449149.69</v>
      </c>
      <c r="I241" t="s">
        <v>191</v>
      </c>
    </row>
    <row r="242" spans="1:9" x14ac:dyDescent="0.3">
      <c r="A242" t="s">
        <v>468</v>
      </c>
      <c r="B242" s="7">
        <v>45896</v>
      </c>
      <c r="C242" t="s">
        <v>239</v>
      </c>
      <c r="D242" t="s">
        <v>194</v>
      </c>
      <c r="E242" t="s">
        <v>195</v>
      </c>
      <c r="F242">
        <v>4</v>
      </c>
      <c r="G242">
        <v>45934.17</v>
      </c>
      <c r="H242">
        <v>183736.68</v>
      </c>
      <c r="I242" t="s">
        <v>196</v>
      </c>
    </row>
    <row r="243" spans="1:9" x14ac:dyDescent="0.3">
      <c r="A243" t="s">
        <v>469</v>
      </c>
      <c r="B243" s="7">
        <v>45985</v>
      </c>
      <c r="C243" t="s">
        <v>206</v>
      </c>
      <c r="D243" t="s">
        <v>199</v>
      </c>
      <c r="E243" t="s">
        <v>200</v>
      </c>
      <c r="F243">
        <v>3235</v>
      </c>
      <c r="G243">
        <v>122.38</v>
      </c>
      <c r="H243">
        <v>395899.3</v>
      </c>
      <c r="I243" t="s">
        <v>191</v>
      </c>
    </row>
    <row r="244" spans="1:9" x14ac:dyDescent="0.3">
      <c r="A244" t="s">
        <v>470</v>
      </c>
      <c r="B244" s="7">
        <v>45938</v>
      </c>
      <c r="C244" t="s">
        <v>224</v>
      </c>
      <c r="D244" t="s">
        <v>203</v>
      </c>
      <c r="E244" t="s">
        <v>204</v>
      </c>
      <c r="F244">
        <v>2649</v>
      </c>
      <c r="G244">
        <v>96.53</v>
      </c>
      <c r="H244">
        <v>255707.97</v>
      </c>
      <c r="I244" t="s">
        <v>191</v>
      </c>
    </row>
    <row r="245" spans="1:9" x14ac:dyDescent="0.3">
      <c r="A245" t="s">
        <v>471</v>
      </c>
      <c r="B245" s="7">
        <v>45958</v>
      </c>
      <c r="C245" t="s">
        <v>193</v>
      </c>
      <c r="D245" t="s">
        <v>194</v>
      </c>
      <c r="E245" t="s">
        <v>195</v>
      </c>
      <c r="F245">
        <v>2</v>
      </c>
      <c r="G245">
        <v>24575.96</v>
      </c>
      <c r="H245">
        <v>49151.92</v>
      </c>
      <c r="I245" t="s">
        <v>196</v>
      </c>
    </row>
    <row r="246" spans="1:9" x14ac:dyDescent="0.3">
      <c r="A246" t="s">
        <v>472</v>
      </c>
      <c r="B246" s="7">
        <v>45784</v>
      </c>
      <c r="C246" t="s">
        <v>247</v>
      </c>
      <c r="D246" t="s">
        <v>236</v>
      </c>
      <c r="E246" t="s">
        <v>237</v>
      </c>
      <c r="F246">
        <v>1</v>
      </c>
      <c r="G246">
        <v>57148.22</v>
      </c>
      <c r="H246">
        <v>57148.22</v>
      </c>
      <c r="I246" t="s">
        <v>191</v>
      </c>
    </row>
    <row r="247" spans="1:9" x14ac:dyDescent="0.3">
      <c r="A247" t="s">
        <v>473</v>
      </c>
      <c r="B247" s="7">
        <v>45806</v>
      </c>
      <c r="C247" t="s">
        <v>340</v>
      </c>
      <c r="D247" t="s">
        <v>189</v>
      </c>
      <c r="E247" t="s">
        <v>190</v>
      </c>
      <c r="F247">
        <v>14278</v>
      </c>
      <c r="G247">
        <v>241.85</v>
      </c>
      <c r="H247">
        <v>3453134.3</v>
      </c>
      <c r="I247" t="s">
        <v>191</v>
      </c>
    </row>
    <row r="248" spans="1:9" x14ac:dyDescent="0.3">
      <c r="A248" t="s">
        <v>474</v>
      </c>
      <c r="B248" s="7">
        <v>45782</v>
      </c>
      <c r="C248" t="s">
        <v>311</v>
      </c>
      <c r="D248" t="s">
        <v>189</v>
      </c>
      <c r="E248" t="s">
        <v>190</v>
      </c>
      <c r="F248">
        <v>14404</v>
      </c>
      <c r="G248">
        <v>246.31</v>
      </c>
      <c r="H248">
        <v>3547849.24</v>
      </c>
      <c r="I248" t="s">
        <v>191</v>
      </c>
    </row>
    <row r="249" spans="1:9" x14ac:dyDescent="0.3">
      <c r="A249" t="s">
        <v>475</v>
      </c>
      <c r="B249" s="7">
        <v>45895</v>
      </c>
      <c r="C249" t="s">
        <v>206</v>
      </c>
      <c r="D249" t="s">
        <v>199</v>
      </c>
      <c r="E249" t="s">
        <v>200</v>
      </c>
      <c r="F249">
        <v>4056</v>
      </c>
      <c r="G249">
        <v>114.66</v>
      </c>
      <c r="H249">
        <v>465060.96</v>
      </c>
      <c r="I249" t="s">
        <v>191</v>
      </c>
    </row>
    <row r="250" spans="1:9" x14ac:dyDescent="0.3">
      <c r="A250" t="s">
        <v>476</v>
      </c>
      <c r="B250" s="7">
        <v>45962</v>
      </c>
      <c r="C250" t="s">
        <v>247</v>
      </c>
      <c r="D250" t="s">
        <v>236</v>
      </c>
      <c r="E250" t="s">
        <v>237</v>
      </c>
      <c r="F250">
        <v>1</v>
      </c>
      <c r="G250">
        <v>139258.26</v>
      </c>
      <c r="H250">
        <v>139258.26</v>
      </c>
      <c r="I250" t="s">
        <v>196</v>
      </c>
    </row>
    <row r="251" spans="1:9" x14ac:dyDescent="0.3">
      <c r="A251" t="s">
        <v>477</v>
      </c>
      <c r="B251" s="7">
        <v>46091</v>
      </c>
      <c r="C251" t="s">
        <v>253</v>
      </c>
      <c r="D251" t="s">
        <v>194</v>
      </c>
      <c r="E251" t="s">
        <v>195</v>
      </c>
      <c r="F251">
        <v>12</v>
      </c>
      <c r="G251">
        <v>24355.4</v>
      </c>
      <c r="H251">
        <v>292264.8</v>
      </c>
      <c r="I251" t="s">
        <v>191</v>
      </c>
    </row>
    <row r="252" spans="1:9" x14ac:dyDescent="0.3">
      <c r="A252" t="s">
        <v>478</v>
      </c>
      <c r="B252" s="7">
        <v>45992</v>
      </c>
      <c r="C252" t="s">
        <v>326</v>
      </c>
      <c r="D252" t="s">
        <v>203</v>
      </c>
      <c r="E252" t="s">
        <v>204</v>
      </c>
      <c r="F252">
        <v>2147</v>
      </c>
      <c r="G252">
        <v>638.04999999999995</v>
      </c>
      <c r="H252">
        <v>1369893.35</v>
      </c>
      <c r="I252" t="s">
        <v>191</v>
      </c>
    </row>
    <row r="253" spans="1:9" x14ac:dyDescent="0.3">
      <c r="A253" t="s">
        <v>479</v>
      </c>
      <c r="B253" s="7">
        <v>45790</v>
      </c>
      <c r="C253" t="s">
        <v>227</v>
      </c>
      <c r="D253" t="s">
        <v>189</v>
      </c>
      <c r="E253" t="s">
        <v>190</v>
      </c>
      <c r="F253">
        <v>16675</v>
      </c>
      <c r="G253">
        <v>250.64</v>
      </c>
      <c r="H253">
        <v>4179422</v>
      </c>
      <c r="I253" t="s">
        <v>196</v>
      </c>
    </row>
    <row r="254" spans="1:9" x14ac:dyDescent="0.3">
      <c r="A254" t="s">
        <v>480</v>
      </c>
      <c r="B254" s="7">
        <v>46060</v>
      </c>
      <c r="C254" t="s">
        <v>326</v>
      </c>
      <c r="D254" t="s">
        <v>203</v>
      </c>
      <c r="E254" t="s">
        <v>204</v>
      </c>
      <c r="F254">
        <v>218</v>
      </c>
      <c r="G254">
        <v>134.34</v>
      </c>
      <c r="H254">
        <v>29286.12</v>
      </c>
      <c r="I254" t="s">
        <v>191</v>
      </c>
    </row>
    <row r="255" spans="1:9" x14ac:dyDescent="0.3">
      <c r="A255" t="s">
        <v>481</v>
      </c>
      <c r="B255" s="7">
        <v>45902</v>
      </c>
      <c r="C255" t="s">
        <v>241</v>
      </c>
      <c r="D255" t="s">
        <v>213</v>
      </c>
      <c r="E255" t="s">
        <v>200</v>
      </c>
      <c r="F255">
        <v>8021</v>
      </c>
      <c r="G255">
        <v>59.78</v>
      </c>
      <c r="H255">
        <v>479495.38</v>
      </c>
      <c r="I255" t="s">
        <v>191</v>
      </c>
    </row>
    <row r="256" spans="1:9" x14ac:dyDescent="0.3">
      <c r="A256" t="s">
        <v>482</v>
      </c>
      <c r="B256" s="7">
        <v>45869</v>
      </c>
      <c r="C256" t="s">
        <v>202</v>
      </c>
      <c r="D256" t="s">
        <v>203</v>
      </c>
      <c r="E256" t="s">
        <v>204</v>
      </c>
      <c r="F256">
        <v>559</v>
      </c>
      <c r="G256">
        <v>193.28</v>
      </c>
      <c r="H256">
        <v>108043.52</v>
      </c>
      <c r="I256" t="s">
        <v>191</v>
      </c>
    </row>
    <row r="257" spans="1:9" x14ac:dyDescent="0.3">
      <c r="A257" t="s">
        <v>483</v>
      </c>
      <c r="B257" s="7">
        <v>45758</v>
      </c>
      <c r="C257" t="s">
        <v>340</v>
      </c>
      <c r="D257" t="s">
        <v>189</v>
      </c>
      <c r="E257" t="s">
        <v>190</v>
      </c>
      <c r="F257">
        <v>18918</v>
      </c>
      <c r="G257">
        <v>243.31</v>
      </c>
      <c r="H257">
        <v>4602938.58</v>
      </c>
      <c r="I257" t="s">
        <v>191</v>
      </c>
    </row>
    <row r="258" spans="1:9" x14ac:dyDescent="0.3">
      <c r="A258" t="s">
        <v>484</v>
      </c>
      <c r="B258" s="7">
        <v>45924</v>
      </c>
      <c r="C258" t="s">
        <v>244</v>
      </c>
      <c r="D258" t="s">
        <v>236</v>
      </c>
      <c r="E258" t="s">
        <v>237</v>
      </c>
      <c r="F258">
        <v>1</v>
      </c>
      <c r="G258">
        <v>148890.79999999999</v>
      </c>
      <c r="H258">
        <v>148890.79999999999</v>
      </c>
      <c r="I258" t="s">
        <v>191</v>
      </c>
    </row>
    <row r="259" spans="1:9" x14ac:dyDescent="0.3">
      <c r="A259" t="s">
        <v>485</v>
      </c>
      <c r="B259" s="7">
        <v>45937</v>
      </c>
      <c r="C259" t="s">
        <v>227</v>
      </c>
      <c r="D259" t="s">
        <v>189</v>
      </c>
      <c r="E259" t="s">
        <v>190</v>
      </c>
      <c r="F259">
        <v>13483</v>
      </c>
      <c r="G259">
        <v>246.48</v>
      </c>
      <c r="H259">
        <v>3323289.84</v>
      </c>
      <c r="I259" t="s">
        <v>191</v>
      </c>
    </row>
    <row r="260" spans="1:9" x14ac:dyDescent="0.3">
      <c r="A260" t="s">
        <v>486</v>
      </c>
      <c r="B260" s="7">
        <v>46015</v>
      </c>
      <c r="C260" t="s">
        <v>239</v>
      </c>
      <c r="D260" t="s">
        <v>194</v>
      </c>
      <c r="E260" t="s">
        <v>195</v>
      </c>
      <c r="F260">
        <v>4</v>
      </c>
      <c r="G260">
        <v>24497.51</v>
      </c>
      <c r="H260">
        <v>97990.04</v>
      </c>
      <c r="I260" t="s">
        <v>196</v>
      </c>
    </row>
    <row r="261" spans="1:9" x14ac:dyDescent="0.3">
      <c r="A261" t="s">
        <v>487</v>
      </c>
      <c r="B261" s="7">
        <v>45892</v>
      </c>
      <c r="C261" t="s">
        <v>241</v>
      </c>
      <c r="D261" t="s">
        <v>213</v>
      </c>
      <c r="E261" t="s">
        <v>200</v>
      </c>
      <c r="F261">
        <v>3080</v>
      </c>
      <c r="G261">
        <v>63.43</v>
      </c>
      <c r="H261">
        <v>195364.4</v>
      </c>
      <c r="I261" t="s">
        <v>191</v>
      </c>
    </row>
    <row r="262" spans="1:9" x14ac:dyDescent="0.3">
      <c r="A262" t="s">
        <v>488</v>
      </c>
      <c r="B262" s="7">
        <v>45874</v>
      </c>
      <c r="C262" t="s">
        <v>277</v>
      </c>
      <c r="D262" t="s">
        <v>194</v>
      </c>
      <c r="E262" t="s">
        <v>195</v>
      </c>
      <c r="F262">
        <v>9</v>
      </c>
      <c r="G262">
        <v>27562.38</v>
      </c>
      <c r="H262">
        <v>248061.42</v>
      </c>
      <c r="I262" t="s">
        <v>196</v>
      </c>
    </row>
    <row r="263" spans="1:9" x14ac:dyDescent="0.3">
      <c r="A263" t="s">
        <v>489</v>
      </c>
      <c r="B263" s="7">
        <v>45755</v>
      </c>
      <c r="C263" t="s">
        <v>247</v>
      </c>
      <c r="D263" t="s">
        <v>236</v>
      </c>
      <c r="E263" t="s">
        <v>237</v>
      </c>
      <c r="F263">
        <v>1</v>
      </c>
      <c r="G263">
        <v>147830.07999999999</v>
      </c>
      <c r="H263">
        <v>147830.07999999999</v>
      </c>
      <c r="I263" t="s">
        <v>191</v>
      </c>
    </row>
    <row r="264" spans="1:9" x14ac:dyDescent="0.3">
      <c r="A264" t="s">
        <v>490</v>
      </c>
      <c r="B264" s="7">
        <v>45967</v>
      </c>
      <c r="C264" t="s">
        <v>300</v>
      </c>
      <c r="D264" t="s">
        <v>236</v>
      </c>
      <c r="E264" t="s">
        <v>237</v>
      </c>
      <c r="F264">
        <v>1</v>
      </c>
      <c r="G264">
        <v>16094.28</v>
      </c>
      <c r="H264">
        <v>16094.28</v>
      </c>
      <c r="I264" t="s">
        <v>191</v>
      </c>
    </row>
    <row r="265" spans="1:9" x14ac:dyDescent="0.3">
      <c r="A265" t="s">
        <v>491</v>
      </c>
      <c r="B265" s="7">
        <v>45861</v>
      </c>
      <c r="C265" t="s">
        <v>229</v>
      </c>
      <c r="D265" t="s">
        <v>203</v>
      </c>
      <c r="E265" t="s">
        <v>204</v>
      </c>
      <c r="F265">
        <v>742</v>
      </c>
      <c r="G265">
        <v>257.31</v>
      </c>
      <c r="H265">
        <v>190924.02</v>
      </c>
      <c r="I265" t="s">
        <v>196</v>
      </c>
    </row>
    <row r="266" spans="1:9" x14ac:dyDescent="0.3">
      <c r="A266" t="s">
        <v>492</v>
      </c>
      <c r="B266" s="7">
        <v>45853</v>
      </c>
      <c r="C266" t="s">
        <v>326</v>
      </c>
      <c r="D266" t="s">
        <v>203</v>
      </c>
      <c r="E266" t="s">
        <v>204</v>
      </c>
      <c r="F266">
        <v>761</v>
      </c>
      <c r="G266">
        <v>437.42</v>
      </c>
      <c r="H266">
        <v>332876.62</v>
      </c>
      <c r="I266" t="s">
        <v>191</v>
      </c>
    </row>
    <row r="267" spans="1:9" x14ac:dyDescent="0.3">
      <c r="A267" t="s">
        <v>493</v>
      </c>
      <c r="B267" s="7">
        <v>45765</v>
      </c>
      <c r="C267" t="s">
        <v>235</v>
      </c>
      <c r="D267" t="s">
        <v>236</v>
      </c>
      <c r="E267" t="s">
        <v>237</v>
      </c>
      <c r="F267">
        <v>1</v>
      </c>
      <c r="G267">
        <v>133567.89000000001</v>
      </c>
      <c r="H267">
        <v>133567.89000000001</v>
      </c>
      <c r="I267" t="s">
        <v>196</v>
      </c>
    </row>
    <row r="268" spans="1:9" x14ac:dyDescent="0.3">
      <c r="A268" t="s">
        <v>494</v>
      </c>
      <c r="B268" s="7">
        <v>45808</v>
      </c>
      <c r="C268" t="s">
        <v>284</v>
      </c>
      <c r="D268" t="s">
        <v>199</v>
      </c>
      <c r="E268" t="s">
        <v>200</v>
      </c>
      <c r="F268">
        <v>3193</v>
      </c>
      <c r="G268">
        <v>97.5</v>
      </c>
      <c r="H268">
        <v>311317.5</v>
      </c>
      <c r="I268" t="s">
        <v>196</v>
      </c>
    </row>
    <row r="269" spans="1:9" x14ac:dyDescent="0.3">
      <c r="A269" t="s">
        <v>495</v>
      </c>
      <c r="B269" s="7">
        <v>45982</v>
      </c>
      <c r="C269" t="s">
        <v>239</v>
      </c>
      <c r="D269" t="s">
        <v>194</v>
      </c>
      <c r="E269" t="s">
        <v>195</v>
      </c>
      <c r="F269">
        <v>2</v>
      </c>
      <c r="G269">
        <v>18153.86</v>
      </c>
      <c r="H269">
        <v>36307.72</v>
      </c>
      <c r="I269" t="s">
        <v>191</v>
      </c>
    </row>
    <row r="270" spans="1:9" x14ac:dyDescent="0.3">
      <c r="A270" t="s">
        <v>496</v>
      </c>
      <c r="B270" s="7">
        <v>45885</v>
      </c>
      <c r="C270" t="s">
        <v>231</v>
      </c>
      <c r="D270" t="s">
        <v>213</v>
      </c>
      <c r="E270" t="s">
        <v>200</v>
      </c>
      <c r="F270">
        <v>6806</v>
      </c>
      <c r="G270">
        <v>99.9</v>
      </c>
      <c r="H270">
        <v>679919.4</v>
      </c>
      <c r="I270" t="s">
        <v>191</v>
      </c>
    </row>
    <row r="271" spans="1:9" x14ac:dyDescent="0.3">
      <c r="A271" t="s">
        <v>497</v>
      </c>
      <c r="B271" s="7">
        <v>46067</v>
      </c>
      <c r="C271" t="s">
        <v>202</v>
      </c>
      <c r="D271" t="s">
        <v>203</v>
      </c>
      <c r="E271" t="s">
        <v>204</v>
      </c>
      <c r="F271">
        <v>2206</v>
      </c>
      <c r="G271">
        <v>40.020000000000003</v>
      </c>
      <c r="H271">
        <v>88284.12</v>
      </c>
      <c r="I271" t="s">
        <v>191</v>
      </c>
    </row>
    <row r="272" spans="1:9" x14ac:dyDescent="0.3">
      <c r="A272" t="s">
        <v>498</v>
      </c>
      <c r="B272" s="7">
        <v>45786</v>
      </c>
      <c r="C272" t="s">
        <v>266</v>
      </c>
      <c r="D272" t="s">
        <v>213</v>
      </c>
      <c r="E272" t="s">
        <v>200</v>
      </c>
      <c r="F272">
        <v>5722</v>
      </c>
      <c r="G272">
        <v>76.31</v>
      </c>
      <c r="H272">
        <v>436645.82</v>
      </c>
      <c r="I272" t="s">
        <v>196</v>
      </c>
    </row>
    <row r="273" spans="1:9" x14ac:dyDescent="0.3">
      <c r="A273" t="s">
        <v>499</v>
      </c>
      <c r="B273" s="7">
        <v>45856</v>
      </c>
      <c r="C273" t="s">
        <v>262</v>
      </c>
      <c r="D273" t="s">
        <v>203</v>
      </c>
      <c r="E273" t="s">
        <v>204</v>
      </c>
      <c r="F273">
        <v>2447</v>
      </c>
      <c r="G273">
        <v>480.99</v>
      </c>
      <c r="H273">
        <v>1176982.53</v>
      </c>
      <c r="I273" t="s">
        <v>196</v>
      </c>
    </row>
    <row r="274" spans="1:9" x14ac:dyDescent="0.3">
      <c r="A274" t="s">
        <v>500</v>
      </c>
      <c r="B274" s="7">
        <v>45759</v>
      </c>
      <c r="C274" t="s">
        <v>326</v>
      </c>
      <c r="D274" t="s">
        <v>203</v>
      </c>
      <c r="E274" t="s">
        <v>204</v>
      </c>
      <c r="F274">
        <v>960</v>
      </c>
      <c r="G274">
        <v>375.7</v>
      </c>
      <c r="H274">
        <v>360672</v>
      </c>
      <c r="I274" t="s">
        <v>191</v>
      </c>
    </row>
    <row r="275" spans="1:9" x14ac:dyDescent="0.3">
      <c r="A275" t="s">
        <v>501</v>
      </c>
      <c r="B275" s="7">
        <v>45772</v>
      </c>
      <c r="C275" t="s">
        <v>193</v>
      </c>
      <c r="D275" t="s">
        <v>194</v>
      </c>
      <c r="E275" t="s">
        <v>195</v>
      </c>
      <c r="F275">
        <v>11</v>
      </c>
      <c r="G275">
        <v>36489.879999999997</v>
      </c>
      <c r="H275">
        <v>401388.68</v>
      </c>
      <c r="I275" t="s">
        <v>196</v>
      </c>
    </row>
    <row r="276" spans="1:9" x14ac:dyDescent="0.3">
      <c r="A276" t="s">
        <v>502</v>
      </c>
      <c r="B276" s="7">
        <v>45758</v>
      </c>
      <c r="C276" t="s">
        <v>218</v>
      </c>
      <c r="D276" t="s">
        <v>194</v>
      </c>
      <c r="E276" t="s">
        <v>195</v>
      </c>
      <c r="F276">
        <v>4</v>
      </c>
      <c r="G276">
        <v>64694.34</v>
      </c>
      <c r="H276">
        <v>258777.36</v>
      </c>
      <c r="I276" t="s">
        <v>191</v>
      </c>
    </row>
    <row r="277" spans="1:9" x14ac:dyDescent="0.3">
      <c r="A277" t="s">
        <v>503</v>
      </c>
      <c r="B277" s="7">
        <v>45769</v>
      </c>
      <c r="C277" t="s">
        <v>215</v>
      </c>
      <c r="D277" t="s">
        <v>213</v>
      </c>
      <c r="E277" t="s">
        <v>200</v>
      </c>
      <c r="F277">
        <v>3665</v>
      </c>
      <c r="G277">
        <v>73.36</v>
      </c>
      <c r="H277">
        <v>268864.40000000002</v>
      </c>
      <c r="I277" t="s">
        <v>191</v>
      </c>
    </row>
    <row r="278" spans="1:9" x14ac:dyDescent="0.3">
      <c r="A278" t="s">
        <v>504</v>
      </c>
      <c r="B278" s="7">
        <v>45857</v>
      </c>
      <c r="C278" t="s">
        <v>244</v>
      </c>
      <c r="D278" t="s">
        <v>236</v>
      </c>
      <c r="E278" t="s">
        <v>237</v>
      </c>
      <c r="F278">
        <v>1</v>
      </c>
      <c r="G278">
        <v>45337.54</v>
      </c>
      <c r="H278">
        <v>45337.54</v>
      </c>
      <c r="I278" t="s">
        <v>196</v>
      </c>
    </row>
    <row r="279" spans="1:9" x14ac:dyDescent="0.3">
      <c r="A279" t="s">
        <v>505</v>
      </c>
      <c r="B279" s="7">
        <v>45749</v>
      </c>
      <c r="C279" t="s">
        <v>206</v>
      </c>
      <c r="D279" t="s">
        <v>199</v>
      </c>
      <c r="E279" t="s">
        <v>200</v>
      </c>
      <c r="F279">
        <v>3536</v>
      </c>
      <c r="G279">
        <v>108.34</v>
      </c>
      <c r="H279">
        <v>383090.24</v>
      </c>
      <c r="I279" t="s">
        <v>191</v>
      </c>
    </row>
    <row r="280" spans="1:9" x14ac:dyDescent="0.3">
      <c r="A280" t="s">
        <v>506</v>
      </c>
      <c r="B280" s="7">
        <v>45876</v>
      </c>
      <c r="C280" t="s">
        <v>253</v>
      </c>
      <c r="D280" t="s">
        <v>194</v>
      </c>
      <c r="E280" t="s">
        <v>195</v>
      </c>
      <c r="F280">
        <v>3</v>
      </c>
      <c r="G280">
        <v>25204.880000000001</v>
      </c>
      <c r="H280">
        <v>75614.64</v>
      </c>
      <c r="I280" t="s">
        <v>196</v>
      </c>
    </row>
    <row r="281" spans="1:9" x14ac:dyDescent="0.3">
      <c r="A281" t="s">
        <v>507</v>
      </c>
      <c r="B281" s="7">
        <v>45971</v>
      </c>
      <c r="C281" t="s">
        <v>277</v>
      </c>
      <c r="D281" t="s">
        <v>194</v>
      </c>
      <c r="E281" t="s">
        <v>195</v>
      </c>
      <c r="F281">
        <v>5</v>
      </c>
      <c r="G281">
        <v>58659.64</v>
      </c>
      <c r="H281">
        <v>293298.2</v>
      </c>
      <c r="I281" t="s">
        <v>191</v>
      </c>
    </row>
    <row r="282" spans="1:9" x14ac:dyDescent="0.3">
      <c r="A282" t="s">
        <v>508</v>
      </c>
      <c r="B282" s="7">
        <v>45810</v>
      </c>
      <c r="C282" t="s">
        <v>218</v>
      </c>
      <c r="D282" t="s">
        <v>194</v>
      </c>
      <c r="E282" t="s">
        <v>195</v>
      </c>
      <c r="F282">
        <v>11</v>
      </c>
      <c r="G282">
        <v>23676.35</v>
      </c>
      <c r="H282">
        <v>260439.85</v>
      </c>
      <c r="I282" t="s">
        <v>191</v>
      </c>
    </row>
    <row r="283" spans="1:9" x14ac:dyDescent="0.3">
      <c r="A283" t="s">
        <v>509</v>
      </c>
      <c r="B283" s="7">
        <v>45766</v>
      </c>
      <c r="C283" t="s">
        <v>284</v>
      </c>
      <c r="D283" t="s">
        <v>199</v>
      </c>
      <c r="E283" t="s">
        <v>200</v>
      </c>
      <c r="F283">
        <v>2028</v>
      </c>
      <c r="G283">
        <v>91.32</v>
      </c>
      <c r="H283">
        <v>185196.96</v>
      </c>
      <c r="I283" t="s">
        <v>191</v>
      </c>
    </row>
    <row r="284" spans="1:9" x14ac:dyDescent="0.3">
      <c r="A284" t="s">
        <v>510</v>
      </c>
      <c r="B284" s="7">
        <v>45978</v>
      </c>
      <c r="C284" t="s">
        <v>229</v>
      </c>
      <c r="D284" t="s">
        <v>203</v>
      </c>
      <c r="E284" t="s">
        <v>204</v>
      </c>
      <c r="F284">
        <v>2355</v>
      </c>
      <c r="G284">
        <v>679.72</v>
      </c>
      <c r="H284">
        <v>1600740.6</v>
      </c>
      <c r="I284" t="s">
        <v>196</v>
      </c>
    </row>
    <row r="285" spans="1:9" x14ac:dyDescent="0.3">
      <c r="A285" t="s">
        <v>511</v>
      </c>
      <c r="B285" s="7">
        <v>45944</v>
      </c>
      <c r="C285" t="s">
        <v>323</v>
      </c>
      <c r="D285" t="s">
        <v>189</v>
      </c>
      <c r="E285" t="s">
        <v>190</v>
      </c>
      <c r="F285">
        <v>6253</v>
      </c>
      <c r="G285">
        <v>251.47</v>
      </c>
      <c r="H285">
        <v>1572441.91</v>
      </c>
      <c r="I285" t="s">
        <v>196</v>
      </c>
    </row>
    <row r="286" spans="1:9" x14ac:dyDescent="0.3">
      <c r="A286" t="s">
        <v>512</v>
      </c>
      <c r="B286" s="7">
        <v>45817</v>
      </c>
      <c r="C286" t="s">
        <v>220</v>
      </c>
      <c r="D286" t="s">
        <v>199</v>
      </c>
      <c r="E286" t="s">
        <v>200</v>
      </c>
      <c r="F286">
        <v>1576</v>
      </c>
      <c r="G286">
        <v>120.75</v>
      </c>
      <c r="H286">
        <v>190302</v>
      </c>
      <c r="I286" t="s">
        <v>191</v>
      </c>
    </row>
    <row r="287" spans="1:9" x14ac:dyDescent="0.3">
      <c r="A287" t="s">
        <v>513</v>
      </c>
      <c r="B287" s="7">
        <v>46037</v>
      </c>
      <c r="C287" t="s">
        <v>340</v>
      </c>
      <c r="D287" t="s">
        <v>189</v>
      </c>
      <c r="E287" t="s">
        <v>190</v>
      </c>
      <c r="F287">
        <v>7245</v>
      </c>
      <c r="G287">
        <v>245</v>
      </c>
      <c r="H287">
        <v>1775025</v>
      </c>
      <c r="I287" t="s">
        <v>191</v>
      </c>
    </row>
    <row r="288" spans="1:9" x14ac:dyDescent="0.3">
      <c r="A288" t="s">
        <v>514</v>
      </c>
      <c r="B288" s="7">
        <v>45880</v>
      </c>
      <c r="C288" t="s">
        <v>227</v>
      </c>
      <c r="D288" t="s">
        <v>189</v>
      </c>
      <c r="E288" t="s">
        <v>190</v>
      </c>
      <c r="F288">
        <v>17030</v>
      </c>
      <c r="G288">
        <v>243.38</v>
      </c>
      <c r="H288">
        <v>4144761.4</v>
      </c>
      <c r="I288" t="s">
        <v>191</v>
      </c>
    </row>
    <row r="289" spans="1:9" x14ac:dyDescent="0.3">
      <c r="A289" t="s">
        <v>515</v>
      </c>
      <c r="B289" s="7">
        <v>45859</v>
      </c>
      <c r="C289" t="s">
        <v>253</v>
      </c>
      <c r="D289" t="s">
        <v>194</v>
      </c>
      <c r="E289" t="s">
        <v>195</v>
      </c>
      <c r="F289">
        <v>3</v>
      </c>
      <c r="G289">
        <v>55308.57</v>
      </c>
      <c r="H289">
        <v>165925.71</v>
      </c>
      <c r="I289" t="s">
        <v>191</v>
      </c>
    </row>
    <row r="290" spans="1:9" x14ac:dyDescent="0.3">
      <c r="A290" t="s">
        <v>516</v>
      </c>
      <c r="B290" s="7">
        <v>45838</v>
      </c>
      <c r="C290" t="s">
        <v>229</v>
      </c>
      <c r="D290" t="s">
        <v>203</v>
      </c>
      <c r="E290" t="s">
        <v>204</v>
      </c>
      <c r="F290">
        <v>2373</v>
      </c>
      <c r="G290">
        <v>208.62</v>
      </c>
      <c r="H290">
        <v>495055.26</v>
      </c>
      <c r="I290" t="s">
        <v>196</v>
      </c>
    </row>
    <row r="291" spans="1:9" x14ac:dyDescent="0.3">
      <c r="A291" t="s">
        <v>517</v>
      </c>
      <c r="B291" s="7">
        <v>45967</v>
      </c>
      <c r="C291" t="s">
        <v>247</v>
      </c>
      <c r="D291" t="s">
        <v>236</v>
      </c>
      <c r="E291" t="s">
        <v>237</v>
      </c>
      <c r="F291">
        <v>1</v>
      </c>
      <c r="G291">
        <v>48624.83</v>
      </c>
      <c r="H291">
        <v>48624.83</v>
      </c>
      <c r="I291" t="s">
        <v>191</v>
      </c>
    </row>
    <row r="292" spans="1:9" x14ac:dyDescent="0.3">
      <c r="A292" t="s">
        <v>518</v>
      </c>
      <c r="B292" s="7">
        <v>45976</v>
      </c>
      <c r="C292" t="s">
        <v>229</v>
      </c>
      <c r="D292" t="s">
        <v>203</v>
      </c>
      <c r="E292" t="s">
        <v>204</v>
      </c>
      <c r="F292">
        <v>482</v>
      </c>
      <c r="G292">
        <v>667.68</v>
      </c>
      <c r="H292">
        <v>321821.76</v>
      </c>
      <c r="I292" t="s">
        <v>196</v>
      </c>
    </row>
    <row r="293" spans="1:9" x14ac:dyDescent="0.3">
      <c r="A293" t="s">
        <v>519</v>
      </c>
      <c r="B293" s="7">
        <v>45999</v>
      </c>
      <c r="C293" t="s">
        <v>220</v>
      </c>
      <c r="D293" t="s">
        <v>199</v>
      </c>
      <c r="E293" t="s">
        <v>200</v>
      </c>
      <c r="F293">
        <v>2464</v>
      </c>
      <c r="G293">
        <v>105.01</v>
      </c>
      <c r="H293">
        <v>258744.64</v>
      </c>
      <c r="I293" t="s">
        <v>191</v>
      </c>
    </row>
    <row r="294" spans="1:9" x14ac:dyDescent="0.3">
      <c r="A294" t="s">
        <v>520</v>
      </c>
      <c r="B294" s="7">
        <v>45801</v>
      </c>
      <c r="C294" t="s">
        <v>231</v>
      </c>
      <c r="D294" t="s">
        <v>213</v>
      </c>
      <c r="E294" t="s">
        <v>200</v>
      </c>
      <c r="F294">
        <v>6657</v>
      </c>
      <c r="G294">
        <v>87.45</v>
      </c>
      <c r="H294">
        <v>582154.65</v>
      </c>
      <c r="I294" t="s">
        <v>191</v>
      </c>
    </row>
    <row r="295" spans="1:9" x14ac:dyDescent="0.3">
      <c r="A295" t="s">
        <v>521</v>
      </c>
      <c r="B295" s="7">
        <v>46052</v>
      </c>
      <c r="C295" t="s">
        <v>300</v>
      </c>
      <c r="D295" t="s">
        <v>236</v>
      </c>
      <c r="E295" t="s">
        <v>237</v>
      </c>
      <c r="F295">
        <v>1</v>
      </c>
      <c r="G295">
        <v>92661.6</v>
      </c>
      <c r="H295">
        <v>92661.6</v>
      </c>
      <c r="I295" t="s">
        <v>196</v>
      </c>
    </row>
    <row r="296" spans="1:9" x14ac:dyDescent="0.3">
      <c r="A296" t="s">
        <v>522</v>
      </c>
      <c r="B296" s="7">
        <v>45772</v>
      </c>
      <c r="C296" t="s">
        <v>244</v>
      </c>
      <c r="D296" t="s">
        <v>236</v>
      </c>
      <c r="E296" t="s">
        <v>237</v>
      </c>
      <c r="F296">
        <v>1</v>
      </c>
      <c r="G296">
        <v>178488.54</v>
      </c>
      <c r="H296">
        <v>178488.54</v>
      </c>
      <c r="I296" t="s">
        <v>191</v>
      </c>
    </row>
    <row r="297" spans="1:9" x14ac:dyDescent="0.3">
      <c r="A297" t="s">
        <v>523</v>
      </c>
      <c r="B297" s="7">
        <v>45915</v>
      </c>
      <c r="C297" t="s">
        <v>266</v>
      </c>
      <c r="D297" t="s">
        <v>213</v>
      </c>
      <c r="E297" t="s">
        <v>200</v>
      </c>
      <c r="F297">
        <v>5696</v>
      </c>
      <c r="G297">
        <v>80.36</v>
      </c>
      <c r="H297">
        <v>457730.56</v>
      </c>
      <c r="I297" t="s">
        <v>196</v>
      </c>
    </row>
    <row r="298" spans="1:9" x14ac:dyDescent="0.3">
      <c r="A298" t="s">
        <v>524</v>
      </c>
      <c r="B298" s="7">
        <v>46037</v>
      </c>
      <c r="C298" t="s">
        <v>206</v>
      </c>
      <c r="D298" t="s">
        <v>199</v>
      </c>
      <c r="E298" t="s">
        <v>200</v>
      </c>
      <c r="F298">
        <v>1175</v>
      </c>
      <c r="G298">
        <v>89.41</v>
      </c>
      <c r="H298">
        <v>105056.75</v>
      </c>
      <c r="I298" t="s">
        <v>196</v>
      </c>
    </row>
    <row r="299" spans="1:9" x14ac:dyDescent="0.3">
      <c r="A299" t="s">
        <v>525</v>
      </c>
      <c r="B299" s="7">
        <v>46050</v>
      </c>
      <c r="C299" t="s">
        <v>266</v>
      </c>
      <c r="D299" t="s">
        <v>213</v>
      </c>
      <c r="E299" t="s">
        <v>200</v>
      </c>
      <c r="F299">
        <v>4902</v>
      </c>
      <c r="G299">
        <v>94.4</v>
      </c>
      <c r="H299">
        <v>462748.8</v>
      </c>
      <c r="I299" t="s">
        <v>191</v>
      </c>
    </row>
    <row r="300" spans="1:9" x14ac:dyDescent="0.3">
      <c r="A300" t="s">
        <v>526</v>
      </c>
      <c r="B300" s="7">
        <v>45901</v>
      </c>
      <c r="C300" t="s">
        <v>227</v>
      </c>
      <c r="D300" t="s">
        <v>189</v>
      </c>
      <c r="E300" t="s">
        <v>190</v>
      </c>
      <c r="F300">
        <v>14274</v>
      </c>
      <c r="G300">
        <v>247.04</v>
      </c>
      <c r="H300">
        <v>3526248.96</v>
      </c>
      <c r="I300" t="s">
        <v>196</v>
      </c>
    </row>
    <row r="301" spans="1:9" x14ac:dyDescent="0.3">
      <c r="A301" t="s">
        <v>527</v>
      </c>
      <c r="B301" s="7">
        <v>45878</v>
      </c>
      <c r="C301" t="s">
        <v>210</v>
      </c>
      <c r="D301" t="s">
        <v>199</v>
      </c>
      <c r="E301" t="s">
        <v>200</v>
      </c>
      <c r="F301">
        <v>4756</v>
      </c>
      <c r="G301">
        <v>108.93</v>
      </c>
      <c r="H301">
        <v>518071.08</v>
      </c>
      <c r="I301" t="s">
        <v>191</v>
      </c>
    </row>
    <row r="302" spans="1:9" x14ac:dyDescent="0.3">
      <c r="A302" t="s">
        <v>528</v>
      </c>
      <c r="B302" s="7">
        <v>46051</v>
      </c>
      <c r="C302" t="s">
        <v>300</v>
      </c>
      <c r="D302" t="s">
        <v>236</v>
      </c>
      <c r="E302" t="s">
        <v>237</v>
      </c>
      <c r="F302">
        <v>1</v>
      </c>
      <c r="G302">
        <v>45684.73</v>
      </c>
      <c r="H302">
        <v>45684.73</v>
      </c>
      <c r="I302" t="s">
        <v>191</v>
      </c>
    </row>
    <row r="303" spans="1:9" x14ac:dyDescent="0.3">
      <c r="A303" t="s">
        <v>529</v>
      </c>
      <c r="B303" s="7">
        <v>45912</v>
      </c>
      <c r="C303" t="s">
        <v>277</v>
      </c>
      <c r="D303" t="s">
        <v>194</v>
      </c>
      <c r="E303" t="s">
        <v>195</v>
      </c>
      <c r="F303">
        <v>5</v>
      </c>
      <c r="G303">
        <v>57980.71</v>
      </c>
      <c r="H303">
        <v>289903.55</v>
      </c>
      <c r="I303" t="s">
        <v>191</v>
      </c>
    </row>
    <row r="304" spans="1:9" x14ac:dyDescent="0.3">
      <c r="A304" t="s">
        <v>530</v>
      </c>
      <c r="B304" s="7">
        <v>45799</v>
      </c>
      <c r="C304" t="s">
        <v>262</v>
      </c>
      <c r="D304" t="s">
        <v>203</v>
      </c>
      <c r="E304" t="s">
        <v>204</v>
      </c>
      <c r="F304">
        <v>1020</v>
      </c>
      <c r="G304">
        <v>696.79</v>
      </c>
      <c r="H304">
        <v>710725.8</v>
      </c>
      <c r="I304" t="s">
        <v>191</v>
      </c>
    </row>
    <row r="305" spans="1:9" x14ac:dyDescent="0.3">
      <c r="A305" t="s">
        <v>531</v>
      </c>
      <c r="B305" s="7">
        <v>45904</v>
      </c>
      <c r="C305" t="s">
        <v>229</v>
      </c>
      <c r="D305" t="s">
        <v>203</v>
      </c>
      <c r="E305" t="s">
        <v>204</v>
      </c>
      <c r="F305">
        <v>2242</v>
      </c>
      <c r="G305">
        <v>580.15</v>
      </c>
      <c r="H305">
        <v>1300696.3</v>
      </c>
      <c r="I305" t="s">
        <v>191</v>
      </c>
    </row>
    <row r="306" spans="1:9" x14ac:dyDescent="0.3">
      <c r="A306" t="s">
        <v>532</v>
      </c>
      <c r="B306" s="7">
        <v>46023</v>
      </c>
      <c r="C306" t="s">
        <v>206</v>
      </c>
      <c r="D306" t="s">
        <v>199</v>
      </c>
      <c r="E306" t="s">
        <v>200</v>
      </c>
      <c r="F306">
        <v>3140</v>
      </c>
      <c r="G306">
        <v>158.19</v>
      </c>
      <c r="H306">
        <v>496716.6</v>
      </c>
      <c r="I306" t="s">
        <v>196</v>
      </c>
    </row>
    <row r="307" spans="1:9" x14ac:dyDescent="0.3">
      <c r="A307" t="s">
        <v>533</v>
      </c>
      <c r="B307" s="7">
        <v>46062</v>
      </c>
      <c r="C307" t="s">
        <v>277</v>
      </c>
      <c r="D307" t="s">
        <v>194</v>
      </c>
      <c r="E307" t="s">
        <v>195</v>
      </c>
      <c r="F307">
        <v>6</v>
      </c>
      <c r="G307">
        <v>64579.9</v>
      </c>
      <c r="H307">
        <v>387479.4</v>
      </c>
      <c r="I307" t="s">
        <v>191</v>
      </c>
    </row>
    <row r="308" spans="1:9" x14ac:dyDescent="0.3">
      <c r="A308" t="s">
        <v>534</v>
      </c>
      <c r="B308" s="7">
        <v>45770</v>
      </c>
      <c r="C308" t="s">
        <v>220</v>
      </c>
      <c r="D308" t="s">
        <v>199</v>
      </c>
      <c r="E308" t="s">
        <v>200</v>
      </c>
      <c r="F308">
        <v>3943</v>
      </c>
      <c r="G308">
        <v>137.41999999999999</v>
      </c>
      <c r="H308">
        <v>541847.06000000006</v>
      </c>
      <c r="I308" t="s">
        <v>196</v>
      </c>
    </row>
    <row r="309" spans="1:9" x14ac:dyDescent="0.3">
      <c r="A309" t="s">
        <v>535</v>
      </c>
      <c r="B309" s="7">
        <v>45960</v>
      </c>
      <c r="C309" t="s">
        <v>227</v>
      </c>
      <c r="D309" t="s">
        <v>189</v>
      </c>
      <c r="E309" t="s">
        <v>190</v>
      </c>
      <c r="F309">
        <v>15327</v>
      </c>
      <c r="G309">
        <v>251.48</v>
      </c>
      <c r="H309">
        <v>3854433.96</v>
      </c>
      <c r="I309" t="s">
        <v>196</v>
      </c>
    </row>
    <row r="310" spans="1:9" x14ac:dyDescent="0.3">
      <c r="A310" t="s">
        <v>536</v>
      </c>
      <c r="B310" s="7">
        <v>45985</v>
      </c>
      <c r="C310" t="s">
        <v>326</v>
      </c>
      <c r="D310" t="s">
        <v>203</v>
      </c>
      <c r="E310" t="s">
        <v>204</v>
      </c>
      <c r="F310">
        <v>2617</v>
      </c>
      <c r="G310">
        <v>382.68</v>
      </c>
      <c r="H310">
        <v>1001473.56</v>
      </c>
      <c r="I310" t="s">
        <v>191</v>
      </c>
    </row>
    <row r="311" spans="1:9" x14ac:dyDescent="0.3">
      <c r="A311" t="s">
        <v>537</v>
      </c>
      <c r="B311" s="7">
        <v>46025</v>
      </c>
      <c r="C311" t="s">
        <v>277</v>
      </c>
      <c r="D311" t="s">
        <v>194</v>
      </c>
      <c r="E311" t="s">
        <v>195</v>
      </c>
      <c r="F311">
        <v>10</v>
      </c>
      <c r="G311">
        <v>47391.07</v>
      </c>
      <c r="H311">
        <v>473910.7</v>
      </c>
      <c r="I311" t="s">
        <v>196</v>
      </c>
    </row>
    <row r="312" spans="1:9" x14ac:dyDescent="0.3">
      <c r="A312" t="s">
        <v>538</v>
      </c>
      <c r="B312" s="7">
        <v>46024</v>
      </c>
      <c r="C312" t="s">
        <v>244</v>
      </c>
      <c r="D312" t="s">
        <v>236</v>
      </c>
      <c r="E312" t="s">
        <v>237</v>
      </c>
      <c r="F312">
        <v>1</v>
      </c>
      <c r="G312">
        <v>116809.81</v>
      </c>
      <c r="H312">
        <v>116809.81</v>
      </c>
      <c r="I312" t="s">
        <v>191</v>
      </c>
    </row>
    <row r="313" spans="1:9" x14ac:dyDescent="0.3">
      <c r="A313" t="s">
        <v>539</v>
      </c>
      <c r="B313" s="7">
        <v>45996</v>
      </c>
      <c r="C313" t="s">
        <v>229</v>
      </c>
      <c r="D313" t="s">
        <v>203</v>
      </c>
      <c r="E313" t="s">
        <v>204</v>
      </c>
      <c r="F313">
        <v>1368</v>
      </c>
      <c r="G313">
        <v>193.37</v>
      </c>
      <c r="H313">
        <v>264530.15999999997</v>
      </c>
      <c r="I313" t="s">
        <v>196</v>
      </c>
    </row>
    <row r="314" spans="1:9" x14ac:dyDescent="0.3">
      <c r="A314" t="s">
        <v>540</v>
      </c>
      <c r="B314" s="7">
        <v>45766</v>
      </c>
      <c r="C314" t="s">
        <v>239</v>
      </c>
      <c r="D314" t="s">
        <v>194</v>
      </c>
      <c r="E314" t="s">
        <v>195</v>
      </c>
      <c r="F314">
        <v>9</v>
      </c>
      <c r="G314">
        <v>20699.189999999999</v>
      </c>
      <c r="H314">
        <v>186292.71</v>
      </c>
      <c r="I314" t="s">
        <v>196</v>
      </c>
    </row>
    <row r="315" spans="1:9" x14ac:dyDescent="0.3">
      <c r="A315" t="s">
        <v>541</v>
      </c>
      <c r="B315" s="7">
        <v>45922</v>
      </c>
      <c r="C315" t="s">
        <v>262</v>
      </c>
      <c r="D315" t="s">
        <v>203</v>
      </c>
      <c r="E315" t="s">
        <v>204</v>
      </c>
      <c r="F315">
        <v>2893</v>
      </c>
      <c r="G315">
        <v>484.69</v>
      </c>
      <c r="H315">
        <v>1402208.17</v>
      </c>
      <c r="I315" t="s">
        <v>191</v>
      </c>
    </row>
    <row r="316" spans="1:9" x14ac:dyDescent="0.3">
      <c r="A316" t="s">
        <v>542</v>
      </c>
      <c r="B316" s="7">
        <v>45824</v>
      </c>
      <c r="C316" t="s">
        <v>277</v>
      </c>
      <c r="D316" t="s">
        <v>194</v>
      </c>
      <c r="E316" t="s">
        <v>195</v>
      </c>
      <c r="F316">
        <v>11</v>
      </c>
      <c r="G316">
        <v>22690.46</v>
      </c>
      <c r="H316">
        <v>249595.06</v>
      </c>
      <c r="I316" t="s">
        <v>196</v>
      </c>
    </row>
    <row r="317" spans="1:9" x14ac:dyDescent="0.3">
      <c r="A317" t="s">
        <v>543</v>
      </c>
      <c r="B317" s="7">
        <v>45990</v>
      </c>
      <c r="C317" t="s">
        <v>215</v>
      </c>
      <c r="D317" t="s">
        <v>213</v>
      </c>
      <c r="E317" t="s">
        <v>200</v>
      </c>
      <c r="F317">
        <v>2191</v>
      </c>
      <c r="G317">
        <v>79.14</v>
      </c>
      <c r="H317">
        <v>173395.74</v>
      </c>
      <c r="I317" t="s">
        <v>191</v>
      </c>
    </row>
    <row r="318" spans="1:9" x14ac:dyDescent="0.3">
      <c r="A318" t="s">
        <v>544</v>
      </c>
      <c r="B318" s="7">
        <v>45797</v>
      </c>
      <c r="C318" t="s">
        <v>220</v>
      </c>
      <c r="D318" t="s">
        <v>199</v>
      </c>
      <c r="E318" t="s">
        <v>200</v>
      </c>
      <c r="F318">
        <v>973</v>
      </c>
      <c r="G318">
        <v>147.02000000000001</v>
      </c>
      <c r="H318">
        <v>143050.46</v>
      </c>
      <c r="I318" t="s">
        <v>191</v>
      </c>
    </row>
    <row r="319" spans="1:9" x14ac:dyDescent="0.3">
      <c r="A319" t="s">
        <v>545</v>
      </c>
      <c r="B319" s="7">
        <v>45814</v>
      </c>
      <c r="C319" t="s">
        <v>241</v>
      </c>
      <c r="D319" t="s">
        <v>213</v>
      </c>
      <c r="E319" t="s">
        <v>200</v>
      </c>
      <c r="F319">
        <v>6910</v>
      </c>
      <c r="G319">
        <v>77.099999999999994</v>
      </c>
      <c r="H319">
        <v>532761</v>
      </c>
      <c r="I319" t="s">
        <v>191</v>
      </c>
    </row>
    <row r="320" spans="1:9" x14ac:dyDescent="0.3">
      <c r="A320" t="s">
        <v>546</v>
      </c>
      <c r="B320" s="7">
        <v>45944</v>
      </c>
      <c r="C320" t="s">
        <v>300</v>
      </c>
      <c r="D320" t="s">
        <v>236</v>
      </c>
      <c r="E320" t="s">
        <v>237</v>
      </c>
      <c r="F320">
        <v>1</v>
      </c>
      <c r="G320">
        <v>172604.14</v>
      </c>
      <c r="H320">
        <v>172604.14</v>
      </c>
      <c r="I320" t="s">
        <v>191</v>
      </c>
    </row>
    <row r="321" spans="1:9" x14ac:dyDescent="0.3">
      <c r="A321" t="s">
        <v>547</v>
      </c>
      <c r="B321" s="7">
        <v>45829</v>
      </c>
      <c r="C321" t="s">
        <v>262</v>
      </c>
      <c r="D321" t="s">
        <v>203</v>
      </c>
      <c r="E321" t="s">
        <v>204</v>
      </c>
      <c r="F321">
        <v>2555</v>
      </c>
      <c r="G321">
        <v>121.16</v>
      </c>
      <c r="H321">
        <v>309563.8</v>
      </c>
      <c r="I321" t="s">
        <v>196</v>
      </c>
    </row>
    <row r="322" spans="1:9" x14ac:dyDescent="0.3">
      <c r="A322" t="s">
        <v>548</v>
      </c>
      <c r="B322" s="7">
        <v>45777</v>
      </c>
      <c r="C322" t="s">
        <v>284</v>
      </c>
      <c r="D322" t="s">
        <v>199</v>
      </c>
      <c r="E322" t="s">
        <v>200</v>
      </c>
      <c r="F322">
        <v>4543</v>
      </c>
      <c r="G322">
        <v>118.82</v>
      </c>
      <c r="H322">
        <v>539799.26</v>
      </c>
      <c r="I322" t="s">
        <v>196</v>
      </c>
    </row>
    <row r="323" spans="1:9" x14ac:dyDescent="0.3">
      <c r="A323" t="s">
        <v>549</v>
      </c>
      <c r="B323" s="7">
        <v>46003</v>
      </c>
      <c r="C323" t="s">
        <v>224</v>
      </c>
      <c r="D323" t="s">
        <v>203</v>
      </c>
      <c r="E323" t="s">
        <v>204</v>
      </c>
      <c r="F323">
        <v>2819</v>
      </c>
      <c r="G323">
        <v>365.67</v>
      </c>
      <c r="H323">
        <v>1030823.73</v>
      </c>
      <c r="I323" t="s">
        <v>191</v>
      </c>
    </row>
    <row r="324" spans="1:9" x14ac:dyDescent="0.3">
      <c r="A324" t="s">
        <v>550</v>
      </c>
      <c r="B324" s="7">
        <v>46093</v>
      </c>
      <c r="C324" t="s">
        <v>326</v>
      </c>
      <c r="D324" t="s">
        <v>203</v>
      </c>
      <c r="E324" t="s">
        <v>204</v>
      </c>
      <c r="F324">
        <v>1744</v>
      </c>
      <c r="G324">
        <v>519.72</v>
      </c>
      <c r="H324">
        <v>906391.68</v>
      </c>
      <c r="I324" t="s">
        <v>191</v>
      </c>
    </row>
    <row r="325" spans="1:9" x14ac:dyDescent="0.3">
      <c r="A325" t="s">
        <v>551</v>
      </c>
      <c r="B325" s="7">
        <v>45936</v>
      </c>
      <c r="C325" t="s">
        <v>193</v>
      </c>
      <c r="D325" t="s">
        <v>194</v>
      </c>
      <c r="E325" t="s">
        <v>195</v>
      </c>
      <c r="F325">
        <v>11</v>
      </c>
      <c r="G325">
        <v>42107</v>
      </c>
      <c r="H325">
        <v>463177</v>
      </c>
      <c r="I325" t="s">
        <v>196</v>
      </c>
    </row>
    <row r="326" spans="1:9" x14ac:dyDescent="0.3">
      <c r="A326" t="s">
        <v>552</v>
      </c>
      <c r="B326" s="7">
        <v>45983</v>
      </c>
      <c r="C326" t="s">
        <v>224</v>
      </c>
      <c r="D326" t="s">
        <v>203</v>
      </c>
      <c r="E326" t="s">
        <v>204</v>
      </c>
      <c r="F326">
        <v>1710</v>
      </c>
      <c r="G326">
        <v>612.04999999999995</v>
      </c>
      <c r="H326">
        <v>1046605.5</v>
      </c>
      <c r="I326" t="s">
        <v>191</v>
      </c>
    </row>
    <row r="327" spans="1:9" x14ac:dyDescent="0.3">
      <c r="A327" t="s">
        <v>553</v>
      </c>
      <c r="B327" s="7">
        <v>45764</v>
      </c>
      <c r="C327" t="s">
        <v>212</v>
      </c>
      <c r="D327" t="s">
        <v>213</v>
      </c>
      <c r="E327" t="s">
        <v>200</v>
      </c>
      <c r="F327">
        <v>8884</v>
      </c>
      <c r="G327">
        <v>72.81</v>
      </c>
      <c r="H327">
        <v>646844.04</v>
      </c>
      <c r="I327" t="s">
        <v>196</v>
      </c>
    </row>
    <row r="328" spans="1:9" x14ac:dyDescent="0.3">
      <c r="A328" t="s">
        <v>554</v>
      </c>
      <c r="B328" s="7">
        <v>46055</v>
      </c>
      <c r="C328" t="s">
        <v>193</v>
      </c>
      <c r="D328" t="s">
        <v>194</v>
      </c>
      <c r="E328" t="s">
        <v>195</v>
      </c>
      <c r="F328">
        <v>6</v>
      </c>
      <c r="G328">
        <v>22580.41</v>
      </c>
      <c r="H328">
        <v>135482.46</v>
      </c>
      <c r="I328" t="s">
        <v>191</v>
      </c>
    </row>
    <row r="329" spans="1:9" x14ac:dyDescent="0.3">
      <c r="A329" t="s">
        <v>555</v>
      </c>
      <c r="B329" s="7">
        <v>46070</v>
      </c>
      <c r="C329" t="s">
        <v>262</v>
      </c>
      <c r="D329" t="s">
        <v>203</v>
      </c>
      <c r="E329" t="s">
        <v>204</v>
      </c>
      <c r="F329">
        <v>1297</v>
      </c>
      <c r="G329">
        <v>107.46</v>
      </c>
      <c r="H329">
        <v>139375.62</v>
      </c>
      <c r="I329" t="s">
        <v>191</v>
      </c>
    </row>
    <row r="330" spans="1:9" x14ac:dyDescent="0.3">
      <c r="A330" t="s">
        <v>556</v>
      </c>
      <c r="B330" s="7">
        <v>45835</v>
      </c>
      <c r="C330" t="s">
        <v>241</v>
      </c>
      <c r="D330" t="s">
        <v>213</v>
      </c>
      <c r="E330" t="s">
        <v>200</v>
      </c>
      <c r="F330">
        <v>8197</v>
      </c>
      <c r="G330">
        <v>63.79</v>
      </c>
      <c r="H330">
        <v>522886.63</v>
      </c>
      <c r="I330" t="s">
        <v>196</v>
      </c>
    </row>
    <row r="331" spans="1:9" x14ac:dyDescent="0.3">
      <c r="A331" t="s">
        <v>557</v>
      </c>
      <c r="B331" s="7">
        <v>45888</v>
      </c>
      <c r="C331" t="s">
        <v>215</v>
      </c>
      <c r="D331" t="s">
        <v>213</v>
      </c>
      <c r="E331" t="s">
        <v>200</v>
      </c>
      <c r="F331">
        <v>3436</v>
      </c>
      <c r="G331">
        <v>60.74</v>
      </c>
      <c r="H331">
        <v>208702.64</v>
      </c>
      <c r="I331" t="s">
        <v>191</v>
      </c>
    </row>
    <row r="332" spans="1:9" x14ac:dyDescent="0.3">
      <c r="A332" t="s">
        <v>558</v>
      </c>
      <c r="B332" s="7">
        <v>45899</v>
      </c>
      <c r="C332" t="s">
        <v>231</v>
      </c>
      <c r="D332" t="s">
        <v>213</v>
      </c>
      <c r="E332" t="s">
        <v>200</v>
      </c>
      <c r="F332">
        <v>3821</v>
      </c>
      <c r="G332">
        <v>82.63</v>
      </c>
      <c r="H332">
        <v>315729.23</v>
      </c>
      <c r="I332" t="s">
        <v>191</v>
      </c>
    </row>
    <row r="333" spans="1:9" x14ac:dyDescent="0.3">
      <c r="A333" t="s">
        <v>559</v>
      </c>
      <c r="B333" s="7">
        <v>45836</v>
      </c>
      <c r="C333" t="s">
        <v>202</v>
      </c>
      <c r="D333" t="s">
        <v>203</v>
      </c>
      <c r="E333" t="s">
        <v>204</v>
      </c>
      <c r="F333">
        <v>917</v>
      </c>
      <c r="G333">
        <v>231.07</v>
      </c>
      <c r="H333">
        <v>211891.19</v>
      </c>
      <c r="I333" t="s">
        <v>196</v>
      </c>
    </row>
    <row r="334" spans="1:9" x14ac:dyDescent="0.3">
      <c r="A334" t="s">
        <v>560</v>
      </c>
      <c r="B334" s="7">
        <v>46022</v>
      </c>
      <c r="C334" t="s">
        <v>235</v>
      </c>
      <c r="D334" t="s">
        <v>236</v>
      </c>
      <c r="E334" t="s">
        <v>237</v>
      </c>
      <c r="F334">
        <v>1</v>
      </c>
      <c r="G334">
        <v>79242.8</v>
      </c>
      <c r="H334">
        <v>79242.8</v>
      </c>
      <c r="I334" t="s">
        <v>191</v>
      </c>
    </row>
    <row r="335" spans="1:9" x14ac:dyDescent="0.3">
      <c r="A335" t="s">
        <v>561</v>
      </c>
      <c r="B335" s="7">
        <v>45903</v>
      </c>
      <c r="C335" t="s">
        <v>300</v>
      </c>
      <c r="D335" t="s">
        <v>236</v>
      </c>
      <c r="E335" t="s">
        <v>237</v>
      </c>
      <c r="F335">
        <v>1</v>
      </c>
      <c r="G335">
        <v>28362.639999999999</v>
      </c>
      <c r="H335">
        <v>28362.639999999999</v>
      </c>
      <c r="I335" t="s">
        <v>196</v>
      </c>
    </row>
    <row r="336" spans="1:9" x14ac:dyDescent="0.3">
      <c r="A336" t="s">
        <v>562</v>
      </c>
      <c r="B336" s="7">
        <v>46093</v>
      </c>
      <c r="C336" t="s">
        <v>206</v>
      </c>
      <c r="D336" t="s">
        <v>199</v>
      </c>
      <c r="E336" t="s">
        <v>200</v>
      </c>
      <c r="F336">
        <v>2308</v>
      </c>
      <c r="G336">
        <v>134.07</v>
      </c>
      <c r="H336">
        <v>309433.56</v>
      </c>
      <c r="I336" t="s">
        <v>191</v>
      </c>
    </row>
    <row r="337" spans="1:9" x14ac:dyDescent="0.3">
      <c r="A337" t="s">
        <v>563</v>
      </c>
      <c r="B337" s="7">
        <v>45790</v>
      </c>
      <c r="C337" t="s">
        <v>277</v>
      </c>
      <c r="D337" t="s">
        <v>194</v>
      </c>
      <c r="E337" t="s">
        <v>195</v>
      </c>
      <c r="F337">
        <v>3</v>
      </c>
      <c r="G337">
        <v>54568.57</v>
      </c>
      <c r="H337">
        <v>163705.71</v>
      </c>
      <c r="I337" t="s">
        <v>191</v>
      </c>
    </row>
    <row r="338" spans="1:9" x14ac:dyDescent="0.3">
      <c r="A338" t="s">
        <v>564</v>
      </c>
      <c r="B338" s="7">
        <v>45889</v>
      </c>
      <c r="C338" t="s">
        <v>193</v>
      </c>
      <c r="D338" t="s">
        <v>194</v>
      </c>
      <c r="E338" t="s">
        <v>195</v>
      </c>
      <c r="F338">
        <v>10</v>
      </c>
      <c r="G338">
        <v>43301.120000000003</v>
      </c>
      <c r="H338">
        <v>433011.20000000001</v>
      </c>
      <c r="I338" t="s">
        <v>191</v>
      </c>
    </row>
    <row r="339" spans="1:9" x14ac:dyDescent="0.3">
      <c r="A339" t="s">
        <v>565</v>
      </c>
      <c r="B339" s="7">
        <v>45826</v>
      </c>
      <c r="C339" t="s">
        <v>311</v>
      </c>
      <c r="D339" t="s">
        <v>189</v>
      </c>
      <c r="E339" t="s">
        <v>190</v>
      </c>
      <c r="F339">
        <v>16220</v>
      </c>
      <c r="G339">
        <v>242.86</v>
      </c>
      <c r="H339">
        <v>3939189.2</v>
      </c>
      <c r="I339" t="s">
        <v>191</v>
      </c>
    </row>
    <row r="340" spans="1:9" x14ac:dyDescent="0.3">
      <c r="A340" t="s">
        <v>566</v>
      </c>
      <c r="B340" s="7">
        <v>45961</v>
      </c>
      <c r="C340" t="s">
        <v>202</v>
      </c>
      <c r="D340" t="s">
        <v>203</v>
      </c>
      <c r="E340" t="s">
        <v>204</v>
      </c>
      <c r="F340">
        <v>939</v>
      </c>
      <c r="G340">
        <v>500.99</v>
      </c>
      <c r="H340">
        <v>470429.61</v>
      </c>
      <c r="I340" t="s">
        <v>191</v>
      </c>
    </row>
    <row r="341" spans="1:9" x14ac:dyDescent="0.3">
      <c r="A341" t="s">
        <v>567</v>
      </c>
      <c r="B341" s="7">
        <v>46008</v>
      </c>
      <c r="C341" t="s">
        <v>210</v>
      </c>
      <c r="D341" t="s">
        <v>199</v>
      </c>
      <c r="E341" t="s">
        <v>200</v>
      </c>
      <c r="F341">
        <v>1417</v>
      </c>
      <c r="G341">
        <v>85.5</v>
      </c>
      <c r="H341">
        <v>121153.5</v>
      </c>
      <c r="I341" t="s">
        <v>196</v>
      </c>
    </row>
    <row r="342" spans="1:9" x14ac:dyDescent="0.3">
      <c r="A342" t="s">
        <v>568</v>
      </c>
      <c r="B342" s="7">
        <v>45862</v>
      </c>
      <c r="C342" t="s">
        <v>193</v>
      </c>
      <c r="D342" t="s">
        <v>194</v>
      </c>
      <c r="E342" t="s">
        <v>195</v>
      </c>
      <c r="F342">
        <v>12</v>
      </c>
      <c r="G342">
        <v>58258.080000000002</v>
      </c>
      <c r="H342">
        <v>699096.96</v>
      </c>
      <c r="I342" t="s">
        <v>196</v>
      </c>
    </row>
    <row r="343" spans="1:9" x14ac:dyDescent="0.3">
      <c r="A343" t="s">
        <v>569</v>
      </c>
      <c r="B343" s="7">
        <v>45804</v>
      </c>
      <c r="C343" t="s">
        <v>239</v>
      </c>
      <c r="D343" t="s">
        <v>194</v>
      </c>
      <c r="E343" t="s">
        <v>195</v>
      </c>
      <c r="F343">
        <v>7</v>
      </c>
      <c r="G343">
        <v>57873.919999999998</v>
      </c>
      <c r="H343">
        <v>405117.44</v>
      </c>
      <c r="I343" t="s">
        <v>191</v>
      </c>
    </row>
    <row r="344" spans="1:9" x14ac:dyDescent="0.3">
      <c r="A344" t="s">
        <v>570</v>
      </c>
      <c r="B344" s="7">
        <v>46064</v>
      </c>
      <c r="C344" t="s">
        <v>305</v>
      </c>
      <c r="D344" t="s">
        <v>236</v>
      </c>
      <c r="E344" t="s">
        <v>237</v>
      </c>
      <c r="F344">
        <v>1</v>
      </c>
      <c r="G344">
        <v>44732.93</v>
      </c>
      <c r="H344">
        <v>44732.93</v>
      </c>
      <c r="I344" t="s">
        <v>196</v>
      </c>
    </row>
    <row r="345" spans="1:9" x14ac:dyDescent="0.3">
      <c r="A345" t="s">
        <v>571</v>
      </c>
      <c r="B345" s="7">
        <v>46009</v>
      </c>
      <c r="C345" t="s">
        <v>224</v>
      </c>
      <c r="D345" t="s">
        <v>203</v>
      </c>
      <c r="E345" t="s">
        <v>204</v>
      </c>
      <c r="F345">
        <v>2455</v>
      </c>
      <c r="G345">
        <v>300.54000000000002</v>
      </c>
      <c r="H345">
        <v>737825.7</v>
      </c>
      <c r="I345" t="s">
        <v>196</v>
      </c>
    </row>
    <row r="346" spans="1:9" x14ac:dyDescent="0.3">
      <c r="A346" t="s">
        <v>572</v>
      </c>
      <c r="B346" s="7">
        <v>45908</v>
      </c>
      <c r="C346" t="s">
        <v>241</v>
      </c>
      <c r="D346" t="s">
        <v>213</v>
      </c>
      <c r="E346" t="s">
        <v>200</v>
      </c>
      <c r="F346">
        <v>4391</v>
      </c>
      <c r="G346">
        <v>73.45</v>
      </c>
      <c r="H346">
        <v>322518.95</v>
      </c>
      <c r="I346" t="s">
        <v>196</v>
      </c>
    </row>
    <row r="347" spans="1:9" x14ac:dyDescent="0.3">
      <c r="A347" t="s">
        <v>573</v>
      </c>
      <c r="B347" s="7">
        <v>45986</v>
      </c>
      <c r="C347" t="s">
        <v>266</v>
      </c>
      <c r="D347" t="s">
        <v>213</v>
      </c>
      <c r="E347" t="s">
        <v>200</v>
      </c>
      <c r="F347">
        <v>4405</v>
      </c>
      <c r="G347">
        <v>101.18</v>
      </c>
      <c r="H347">
        <v>445697.9</v>
      </c>
      <c r="I347" t="s">
        <v>196</v>
      </c>
    </row>
    <row r="348" spans="1:9" x14ac:dyDescent="0.3">
      <c r="A348" t="s">
        <v>574</v>
      </c>
      <c r="B348" s="7">
        <v>45777</v>
      </c>
      <c r="C348" t="s">
        <v>193</v>
      </c>
      <c r="D348" t="s">
        <v>194</v>
      </c>
      <c r="E348" t="s">
        <v>195</v>
      </c>
      <c r="F348">
        <v>10</v>
      </c>
      <c r="G348">
        <v>59153.97</v>
      </c>
      <c r="H348">
        <v>591539.69999999995</v>
      </c>
      <c r="I348" t="s">
        <v>191</v>
      </c>
    </row>
    <row r="349" spans="1:9" x14ac:dyDescent="0.3">
      <c r="A349" t="s">
        <v>575</v>
      </c>
      <c r="B349" s="7">
        <v>45751</v>
      </c>
      <c r="C349" t="s">
        <v>193</v>
      </c>
      <c r="D349" t="s">
        <v>194</v>
      </c>
      <c r="E349" t="s">
        <v>195</v>
      </c>
      <c r="F349">
        <v>9</v>
      </c>
      <c r="G349">
        <v>41742.31</v>
      </c>
      <c r="H349">
        <v>375680.79</v>
      </c>
      <c r="I349" t="s">
        <v>191</v>
      </c>
    </row>
    <row r="350" spans="1:9" x14ac:dyDescent="0.3">
      <c r="A350" t="s">
        <v>576</v>
      </c>
      <c r="B350" s="7">
        <v>45877</v>
      </c>
      <c r="C350" t="s">
        <v>266</v>
      </c>
      <c r="D350" t="s">
        <v>213</v>
      </c>
      <c r="E350" t="s">
        <v>200</v>
      </c>
      <c r="F350">
        <v>2023</v>
      </c>
      <c r="G350">
        <v>101.43</v>
      </c>
      <c r="H350">
        <v>205192.89</v>
      </c>
      <c r="I350" t="s">
        <v>191</v>
      </c>
    </row>
    <row r="351" spans="1:9" x14ac:dyDescent="0.3">
      <c r="A351" t="s">
        <v>577</v>
      </c>
      <c r="B351" s="7">
        <v>45980</v>
      </c>
      <c r="C351" t="s">
        <v>305</v>
      </c>
      <c r="D351" t="s">
        <v>236</v>
      </c>
      <c r="E351" t="s">
        <v>237</v>
      </c>
      <c r="F351">
        <v>1</v>
      </c>
      <c r="G351">
        <v>101101.1</v>
      </c>
      <c r="H351">
        <v>101101.1</v>
      </c>
      <c r="I351" t="s">
        <v>191</v>
      </c>
    </row>
    <row r="352" spans="1:9" x14ac:dyDescent="0.3">
      <c r="A352" t="s">
        <v>578</v>
      </c>
      <c r="B352" s="7">
        <v>45775</v>
      </c>
      <c r="C352" t="s">
        <v>206</v>
      </c>
      <c r="D352" t="s">
        <v>199</v>
      </c>
      <c r="E352" t="s">
        <v>200</v>
      </c>
      <c r="F352">
        <v>1407</v>
      </c>
      <c r="G352">
        <v>97.58</v>
      </c>
      <c r="H352">
        <v>137295.06</v>
      </c>
      <c r="I352" t="s">
        <v>196</v>
      </c>
    </row>
    <row r="353" spans="1:9" x14ac:dyDescent="0.3">
      <c r="A353" t="s">
        <v>579</v>
      </c>
      <c r="B353" s="7">
        <v>45867</v>
      </c>
      <c r="C353" t="s">
        <v>239</v>
      </c>
      <c r="D353" t="s">
        <v>194</v>
      </c>
      <c r="E353" t="s">
        <v>195</v>
      </c>
      <c r="F353">
        <v>9</v>
      </c>
      <c r="G353">
        <v>56529.09</v>
      </c>
      <c r="H353">
        <v>508761.81</v>
      </c>
      <c r="I353" t="s">
        <v>196</v>
      </c>
    </row>
    <row r="354" spans="1:9" x14ac:dyDescent="0.3">
      <c r="A354" t="s">
        <v>580</v>
      </c>
      <c r="B354" s="7">
        <v>45789</v>
      </c>
      <c r="C354" t="s">
        <v>305</v>
      </c>
      <c r="D354" t="s">
        <v>236</v>
      </c>
      <c r="E354" t="s">
        <v>237</v>
      </c>
      <c r="F354">
        <v>1</v>
      </c>
      <c r="G354">
        <v>59050.87</v>
      </c>
      <c r="H354">
        <v>59050.87</v>
      </c>
      <c r="I354" t="s">
        <v>196</v>
      </c>
    </row>
    <row r="355" spans="1:9" x14ac:dyDescent="0.3">
      <c r="A355" t="s">
        <v>581</v>
      </c>
      <c r="B355" s="7">
        <v>46056</v>
      </c>
      <c r="C355" t="s">
        <v>224</v>
      </c>
      <c r="D355" t="s">
        <v>203</v>
      </c>
      <c r="E355" t="s">
        <v>204</v>
      </c>
      <c r="F355">
        <v>2682</v>
      </c>
      <c r="G355">
        <v>499.94</v>
      </c>
      <c r="H355">
        <v>1340839.08</v>
      </c>
      <c r="I355" t="s">
        <v>196</v>
      </c>
    </row>
    <row r="356" spans="1:9" x14ac:dyDescent="0.3">
      <c r="A356" t="s">
        <v>582</v>
      </c>
      <c r="B356" s="7">
        <v>46095</v>
      </c>
      <c r="C356" t="s">
        <v>253</v>
      </c>
      <c r="D356" t="s">
        <v>194</v>
      </c>
      <c r="E356" t="s">
        <v>195</v>
      </c>
      <c r="F356">
        <v>11</v>
      </c>
      <c r="G356">
        <v>25324.01</v>
      </c>
      <c r="H356">
        <v>278564.11</v>
      </c>
      <c r="I356" t="s">
        <v>191</v>
      </c>
    </row>
    <row r="357" spans="1:9" x14ac:dyDescent="0.3">
      <c r="A357" t="s">
        <v>583</v>
      </c>
      <c r="B357" s="7">
        <v>45938</v>
      </c>
      <c r="C357" t="s">
        <v>277</v>
      </c>
      <c r="D357" t="s">
        <v>194</v>
      </c>
      <c r="E357" t="s">
        <v>195</v>
      </c>
      <c r="F357">
        <v>9</v>
      </c>
      <c r="G357">
        <v>31232.560000000001</v>
      </c>
      <c r="H357">
        <v>281093.03999999998</v>
      </c>
      <c r="I357" t="s">
        <v>191</v>
      </c>
    </row>
    <row r="358" spans="1:9" x14ac:dyDescent="0.3">
      <c r="A358" t="s">
        <v>584</v>
      </c>
      <c r="B358" s="7">
        <v>45857</v>
      </c>
      <c r="C358" t="s">
        <v>266</v>
      </c>
      <c r="D358" t="s">
        <v>213</v>
      </c>
      <c r="E358" t="s">
        <v>200</v>
      </c>
      <c r="F358">
        <v>5614</v>
      </c>
      <c r="G358">
        <v>85.75</v>
      </c>
      <c r="H358">
        <v>481400.5</v>
      </c>
      <c r="I358" t="s">
        <v>191</v>
      </c>
    </row>
    <row r="359" spans="1:9" x14ac:dyDescent="0.3">
      <c r="A359" t="s">
        <v>585</v>
      </c>
      <c r="B359" s="7">
        <v>45908</v>
      </c>
      <c r="C359" t="s">
        <v>229</v>
      </c>
      <c r="D359" t="s">
        <v>203</v>
      </c>
      <c r="E359" t="s">
        <v>204</v>
      </c>
      <c r="F359">
        <v>2609</v>
      </c>
      <c r="G359">
        <v>219.59</v>
      </c>
      <c r="H359">
        <v>572910.31000000006</v>
      </c>
      <c r="I359" t="s">
        <v>196</v>
      </c>
    </row>
    <row r="360" spans="1:9" x14ac:dyDescent="0.3">
      <c r="A360" t="s">
        <v>586</v>
      </c>
      <c r="B360" s="7">
        <v>45804</v>
      </c>
      <c r="C360" t="s">
        <v>210</v>
      </c>
      <c r="D360" t="s">
        <v>199</v>
      </c>
      <c r="E360" t="s">
        <v>200</v>
      </c>
      <c r="F360">
        <v>2248</v>
      </c>
      <c r="G360">
        <v>92.3</v>
      </c>
      <c r="H360">
        <v>207490.4</v>
      </c>
      <c r="I360" t="s">
        <v>191</v>
      </c>
    </row>
    <row r="361" spans="1:9" x14ac:dyDescent="0.3">
      <c r="A361" t="s">
        <v>587</v>
      </c>
      <c r="B361" s="7">
        <v>45835</v>
      </c>
      <c r="C361" t="s">
        <v>284</v>
      </c>
      <c r="D361" t="s">
        <v>199</v>
      </c>
      <c r="E361" t="s">
        <v>200</v>
      </c>
      <c r="F361">
        <v>1353</v>
      </c>
      <c r="G361">
        <v>121.65</v>
      </c>
      <c r="H361">
        <v>164592.45000000001</v>
      </c>
      <c r="I361" t="s">
        <v>196</v>
      </c>
    </row>
    <row r="362" spans="1:9" x14ac:dyDescent="0.3">
      <c r="A362" t="s">
        <v>588</v>
      </c>
      <c r="B362" s="7">
        <v>45960</v>
      </c>
      <c r="C362" t="s">
        <v>241</v>
      </c>
      <c r="D362" t="s">
        <v>213</v>
      </c>
      <c r="E362" t="s">
        <v>200</v>
      </c>
      <c r="F362">
        <v>5637</v>
      </c>
      <c r="G362">
        <v>97.75</v>
      </c>
      <c r="H362">
        <v>551016.75</v>
      </c>
      <c r="I362" t="s">
        <v>196</v>
      </c>
    </row>
    <row r="363" spans="1:9" x14ac:dyDescent="0.3">
      <c r="A363" t="s">
        <v>589</v>
      </c>
      <c r="B363" s="7">
        <v>46030</v>
      </c>
      <c r="C363" t="s">
        <v>231</v>
      </c>
      <c r="D363" t="s">
        <v>213</v>
      </c>
      <c r="E363" t="s">
        <v>200</v>
      </c>
      <c r="F363">
        <v>3581</v>
      </c>
      <c r="G363">
        <v>87.8</v>
      </c>
      <c r="H363">
        <v>314411.8</v>
      </c>
      <c r="I363" t="s">
        <v>196</v>
      </c>
    </row>
    <row r="364" spans="1:9" x14ac:dyDescent="0.3">
      <c r="A364" t="s">
        <v>590</v>
      </c>
      <c r="B364" s="7">
        <v>46083</v>
      </c>
      <c r="C364" t="s">
        <v>224</v>
      </c>
      <c r="D364" t="s">
        <v>203</v>
      </c>
      <c r="E364" t="s">
        <v>204</v>
      </c>
      <c r="F364">
        <v>2225</v>
      </c>
      <c r="G364">
        <v>52.48</v>
      </c>
      <c r="H364">
        <v>116768</v>
      </c>
      <c r="I364" t="s">
        <v>196</v>
      </c>
    </row>
    <row r="365" spans="1:9" x14ac:dyDescent="0.3">
      <c r="A365" t="s">
        <v>591</v>
      </c>
      <c r="B365" s="7">
        <v>46081</v>
      </c>
      <c r="C365" t="s">
        <v>212</v>
      </c>
      <c r="D365" t="s">
        <v>213</v>
      </c>
      <c r="E365" t="s">
        <v>200</v>
      </c>
      <c r="F365">
        <v>8466</v>
      </c>
      <c r="G365">
        <v>94.15</v>
      </c>
      <c r="H365">
        <v>797073.9</v>
      </c>
      <c r="I365" t="s">
        <v>196</v>
      </c>
    </row>
    <row r="366" spans="1:9" x14ac:dyDescent="0.3">
      <c r="A366" t="s">
        <v>592</v>
      </c>
      <c r="B366" s="7">
        <v>45766</v>
      </c>
      <c r="C366" t="s">
        <v>212</v>
      </c>
      <c r="D366" t="s">
        <v>213</v>
      </c>
      <c r="E366" t="s">
        <v>200</v>
      </c>
      <c r="F366">
        <v>6514</v>
      </c>
      <c r="G366">
        <v>103.02</v>
      </c>
      <c r="H366">
        <v>671072.28</v>
      </c>
      <c r="I366" t="s">
        <v>196</v>
      </c>
    </row>
    <row r="367" spans="1:9" x14ac:dyDescent="0.3">
      <c r="A367" t="s">
        <v>593</v>
      </c>
      <c r="B367" s="7">
        <v>45793</v>
      </c>
      <c r="C367" t="s">
        <v>300</v>
      </c>
      <c r="D367" t="s">
        <v>236</v>
      </c>
      <c r="E367" t="s">
        <v>237</v>
      </c>
      <c r="F367">
        <v>1</v>
      </c>
      <c r="G367">
        <v>147346.42000000001</v>
      </c>
      <c r="H367">
        <v>147346.42000000001</v>
      </c>
      <c r="I367" t="s">
        <v>191</v>
      </c>
    </row>
    <row r="368" spans="1:9" x14ac:dyDescent="0.3">
      <c r="A368" t="s">
        <v>594</v>
      </c>
      <c r="B368" s="7">
        <v>46044</v>
      </c>
      <c r="C368" t="s">
        <v>227</v>
      </c>
      <c r="D368" t="s">
        <v>189</v>
      </c>
      <c r="E368" t="s">
        <v>190</v>
      </c>
      <c r="F368">
        <v>19472</v>
      </c>
      <c r="G368">
        <v>243.5</v>
      </c>
      <c r="H368">
        <v>4741432</v>
      </c>
      <c r="I368" t="s">
        <v>196</v>
      </c>
    </row>
    <row r="369" spans="1:9" x14ac:dyDescent="0.3">
      <c r="A369" t="s">
        <v>595</v>
      </c>
      <c r="B369" s="7">
        <v>46065</v>
      </c>
      <c r="C369" t="s">
        <v>247</v>
      </c>
      <c r="D369" t="s">
        <v>236</v>
      </c>
      <c r="E369" t="s">
        <v>237</v>
      </c>
      <c r="F369">
        <v>1</v>
      </c>
      <c r="G369">
        <v>58386.07</v>
      </c>
      <c r="H369">
        <v>58386.07</v>
      </c>
      <c r="I369" t="s">
        <v>191</v>
      </c>
    </row>
    <row r="370" spans="1:9" x14ac:dyDescent="0.3">
      <c r="A370" t="s">
        <v>596</v>
      </c>
      <c r="B370" s="7">
        <v>46011</v>
      </c>
      <c r="C370" t="s">
        <v>300</v>
      </c>
      <c r="D370" t="s">
        <v>236</v>
      </c>
      <c r="E370" t="s">
        <v>237</v>
      </c>
      <c r="F370">
        <v>1</v>
      </c>
      <c r="G370">
        <v>147679.64000000001</v>
      </c>
      <c r="H370">
        <v>147679.64000000001</v>
      </c>
      <c r="I370" t="s">
        <v>191</v>
      </c>
    </row>
    <row r="371" spans="1:9" x14ac:dyDescent="0.3">
      <c r="A371" t="s">
        <v>597</v>
      </c>
      <c r="B371" s="7">
        <v>46059</v>
      </c>
      <c r="C371" t="s">
        <v>202</v>
      </c>
      <c r="D371" t="s">
        <v>203</v>
      </c>
      <c r="E371" t="s">
        <v>204</v>
      </c>
      <c r="F371">
        <v>2513</v>
      </c>
      <c r="G371">
        <v>349.18</v>
      </c>
      <c r="H371">
        <v>877489.34</v>
      </c>
      <c r="I371" t="s">
        <v>191</v>
      </c>
    </row>
    <row r="372" spans="1:9" x14ac:dyDescent="0.3">
      <c r="A372" t="s">
        <v>598</v>
      </c>
      <c r="B372" s="7">
        <v>45855</v>
      </c>
      <c r="C372" t="s">
        <v>220</v>
      </c>
      <c r="D372" t="s">
        <v>199</v>
      </c>
      <c r="E372" t="s">
        <v>200</v>
      </c>
      <c r="F372">
        <v>1068</v>
      </c>
      <c r="G372">
        <v>131.82</v>
      </c>
      <c r="H372">
        <v>140783.76</v>
      </c>
      <c r="I372" t="s">
        <v>196</v>
      </c>
    </row>
    <row r="373" spans="1:9" x14ac:dyDescent="0.3">
      <c r="A373" t="s">
        <v>599</v>
      </c>
      <c r="B373" s="7">
        <v>46030</v>
      </c>
      <c r="C373" t="s">
        <v>231</v>
      </c>
      <c r="D373" t="s">
        <v>213</v>
      </c>
      <c r="E373" t="s">
        <v>200</v>
      </c>
      <c r="F373">
        <v>6029</v>
      </c>
      <c r="G373">
        <v>73.78</v>
      </c>
      <c r="H373">
        <v>444819.62</v>
      </c>
      <c r="I373" t="s">
        <v>191</v>
      </c>
    </row>
    <row r="374" spans="1:9" x14ac:dyDescent="0.3">
      <c r="A374" t="s">
        <v>600</v>
      </c>
      <c r="B374" s="7">
        <v>45807</v>
      </c>
      <c r="C374" t="s">
        <v>266</v>
      </c>
      <c r="D374" t="s">
        <v>213</v>
      </c>
      <c r="E374" t="s">
        <v>200</v>
      </c>
      <c r="F374">
        <v>3141</v>
      </c>
      <c r="G374">
        <v>100.1</v>
      </c>
      <c r="H374">
        <v>314414.09999999998</v>
      </c>
      <c r="I374" t="s">
        <v>191</v>
      </c>
    </row>
    <row r="375" spans="1:9" x14ac:dyDescent="0.3">
      <c r="A375" t="s">
        <v>601</v>
      </c>
      <c r="B375" s="7">
        <v>45976</v>
      </c>
      <c r="C375" t="s">
        <v>224</v>
      </c>
      <c r="D375" t="s">
        <v>203</v>
      </c>
      <c r="E375" t="s">
        <v>204</v>
      </c>
      <c r="F375">
        <v>754</v>
      </c>
      <c r="G375">
        <v>499.37</v>
      </c>
      <c r="H375">
        <v>376524.98</v>
      </c>
      <c r="I375" t="s">
        <v>191</v>
      </c>
    </row>
    <row r="376" spans="1:9" x14ac:dyDescent="0.3">
      <c r="A376" t="s">
        <v>602</v>
      </c>
      <c r="B376" s="7">
        <v>45807</v>
      </c>
      <c r="C376" t="s">
        <v>247</v>
      </c>
      <c r="D376" t="s">
        <v>236</v>
      </c>
      <c r="E376" t="s">
        <v>237</v>
      </c>
      <c r="F376">
        <v>1</v>
      </c>
      <c r="G376">
        <v>159580.29</v>
      </c>
      <c r="H376">
        <v>159580.29</v>
      </c>
      <c r="I376" t="s">
        <v>196</v>
      </c>
    </row>
    <row r="377" spans="1:9" x14ac:dyDescent="0.3">
      <c r="A377" t="s">
        <v>603</v>
      </c>
      <c r="B377" s="7">
        <v>45946</v>
      </c>
      <c r="C377" t="s">
        <v>231</v>
      </c>
      <c r="D377" t="s">
        <v>213</v>
      </c>
      <c r="E377" t="s">
        <v>200</v>
      </c>
      <c r="F377">
        <v>2312</v>
      </c>
      <c r="G377">
        <v>70.02</v>
      </c>
      <c r="H377">
        <v>161886.24</v>
      </c>
      <c r="I377" t="s">
        <v>191</v>
      </c>
    </row>
    <row r="378" spans="1:9" x14ac:dyDescent="0.3">
      <c r="A378" t="s">
        <v>604</v>
      </c>
      <c r="B378" s="7">
        <v>45754</v>
      </c>
      <c r="C378" t="s">
        <v>277</v>
      </c>
      <c r="D378" t="s">
        <v>194</v>
      </c>
      <c r="E378" t="s">
        <v>195</v>
      </c>
      <c r="F378">
        <v>9</v>
      </c>
      <c r="G378">
        <v>58091.08</v>
      </c>
      <c r="H378">
        <v>522819.72</v>
      </c>
      <c r="I378" t="s">
        <v>196</v>
      </c>
    </row>
    <row r="379" spans="1:9" x14ac:dyDescent="0.3">
      <c r="A379" t="s">
        <v>605</v>
      </c>
      <c r="B379" s="7">
        <v>45972</v>
      </c>
      <c r="C379" t="s">
        <v>224</v>
      </c>
      <c r="D379" t="s">
        <v>203</v>
      </c>
      <c r="E379" t="s">
        <v>204</v>
      </c>
      <c r="F379">
        <v>1237</v>
      </c>
      <c r="G379">
        <v>413.65</v>
      </c>
      <c r="H379">
        <v>511685.05</v>
      </c>
      <c r="I379" t="s">
        <v>196</v>
      </c>
    </row>
    <row r="380" spans="1:9" x14ac:dyDescent="0.3">
      <c r="A380" t="s">
        <v>606</v>
      </c>
      <c r="B380" s="7">
        <v>45806</v>
      </c>
      <c r="C380" t="s">
        <v>340</v>
      </c>
      <c r="D380" t="s">
        <v>189</v>
      </c>
      <c r="E380" t="s">
        <v>190</v>
      </c>
      <c r="F380">
        <v>8099</v>
      </c>
      <c r="G380">
        <v>247.3</v>
      </c>
      <c r="H380">
        <v>2002882.7</v>
      </c>
      <c r="I380" t="s">
        <v>191</v>
      </c>
    </row>
    <row r="381" spans="1:9" x14ac:dyDescent="0.3">
      <c r="A381" t="s">
        <v>607</v>
      </c>
      <c r="B381" s="7">
        <v>45881</v>
      </c>
      <c r="C381" t="s">
        <v>229</v>
      </c>
      <c r="D381" t="s">
        <v>203</v>
      </c>
      <c r="E381" t="s">
        <v>204</v>
      </c>
      <c r="F381">
        <v>775</v>
      </c>
      <c r="G381">
        <v>695.23</v>
      </c>
      <c r="H381">
        <v>538803.25</v>
      </c>
      <c r="I381" t="s">
        <v>196</v>
      </c>
    </row>
    <row r="382" spans="1:9" x14ac:dyDescent="0.3">
      <c r="A382" t="s">
        <v>608</v>
      </c>
      <c r="B382" s="7">
        <v>45859</v>
      </c>
      <c r="C382" t="s">
        <v>311</v>
      </c>
      <c r="D382" t="s">
        <v>189</v>
      </c>
      <c r="E382" t="s">
        <v>190</v>
      </c>
      <c r="F382">
        <v>4092</v>
      </c>
      <c r="G382">
        <v>249.57</v>
      </c>
      <c r="H382">
        <v>1021240.44</v>
      </c>
      <c r="I382" t="s">
        <v>191</v>
      </c>
    </row>
    <row r="383" spans="1:9" x14ac:dyDescent="0.3">
      <c r="A383" t="s">
        <v>609</v>
      </c>
      <c r="B383" s="7">
        <v>45785</v>
      </c>
      <c r="C383" t="s">
        <v>241</v>
      </c>
      <c r="D383" t="s">
        <v>213</v>
      </c>
      <c r="E383" t="s">
        <v>200</v>
      </c>
      <c r="F383">
        <v>2408</v>
      </c>
      <c r="G383">
        <v>87.69</v>
      </c>
      <c r="H383">
        <v>211157.52</v>
      </c>
      <c r="I383" t="s">
        <v>196</v>
      </c>
    </row>
    <row r="384" spans="1:9" x14ac:dyDescent="0.3">
      <c r="A384" t="s">
        <v>610</v>
      </c>
      <c r="B384" s="7">
        <v>45794</v>
      </c>
      <c r="C384" t="s">
        <v>266</v>
      </c>
      <c r="D384" t="s">
        <v>213</v>
      </c>
      <c r="E384" t="s">
        <v>200</v>
      </c>
      <c r="F384">
        <v>3679</v>
      </c>
      <c r="G384">
        <v>73.239999999999995</v>
      </c>
      <c r="H384">
        <v>269449.96000000002</v>
      </c>
      <c r="I384" t="s">
        <v>196</v>
      </c>
    </row>
    <row r="385" spans="1:9" x14ac:dyDescent="0.3">
      <c r="A385" t="s">
        <v>611</v>
      </c>
      <c r="B385" s="7">
        <v>46018</v>
      </c>
      <c r="C385" t="s">
        <v>235</v>
      </c>
      <c r="D385" t="s">
        <v>236</v>
      </c>
      <c r="E385" t="s">
        <v>237</v>
      </c>
      <c r="F385">
        <v>1</v>
      </c>
      <c r="G385">
        <v>62626.080000000002</v>
      </c>
      <c r="H385">
        <v>62626.080000000002</v>
      </c>
      <c r="I385" t="s">
        <v>191</v>
      </c>
    </row>
    <row r="386" spans="1:9" x14ac:dyDescent="0.3">
      <c r="A386" t="s">
        <v>612</v>
      </c>
      <c r="B386" s="7">
        <v>46055</v>
      </c>
      <c r="C386" t="s">
        <v>206</v>
      </c>
      <c r="D386" t="s">
        <v>199</v>
      </c>
      <c r="E386" t="s">
        <v>200</v>
      </c>
      <c r="F386">
        <v>4842</v>
      </c>
      <c r="G386">
        <v>99.15</v>
      </c>
      <c r="H386">
        <v>480084.3</v>
      </c>
      <c r="I386" t="s">
        <v>191</v>
      </c>
    </row>
    <row r="387" spans="1:9" x14ac:dyDescent="0.3">
      <c r="A387" t="s">
        <v>613</v>
      </c>
      <c r="B387" s="7">
        <v>45862</v>
      </c>
      <c r="C387" t="s">
        <v>326</v>
      </c>
      <c r="D387" t="s">
        <v>203</v>
      </c>
      <c r="E387" t="s">
        <v>204</v>
      </c>
      <c r="F387">
        <v>567</v>
      </c>
      <c r="G387">
        <v>67.66</v>
      </c>
      <c r="H387">
        <v>38363.22</v>
      </c>
      <c r="I387" t="s">
        <v>196</v>
      </c>
    </row>
    <row r="388" spans="1:9" x14ac:dyDescent="0.3">
      <c r="A388" t="s">
        <v>614</v>
      </c>
      <c r="B388" s="7">
        <v>45954</v>
      </c>
      <c r="C388" t="s">
        <v>326</v>
      </c>
      <c r="D388" t="s">
        <v>203</v>
      </c>
      <c r="E388" t="s">
        <v>204</v>
      </c>
      <c r="F388">
        <v>2396</v>
      </c>
      <c r="G388">
        <v>80.08</v>
      </c>
      <c r="H388">
        <v>191871.68</v>
      </c>
      <c r="I388" t="s">
        <v>191</v>
      </c>
    </row>
    <row r="389" spans="1:9" x14ac:dyDescent="0.3">
      <c r="A389" t="s">
        <v>615</v>
      </c>
      <c r="B389" s="7">
        <v>45969</v>
      </c>
      <c r="C389" t="s">
        <v>277</v>
      </c>
      <c r="D389" t="s">
        <v>194</v>
      </c>
      <c r="E389" t="s">
        <v>195</v>
      </c>
      <c r="F389">
        <v>3</v>
      </c>
      <c r="G389">
        <v>46730.7</v>
      </c>
      <c r="H389">
        <v>140192.1</v>
      </c>
      <c r="I389" t="s">
        <v>196</v>
      </c>
    </row>
    <row r="390" spans="1:9" x14ac:dyDescent="0.3">
      <c r="A390" t="s">
        <v>616</v>
      </c>
      <c r="B390" s="7">
        <v>45971</v>
      </c>
      <c r="C390" t="s">
        <v>239</v>
      </c>
      <c r="D390" t="s">
        <v>194</v>
      </c>
      <c r="E390" t="s">
        <v>195</v>
      </c>
      <c r="F390">
        <v>9</v>
      </c>
      <c r="G390">
        <v>41593.61</v>
      </c>
      <c r="H390">
        <v>374342.49</v>
      </c>
      <c r="I390" t="s">
        <v>196</v>
      </c>
    </row>
    <row r="391" spans="1:9" x14ac:dyDescent="0.3">
      <c r="A391" t="s">
        <v>617</v>
      </c>
      <c r="B391" s="7">
        <v>45775</v>
      </c>
      <c r="C391" t="s">
        <v>220</v>
      </c>
      <c r="D391" t="s">
        <v>199</v>
      </c>
      <c r="E391" t="s">
        <v>200</v>
      </c>
      <c r="F391">
        <v>3666</v>
      </c>
      <c r="G391">
        <v>150.9</v>
      </c>
      <c r="H391">
        <v>553199.4</v>
      </c>
      <c r="I391" t="s">
        <v>196</v>
      </c>
    </row>
    <row r="392" spans="1:9" x14ac:dyDescent="0.3">
      <c r="A392" t="s">
        <v>618</v>
      </c>
      <c r="B392" s="7">
        <v>45874</v>
      </c>
      <c r="C392" t="s">
        <v>244</v>
      </c>
      <c r="D392" t="s">
        <v>236</v>
      </c>
      <c r="E392" t="s">
        <v>237</v>
      </c>
      <c r="F392">
        <v>1</v>
      </c>
      <c r="G392">
        <v>25685.93</v>
      </c>
      <c r="H392">
        <v>25685.93</v>
      </c>
      <c r="I392" t="s">
        <v>196</v>
      </c>
    </row>
    <row r="393" spans="1:9" x14ac:dyDescent="0.3">
      <c r="A393" t="s">
        <v>619</v>
      </c>
      <c r="B393" s="7">
        <v>45749</v>
      </c>
      <c r="C393" t="s">
        <v>323</v>
      </c>
      <c r="D393" t="s">
        <v>189</v>
      </c>
      <c r="E393" t="s">
        <v>190</v>
      </c>
      <c r="F393">
        <v>14160</v>
      </c>
      <c r="G393">
        <v>240.37</v>
      </c>
      <c r="H393">
        <v>3403639.2</v>
      </c>
      <c r="I393" t="s">
        <v>196</v>
      </c>
    </row>
    <row r="394" spans="1:9" x14ac:dyDescent="0.3">
      <c r="A394" t="s">
        <v>620</v>
      </c>
      <c r="B394" s="7">
        <v>45894</v>
      </c>
      <c r="C394" t="s">
        <v>210</v>
      </c>
      <c r="D394" t="s">
        <v>199</v>
      </c>
      <c r="E394" t="s">
        <v>200</v>
      </c>
      <c r="F394">
        <v>3701</v>
      </c>
      <c r="G394">
        <v>124.41</v>
      </c>
      <c r="H394">
        <v>460441.41</v>
      </c>
      <c r="I394" t="s">
        <v>191</v>
      </c>
    </row>
    <row r="395" spans="1:9" x14ac:dyDescent="0.3">
      <c r="A395" t="s">
        <v>621</v>
      </c>
      <c r="B395" s="7">
        <v>45961</v>
      </c>
      <c r="C395" t="s">
        <v>224</v>
      </c>
      <c r="D395" t="s">
        <v>203</v>
      </c>
      <c r="E395" t="s">
        <v>204</v>
      </c>
      <c r="F395">
        <v>2604</v>
      </c>
      <c r="G395">
        <v>388.05</v>
      </c>
      <c r="H395">
        <v>1010482.2</v>
      </c>
      <c r="I395" t="s">
        <v>191</v>
      </c>
    </row>
    <row r="396" spans="1:9" x14ac:dyDescent="0.3">
      <c r="A396" t="s">
        <v>622</v>
      </c>
      <c r="B396" s="7">
        <v>45955</v>
      </c>
      <c r="C396" t="s">
        <v>253</v>
      </c>
      <c r="D396" t="s">
        <v>194</v>
      </c>
      <c r="E396" t="s">
        <v>195</v>
      </c>
      <c r="F396">
        <v>3</v>
      </c>
      <c r="G396">
        <v>38483.589999999997</v>
      </c>
      <c r="H396">
        <v>115450.77</v>
      </c>
      <c r="I396" t="s">
        <v>191</v>
      </c>
    </row>
    <row r="397" spans="1:9" x14ac:dyDescent="0.3">
      <c r="A397" t="s">
        <v>623</v>
      </c>
      <c r="B397" s="7">
        <v>45916</v>
      </c>
      <c r="C397" t="s">
        <v>224</v>
      </c>
      <c r="D397" t="s">
        <v>203</v>
      </c>
      <c r="E397" t="s">
        <v>204</v>
      </c>
      <c r="F397">
        <v>1648</v>
      </c>
      <c r="G397">
        <v>487.42</v>
      </c>
      <c r="H397">
        <v>803268.16</v>
      </c>
      <c r="I397" t="s">
        <v>196</v>
      </c>
    </row>
    <row r="398" spans="1:9" x14ac:dyDescent="0.3">
      <c r="A398" t="s">
        <v>624</v>
      </c>
      <c r="B398" s="7">
        <v>45922</v>
      </c>
      <c r="C398" t="s">
        <v>266</v>
      </c>
      <c r="D398" t="s">
        <v>213</v>
      </c>
      <c r="E398" t="s">
        <v>200</v>
      </c>
      <c r="F398">
        <v>8286</v>
      </c>
      <c r="G398">
        <v>102.36</v>
      </c>
      <c r="H398">
        <v>848154.96</v>
      </c>
      <c r="I398" t="s">
        <v>191</v>
      </c>
    </row>
    <row r="399" spans="1:9" x14ac:dyDescent="0.3">
      <c r="A399" t="s">
        <v>625</v>
      </c>
      <c r="B399" s="7">
        <v>45857</v>
      </c>
      <c r="C399" t="s">
        <v>215</v>
      </c>
      <c r="D399" t="s">
        <v>213</v>
      </c>
      <c r="E399" t="s">
        <v>200</v>
      </c>
      <c r="F399">
        <v>2183</v>
      </c>
      <c r="G399">
        <v>96.92</v>
      </c>
      <c r="H399">
        <v>211576.36</v>
      </c>
      <c r="I399" t="s">
        <v>196</v>
      </c>
    </row>
    <row r="400" spans="1:9" x14ac:dyDescent="0.3">
      <c r="A400" t="s">
        <v>626</v>
      </c>
      <c r="B400" s="7">
        <v>45849</v>
      </c>
      <c r="C400" t="s">
        <v>253</v>
      </c>
      <c r="D400" t="s">
        <v>194</v>
      </c>
      <c r="E400" t="s">
        <v>195</v>
      </c>
      <c r="F400">
        <v>1</v>
      </c>
      <c r="G400">
        <v>56097.91</v>
      </c>
      <c r="H400">
        <v>56097.91</v>
      </c>
      <c r="I400" t="s">
        <v>196</v>
      </c>
    </row>
    <row r="401" spans="1:9" x14ac:dyDescent="0.3">
      <c r="A401" t="s">
        <v>627</v>
      </c>
      <c r="B401" s="7">
        <v>45854</v>
      </c>
      <c r="C401" t="s">
        <v>300</v>
      </c>
      <c r="D401" t="s">
        <v>236</v>
      </c>
      <c r="E401" t="s">
        <v>237</v>
      </c>
      <c r="F401">
        <v>1</v>
      </c>
      <c r="G401">
        <v>96598.02</v>
      </c>
      <c r="H401">
        <v>96598.02</v>
      </c>
      <c r="I401" t="s">
        <v>196</v>
      </c>
    </row>
    <row r="402" spans="1:9" x14ac:dyDescent="0.3">
      <c r="A402" t="s">
        <v>628</v>
      </c>
      <c r="B402" s="7">
        <v>45918</v>
      </c>
      <c r="C402" t="s">
        <v>224</v>
      </c>
      <c r="D402" t="s">
        <v>203</v>
      </c>
      <c r="E402" t="s">
        <v>204</v>
      </c>
      <c r="F402">
        <v>2315</v>
      </c>
      <c r="G402">
        <v>160.03</v>
      </c>
      <c r="H402">
        <v>370469.45</v>
      </c>
      <c r="I402" t="s">
        <v>191</v>
      </c>
    </row>
    <row r="403" spans="1:9" x14ac:dyDescent="0.3">
      <c r="A403" t="s">
        <v>629</v>
      </c>
      <c r="B403" s="7">
        <v>46063</v>
      </c>
      <c r="C403" t="s">
        <v>311</v>
      </c>
      <c r="D403" t="s">
        <v>189</v>
      </c>
      <c r="E403" t="s">
        <v>190</v>
      </c>
      <c r="F403">
        <v>9635</v>
      </c>
      <c r="G403">
        <v>245.73</v>
      </c>
      <c r="H403">
        <v>2367608.5499999998</v>
      </c>
      <c r="I403" t="s">
        <v>196</v>
      </c>
    </row>
    <row r="404" spans="1:9" x14ac:dyDescent="0.3">
      <c r="A404" t="s">
        <v>630</v>
      </c>
      <c r="B404" s="7">
        <v>45820</v>
      </c>
      <c r="C404" t="s">
        <v>326</v>
      </c>
      <c r="D404" t="s">
        <v>203</v>
      </c>
      <c r="E404" t="s">
        <v>204</v>
      </c>
      <c r="F404">
        <v>971</v>
      </c>
      <c r="G404">
        <v>583.54999999999995</v>
      </c>
      <c r="H404">
        <v>566627.05000000005</v>
      </c>
      <c r="I404" t="s">
        <v>191</v>
      </c>
    </row>
    <row r="405" spans="1:9" x14ac:dyDescent="0.3">
      <c r="A405" t="s">
        <v>631</v>
      </c>
      <c r="B405" s="7">
        <v>45968</v>
      </c>
      <c r="C405" t="s">
        <v>300</v>
      </c>
      <c r="D405" t="s">
        <v>236</v>
      </c>
      <c r="E405" t="s">
        <v>237</v>
      </c>
      <c r="F405">
        <v>1</v>
      </c>
      <c r="G405">
        <v>148630.49</v>
      </c>
      <c r="H405">
        <v>148630.49</v>
      </c>
      <c r="I405" t="s">
        <v>196</v>
      </c>
    </row>
    <row r="406" spans="1:9" x14ac:dyDescent="0.3">
      <c r="A406" t="s">
        <v>632</v>
      </c>
      <c r="B406" s="7">
        <v>45857</v>
      </c>
      <c r="C406" t="s">
        <v>239</v>
      </c>
      <c r="D406" t="s">
        <v>194</v>
      </c>
      <c r="E406" t="s">
        <v>195</v>
      </c>
      <c r="F406">
        <v>4</v>
      </c>
      <c r="G406">
        <v>23879.3</v>
      </c>
      <c r="H406">
        <v>95517.2</v>
      </c>
      <c r="I406" t="s">
        <v>191</v>
      </c>
    </row>
    <row r="407" spans="1:9" x14ac:dyDescent="0.3">
      <c r="A407" t="s">
        <v>633</v>
      </c>
      <c r="B407" s="7">
        <v>46013</v>
      </c>
      <c r="C407" t="s">
        <v>215</v>
      </c>
      <c r="D407" t="s">
        <v>213</v>
      </c>
      <c r="E407" t="s">
        <v>200</v>
      </c>
      <c r="F407">
        <v>8234</v>
      </c>
      <c r="G407">
        <v>63.69</v>
      </c>
      <c r="H407">
        <v>524423.46</v>
      </c>
      <c r="I407" t="s">
        <v>196</v>
      </c>
    </row>
    <row r="408" spans="1:9" x14ac:dyDescent="0.3">
      <c r="A408" t="s">
        <v>634</v>
      </c>
      <c r="B408" s="7">
        <v>45901</v>
      </c>
      <c r="C408" t="s">
        <v>202</v>
      </c>
      <c r="D408" t="s">
        <v>203</v>
      </c>
      <c r="E408" t="s">
        <v>204</v>
      </c>
      <c r="F408">
        <v>633</v>
      </c>
      <c r="G408">
        <v>578.22</v>
      </c>
      <c r="H408">
        <v>366013.26</v>
      </c>
      <c r="I408" t="s">
        <v>196</v>
      </c>
    </row>
    <row r="409" spans="1:9" x14ac:dyDescent="0.3">
      <c r="A409" t="s">
        <v>635</v>
      </c>
      <c r="B409" s="7">
        <v>45878</v>
      </c>
      <c r="C409" t="s">
        <v>262</v>
      </c>
      <c r="D409" t="s">
        <v>203</v>
      </c>
      <c r="E409" t="s">
        <v>204</v>
      </c>
      <c r="F409">
        <v>1564</v>
      </c>
      <c r="G409">
        <v>401.44</v>
      </c>
      <c r="H409">
        <v>627852.16</v>
      </c>
      <c r="I409" t="s">
        <v>196</v>
      </c>
    </row>
    <row r="410" spans="1:9" x14ac:dyDescent="0.3">
      <c r="A410" t="s">
        <v>636</v>
      </c>
      <c r="B410" s="7">
        <v>45891</v>
      </c>
      <c r="C410" t="s">
        <v>235</v>
      </c>
      <c r="D410" t="s">
        <v>236</v>
      </c>
      <c r="E410" t="s">
        <v>237</v>
      </c>
      <c r="F410">
        <v>1</v>
      </c>
      <c r="G410">
        <v>18462.689999999999</v>
      </c>
      <c r="H410">
        <v>18462.689999999999</v>
      </c>
      <c r="I410" t="s">
        <v>191</v>
      </c>
    </row>
    <row r="411" spans="1:9" x14ac:dyDescent="0.3">
      <c r="A411" t="s">
        <v>637</v>
      </c>
      <c r="B411" s="7">
        <v>45919</v>
      </c>
      <c r="C411" t="s">
        <v>266</v>
      </c>
      <c r="D411" t="s">
        <v>213</v>
      </c>
      <c r="E411" t="s">
        <v>200</v>
      </c>
      <c r="F411">
        <v>8806</v>
      </c>
      <c r="G411">
        <v>66.88</v>
      </c>
      <c r="H411">
        <v>588945.28</v>
      </c>
      <c r="I411" t="s">
        <v>191</v>
      </c>
    </row>
    <row r="412" spans="1:9" x14ac:dyDescent="0.3">
      <c r="A412" t="s">
        <v>638</v>
      </c>
      <c r="B412" s="7">
        <v>46051</v>
      </c>
      <c r="C412" t="s">
        <v>220</v>
      </c>
      <c r="D412" t="s">
        <v>199</v>
      </c>
      <c r="E412" t="s">
        <v>200</v>
      </c>
      <c r="F412">
        <v>2987</v>
      </c>
      <c r="G412">
        <v>94.41</v>
      </c>
      <c r="H412">
        <v>282002.67</v>
      </c>
      <c r="I412" t="s">
        <v>191</v>
      </c>
    </row>
    <row r="413" spans="1:9" x14ac:dyDescent="0.3">
      <c r="A413" t="s">
        <v>639</v>
      </c>
      <c r="B413" s="7">
        <v>45898</v>
      </c>
      <c r="C413" t="s">
        <v>206</v>
      </c>
      <c r="D413" t="s">
        <v>199</v>
      </c>
      <c r="E413" t="s">
        <v>200</v>
      </c>
      <c r="F413">
        <v>2266</v>
      </c>
      <c r="G413">
        <v>126.39</v>
      </c>
      <c r="H413">
        <v>286399.74</v>
      </c>
      <c r="I413" t="s">
        <v>191</v>
      </c>
    </row>
    <row r="414" spans="1:9" x14ac:dyDescent="0.3">
      <c r="A414" t="s">
        <v>640</v>
      </c>
      <c r="B414" s="7">
        <v>46015</v>
      </c>
      <c r="C414" t="s">
        <v>188</v>
      </c>
      <c r="D414" t="s">
        <v>189</v>
      </c>
      <c r="E414" t="s">
        <v>190</v>
      </c>
      <c r="F414">
        <v>8397</v>
      </c>
      <c r="G414">
        <v>247.29</v>
      </c>
      <c r="H414">
        <v>2076494.13</v>
      </c>
      <c r="I414" t="s">
        <v>196</v>
      </c>
    </row>
    <row r="415" spans="1:9" x14ac:dyDescent="0.3">
      <c r="A415" t="s">
        <v>641</v>
      </c>
      <c r="B415" s="7">
        <v>45937</v>
      </c>
      <c r="C415" t="s">
        <v>220</v>
      </c>
      <c r="D415" t="s">
        <v>199</v>
      </c>
      <c r="E415" t="s">
        <v>200</v>
      </c>
      <c r="F415">
        <v>2378</v>
      </c>
      <c r="G415">
        <v>132.97999999999999</v>
      </c>
      <c r="H415">
        <v>316226.44</v>
      </c>
      <c r="I415" t="s">
        <v>191</v>
      </c>
    </row>
    <row r="416" spans="1:9" x14ac:dyDescent="0.3">
      <c r="A416" t="s">
        <v>642</v>
      </c>
      <c r="B416" s="7">
        <v>45757</v>
      </c>
      <c r="C416" t="s">
        <v>212</v>
      </c>
      <c r="D416" t="s">
        <v>213</v>
      </c>
      <c r="E416" t="s">
        <v>200</v>
      </c>
      <c r="F416">
        <v>7295</v>
      </c>
      <c r="G416">
        <v>80.010000000000005</v>
      </c>
      <c r="H416">
        <v>583672.94999999995</v>
      </c>
      <c r="I416" t="s">
        <v>191</v>
      </c>
    </row>
    <row r="417" spans="1:9" x14ac:dyDescent="0.3">
      <c r="A417" t="s">
        <v>643</v>
      </c>
      <c r="B417" s="7">
        <v>45902</v>
      </c>
      <c r="C417" t="s">
        <v>235</v>
      </c>
      <c r="D417" t="s">
        <v>236</v>
      </c>
      <c r="E417" t="s">
        <v>237</v>
      </c>
      <c r="F417">
        <v>1</v>
      </c>
      <c r="G417">
        <v>134578.68</v>
      </c>
      <c r="H417">
        <v>134578.68</v>
      </c>
      <c r="I417" t="s">
        <v>191</v>
      </c>
    </row>
    <row r="418" spans="1:9" x14ac:dyDescent="0.3">
      <c r="A418" t="s">
        <v>644</v>
      </c>
      <c r="B418" s="7">
        <v>46017</v>
      </c>
      <c r="C418" t="s">
        <v>284</v>
      </c>
      <c r="D418" t="s">
        <v>199</v>
      </c>
      <c r="E418" t="s">
        <v>200</v>
      </c>
      <c r="F418">
        <v>4093</v>
      </c>
      <c r="G418">
        <v>85.13</v>
      </c>
      <c r="H418">
        <v>348437.09</v>
      </c>
      <c r="I418" t="s">
        <v>191</v>
      </c>
    </row>
    <row r="419" spans="1:9" x14ac:dyDescent="0.3">
      <c r="A419" t="s">
        <v>645</v>
      </c>
      <c r="B419" s="7">
        <v>45871</v>
      </c>
      <c r="C419" t="s">
        <v>262</v>
      </c>
      <c r="D419" t="s">
        <v>203</v>
      </c>
      <c r="E419" t="s">
        <v>204</v>
      </c>
      <c r="F419">
        <v>525</v>
      </c>
      <c r="G419">
        <v>326.52999999999997</v>
      </c>
      <c r="H419">
        <v>171428.25</v>
      </c>
      <c r="I419" t="s">
        <v>196</v>
      </c>
    </row>
    <row r="420" spans="1:9" x14ac:dyDescent="0.3">
      <c r="A420" t="s">
        <v>646</v>
      </c>
      <c r="B420" s="7">
        <v>45979</v>
      </c>
      <c r="C420" t="s">
        <v>253</v>
      </c>
      <c r="D420" t="s">
        <v>194</v>
      </c>
      <c r="E420" t="s">
        <v>195</v>
      </c>
      <c r="F420">
        <v>6</v>
      </c>
      <c r="G420">
        <v>39418.82</v>
      </c>
      <c r="H420">
        <v>236512.92</v>
      </c>
      <c r="I420" t="s">
        <v>196</v>
      </c>
    </row>
    <row r="421" spans="1:9" x14ac:dyDescent="0.3">
      <c r="A421" t="s">
        <v>647</v>
      </c>
      <c r="B421" s="7">
        <v>46011</v>
      </c>
      <c r="C421" t="s">
        <v>340</v>
      </c>
      <c r="D421" t="s">
        <v>189</v>
      </c>
      <c r="E421" t="s">
        <v>190</v>
      </c>
      <c r="F421">
        <v>13049</v>
      </c>
      <c r="G421">
        <v>245.52</v>
      </c>
      <c r="H421">
        <v>3203790.48</v>
      </c>
      <c r="I421" t="s">
        <v>191</v>
      </c>
    </row>
    <row r="422" spans="1:9" x14ac:dyDescent="0.3">
      <c r="A422" t="s">
        <v>648</v>
      </c>
      <c r="B422" s="7">
        <v>45838</v>
      </c>
      <c r="C422" t="s">
        <v>323</v>
      </c>
      <c r="D422" t="s">
        <v>189</v>
      </c>
      <c r="E422" t="s">
        <v>190</v>
      </c>
      <c r="F422">
        <v>19635</v>
      </c>
      <c r="G422">
        <v>242.75</v>
      </c>
      <c r="H422">
        <v>4766396.25</v>
      </c>
      <c r="I422" t="s">
        <v>191</v>
      </c>
    </row>
    <row r="423" spans="1:9" x14ac:dyDescent="0.3">
      <c r="A423" t="s">
        <v>649</v>
      </c>
      <c r="B423" s="7">
        <v>46024</v>
      </c>
      <c r="C423" t="s">
        <v>231</v>
      </c>
      <c r="D423" t="s">
        <v>213</v>
      </c>
      <c r="E423" t="s">
        <v>200</v>
      </c>
      <c r="F423">
        <v>3813</v>
      </c>
      <c r="G423">
        <v>91.49</v>
      </c>
      <c r="H423">
        <v>348851.37</v>
      </c>
      <c r="I423" t="s">
        <v>191</v>
      </c>
    </row>
    <row r="424" spans="1:9" x14ac:dyDescent="0.3">
      <c r="A424" t="s">
        <v>650</v>
      </c>
      <c r="B424" s="7">
        <v>45891</v>
      </c>
      <c r="C424" t="s">
        <v>235</v>
      </c>
      <c r="D424" t="s">
        <v>236</v>
      </c>
      <c r="E424" t="s">
        <v>237</v>
      </c>
      <c r="F424">
        <v>1</v>
      </c>
      <c r="G424">
        <v>169993.71</v>
      </c>
      <c r="H424">
        <v>169993.71</v>
      </c>
      <c r="I424" t="s">
        <v>196</v>
      </c>
    </row>
    <row r="425" spans="1:9" x14ac:dyDescent="0.3">
      <c r="A425" t="s">
        <v>651</v>
      </c>
      <c r="B425" s="7">
        <v>45750</v>
      </c>
      <c r="C425" t="s">
        <v>227</v>
      </c>
      <c r="D425" t="s">
        <v>189</v>
      </c>
      <c r="E425" t="s">
        <v>190</v>
      </c>
      <c r="F425">
        <v>13466</v>
      </c>
      <c r="G425">
        <v>244.88</v>
      </c>
      <c r="H425">
        <v>3297554.08</v>
      </c>
      <c r="I425" t="s">
        <v>191</v>
      </c>
    </row>
    <row r="426" spans="1:9" x14ac:dyDescent="0.3">
      <c r="A426" t="s">
        <v>652</v>
      </c>
      <c r="B426" s="7">
        <v>46045</v>
      </c>
      <c r="C426" t="s">
        <v>284</v>
      </c>
      <c r="D426" t="s">
        <v>199</v>
      </c>
      <c r="E426" t="s">
        <v>200</v>
      </c>
      <c r="F426">
        <v>1043</v>
      </c>
      <c r="G426">
        <v>91.58</v>
      </c>
      <c r="H426">
        <v>95517.94</v>
      </c>
      <c r="I426" t="s">
        <v>191</v>
      </c>
    </row>
    <row r="427" spans="1:9" x14ac:dyDescent="0.3">
      <c r="A427" t="s">
        <v>653</v>
      </c>
      <c r="B427" s="7">
        <v>46044</v>
      </c>
      <c r="C427" t="s">
        <v>206</v>
      </c>
      <c r="D427" t="s">
        <v>199</v>
      </c>
      <c r="E427" t="s">
        <v>200</v>
      </c>
      <c r="F427">
        <v>1776</v>
      </c>
      <c r="G427">
        <v>88.52</v>
      </c>
      <c r="H427">
        <v>157211.51999999999</v>
      </c>
      <c r="I427" t="s">
        <v>196</v>
      </c>
    </row>
    <row r="428" spans="1:9" x14ac:dyDescent="0.3">
      <c r="A428" t="s">
        <v>654</v>
      </c>
      <c r="B428" s="7">
        <v>45770</v>
      </c>
      <c r="C428" t="s">
        <v>247</v>
      </c>
      <c r="D428" t="s">
        <v>236</v>
      </c>
      <c r="E428" t="s">
        <v>237</v>
      </c>
      <c r="F428">
        <v>1</v>
      </c>
      <c r="G428">
        <v>114780.38</v>
      </c>
      <c r="H428">
        <v>114780.38</v>
      </c>
      <c r="I428" t="s">
        <v>196</v>
      </c>
    </row>
    <row r="429" spans="1:9" x14ac:dyDescent="0.3">
      <c r="A429" t="s">
        <v>655</v>
      </c>
      <c r="B429" s="7">
        <v>45958</v>
      </c>
      <c r="C429" t="s">
        <v>266</v>
      </c>
      <c r="D429" t="s">
        <v>213</v>
      </c>
      <c r="E429" t="s">
        <v>200</v>
      </c>
      <c r="F429">
        <v>4338</v>
      </c>
      <c r="G429">
        <v>104.19</v>
      </c>
      <c r="H429">
        <v>451976.22</v>
      </c>
      <c r="I429" t="s">
        <v>196</v>
      </c>
    </row>
    <row r="430" spans="1:9" x14ac:dyDescent="0.3">
      <c r="A430" t="s">
        <v>656</v>
      </c>
      <c r="B430" s="7">
        <v>45919</v>
      </c>
      <c r="C430" t="s">
        <v>220</v>
      </c>
      <c r="D430" t="s">
        <v>199</v>
      </c>
      <c r="E430" t="s">
        <v>200</v>
      </c>
      <c r="F430">
        <v>3771</v>
      </c>
      <c r="G430">
        <v>155.44999999999999</v>
      </c>
      <c r="H430">
        <v>586201.94999999995</v>
      </c>
      <c r="I430" t="s">
        <v>196</v>
      </c>
    </row>
    <row r="431" spans="1:9" x14ac:dyDescent="0.3">
      <c r="A431" t="s">
        <v>657</v>
      </c>
      <c r="B431" s="7">
        <v>46070</v>
      </c>
      <c r="C431" t="s">
        <v>311</v>
      </c>
      <c r="D431" t="s">
        <v>189</v>
      </c>
      <c r="E431" t="s">
        <v>190</v>
      </c>
      <c r="F431">
        <v>10125</v>
      </c>
      <c r="G431">
        <v>246.32</v>
      </c>
      <c r="H431">
        <v>2493990</v>
      </c>
      <c r="I431" t="s">
        <v>196</v>
      </c>
    </row>
    <row r="432" spans="1:9" x14ac:dyDescent="0.3">
      <c r="A432" t="s">
        <v>658</v>
      </c>
      <c r="B432" s="7">
        <v>45820</v>
      </c>
      <c r="C432" t="s">
        <v>247</v>
      </c>
      <c r="D432" t="s">
        <v>236</v>
      </c>
      <c r="E432" t="s">
        <v>237</v>
      </c>
      <c r="F432">
        <v>1</v>
      </c>
      <c r="G432">
        <v>47874.44</v>
      </c>
      <c r="H432">
        <v>47874.44</v>
      </c>
      <c r="I432" t="s">
        <v>196</v>
      </c>
    </row>
    <row r="433" spans="1:9" x14ac:dyDescent="0.3">
      <c r="A433" t="s">
        <v>659</v>
      </c>
      <c r="B433" s="7">
        <v>45847</v>
      </c>
      <c r="C433" t="s">
        <v>300</v>
      </c>
      <c r="D433" t="s">
        <v>236</v>
      </c>
      <c r="E433" t="s">
        <v>237</v>
      </c>
      <c r="F433">
        <v>1</v>
      </c>
      <c r="G433">
        <v>69391.759999999995</v>
      </c>
      <c r="H433">
        <v>69391.759999999995</v>
      </c>
      <c r="I433" t="s">
        <v>196</v>
      </c>
    </row>
    <row r="434" spans="1:9" x14ac:dyDescent="0.3">
      <c r="A434" t="s">
        <v>660</v>
      </c>
      <c r="B434" s="7">
        <v>46074</v>
      </c>
      <c r="C434" t="s">
        <v>277</v>
      </c>
      <c r="D434" t="s">
        <v>194</v>
      </c>
      <c r="E434" t="s">
        <v>195</v>
      </c>
      <c r="F434">
        <v>10</v>
      </c>
      <c r="G434">
        <v>37968.89</v>
      </c>
      <c r="H434">
        <v>379688.9</v>
      </c>
      <c r="I434" t="s">
        <v>191</v>
      </c>
    </row>
    <row r="435" spans="1:9" x14ac:dyDescent="0.3">
      <c r="A435" t="s">
        <v>661</v>
      </c>
      <c r="B435" s="7">
        <v>46017</v>
      </c>
      <c r="C435" t="s">
        <v>220</v>
      </c>
      <c r="D435" t="s">
        <v>199</v>
      </c>
      <c r="E435" t="s">
        <v>200</v>
      </c>
      <c r="F435">
        <v>4860</v>
      </c>
      <c r="G435">
        <v>106.87</v>
      </c>
      <c r="H435">
        <v>519388.2</v>
      </c>
      <c r="I435" t="s">
        <v>196</v>
      </c>
    </row>
    <row r="436" spans="1:9" x14ac:dyDescent="0.3">
      <c r="A436" t="s">
        <v>662</v>
      </c>
      <c r="B436" s="7">
        <v>46017</v>
      </c>
      <c r="C436" t="s">
        <v>198</v>
      </c>
      <c r="D436" t="s">
        <v>199</v>
      </c>
      <c r="E436" t="s">
        <v>200</v>
      </c>
      <c r="F436">
        <v>3791</v>
      </c>
      <c r="G436">
        <v>137.84</v>
      </c>
      <c r="H436">
        <v>522551.44</v>
      </c>
      <c r="I436" t="s">
        <v>196</v>
      </c>
    </row>
    <row r="437" spans="1:9" x14ac:dyDescent="0.3">
      <c r="A437" t="s">
        <v>663</v>
      </c>
      <c r="B437" s="7">
        <v>45978</v>
      </c>
      <c r="C437" t="s">
        <v>262</v>
      </c>
      <c r="D437" t="s">
        <v>203</v>
      </c>
      <c r="E437" t="s">
        <v>204</v>
      </c>
      <c r="F437">
        <v>322</v>
      </c>
      <c r="G437">
        <v>618.5</v>
      </c>
      <c r="H437">
        <v>199157</v>
      </c>
      <c r="I437" t="s">
        <v>196</v>
      </c>
    </row>
    <row r="438" spans="1:9" x14ac:dyDescent="0.3">
      <c r="A438" t="s">
        <v>664</v>
      </c>
      <c r="B438" s="7">
        <v>45915</v>
      </c>
      <c r="C438" t="s">
        <v>340</v>
      </c>
      <c r="D438" t="s">
        <v>189</v>
      </c>
      <c r="E438" t="s">
        <v>190</v>
      </c>
      <c r="F438">
        <v>18624</v>
      </c>
      <c r="G438">
        <v>245.01</v>
      </c>
      <c r="H438">
        <v>4563066.24</v>
      </c>
      <c r="I438" t="s">
        <v>191</v>
      </c>
    </row>
    <row r="439" spans="1:9" x14ac:dyDescent="0.3">
      <c r="A439" t="s">
        <v>665</v>
      </c>
      <c r="B439" s="7">
        <v>45773</v>
      </c>
      <c r="C439" t="s">
        <v>193</v>
      </c>
      <c r="D439" t="s">
        <v>194</v>
      </c>
      <c r="E439" t="s">
        <v>195</v>
      </c>
      <c r="F439">
        <v>4</v>
      </c>
      <c r="G439">
        <v>59016.03</v>
      </c>
      <c r="H439">
        <v>236064.12</v>
      </c>
      <c r="I439" t="s">
        <v>191</v>
      </c>
    </row>
    <row r="440" spans="1:9" x14ac:dyDescent="0.3">
      <c r="A440" t="s">
        <v>666</v>
      </c>
      <c r="B440" s="7">
        <v>45825</v>
      </c>
      <c r="C440" t="s">
        <v>266</v>
      </c>
      <c r="D440" t="s">
        <v>213</v>
      </c>
      <c r="E440" t="s">
        <v>200</v>
      </c>
      <c r="F440">
        <v>2977</v>
      </c>
      <c r="G440">
        <v>101.42</v>
      </c>
      <c r="H440">
        <v>301927.34000000003</v>
      </c>
      <c r="I440" t="s">
        <v>196</v>
      </c>
    </row>
    <row r="441" spans="1:9" x14ac:dyDescent="0.3">
      <c r="A441" t="s">
        <v>667</v>
      </c>
      <c r="B441" s="7">
        <v>46027</v>
      </c>
      <c r="C441" t="s">
        <v>262</v>
      </c>
      <c r="D441" t="s">
        <v>203</v>
      </c>
      <c r="E441" t="s">
        <v>204</v>
      </c>
      <c r="F441">
        <v>2020</v>
      </c>
      <c r="G441">
        <v>113.45</v>
      </c>
      <c r="H441">
        <v>229169</v>
      </c>
      <c r="I441" t="s">
        <v>196</v>
      </c>
    </row>
    <row r="442" spans="1:9" x14ac:dyDescent="0.3">
      <c r="A442" t="s">
        <v>668</v>
      </c>
      <c r="B442" s="7">
        <v>45892</v>
      </c>
      <c r="C442" t="s">
        <v>212</v>
      </c>
      <c r="D442" t="s">
        <v>213</v>
      </c>
      <c r="E442" t="s">
        <v>200</v>
      </c>
      <c r="F442">
        <v>8763</v>
      </c>
      <c r="G442">
        <v>76.13</v>
      </c>
      <c r="H442">
        <v>667127.18999999994</v>
      </c>
      <c r="I442" t="s">
        <v>191</v>
      </c>
    </row>
    <row r="443" spans="1:9" x14ac:dyDescent="0.3">
      <c r="A443" t="s">
        <v>669</v>
      </c>
      <c r="B443" s="7">
        <v>46007</v>
      </c>
      <c r="C443" t="s">
        <v>277</v>
      </c>
      <c r="D443" t="s">
        <v>194</v>
      </c>
      <c r="E443" t="s">
        <v>195</v>
      </c>
      <c r="F443">
        <v>8</v>
      </c>
      <c r="G443">
        <v>22972.21</v>
      </c>
      <c r="H443">
        <v>183777.68</v>
      </c>
      <c r="I443" t="s">
        <v>191</v>
      </c>
    </row>
    <row r="444" spans="1:9" x14ac:dyDescent="0.3">
      <c r="A444" t="s">
        <v>670</v>
      </c>
      <c r="B444" s="7">
        <v>45877</v>
      </c>
      <c r="C444" t="s">
        <v>300</v>
      </c>
      <c r="D444" t="s">
        <v>236</v>
      </c>
      <c r="E444" t="s">
        <v>237</v>
      </c>
      <c r="F444">
        <v>1</v>
      </c>
      <c r="G444">
        <v>98511.19</v>
      </c>
      <c r="H444">
        <v>98511.19</v>
      </c>
      <c r="I444" t="s">
        <v>196</v>
      </c>
    </row>
    <row r="445" spans="1:9" x14ac:dyDescent="0.3">
      <c r="A445" t="s">
        <v>671</v>
      </c>
      <c r="B445" s="7">
        <v>45766</v>
      </c>
      <c r="C445" t="s">
        <v>206</v>
      </c>
      <c r="D445" t="s">
        <v>199</v>
      </c>
      <c r="E445" t="s">
        <v>200</v>
      </c>
      <c r="F445">
        <v>4340</v>
      </c>
      <c r="G445">
        <v>97.05</v>
      </c>
      <c r="H445">
        <v>421197</v>
      </c>
      <c r="I445" t="s">
        <v>191</v>
      </c>
    </row>
    <row r="446" spans="1:9" x14ac:dyDescent="0.3">
      <c r="A446" t="s">
        <v>672</v>
      </c>
      <c r="B446" s="7">
        <v>45815</v>
      </c>
      <c r="C446" t="s">
        <v>253</v>
      </c>
      <c r="D446" t="s">
        <v>194</v>
      </c>
      <c r="E446" t="s">
        <v>195</v>
      </c>
      <c r="F446">
        <v>1</v>
      </c>
      <c r="G446">
        <v>57946.21</v>
      </c>
      <c r="H446">
        <v>57946.21</v>
      </c>
      <c r="I446" t="s">
        <v>191</v>
      </c>
    </row>
    <row r="447" spans="1:9" x14ac:dyDescent="0.3">
      <c r="A447" t="s">
        <v>673</v>
      </c>
      <c r="B447" s="7">
        <v>46011</v>
      </c>
      <c r="C447" t="s">
        <v>253</v>
      </c>
      <c r="D447" t="s">
        <v>194</v>
      </c>
      <c r="E447" t="s">
        <v>195</v>
      </c>
      <c r="F447">
        <v>3</v>
      </c>
      <c r="G447">
        <v>22492.05</v>
      </c>
      <c r="H447">
        <v>67476.149999999994</v>
      </c>
      <c r="I447" t="s">
        <v>196</v>
      </c>
    </row>
    <row r="448" spans="1:9" x14ac:dyDescent="0.3">
      <c r="A448" t="s">
        <v>674</v>
      </c>
      <c r="B448" s="7">
        <v>45916</v>
      </c>
      <c r="C448" t="s">
        <v>224</v>
      </c>
      <c r="D448" t="s">
        <v>203</v>
      </c>
      <c r="E448" t="s">
        <v>204</v>
      </c>
      <c r="F448">
        <v>1273</v>
      </c>
      <c r="G448">
        <v>427.84</v>
      </c>
      <c r="H448">
        <v>544640.31999999995</v>
      </c>
      <c r="I448" t="s">
        <v>196</v>
      </c>
    </row>
    <row r="449" spans="1:9" x14ac:dyDescent="0.3">
      <c r="A449" t="s">
        <v>675</v>
      </c>
      <c r="B449" s="7">
        <v>45985</v>
      </c>
      <c r="C449" t="s">
        <v>215</v>
      </c>
      <c r="D449" t="s">
        <v>213</v>
      </c>
      <c r="E449" t="s">
        <v>200</v>
      </c>
      <c r="F449">
        <v>2115</v>
      </c>
      <c r="G449">
        <v>66.2</v>
      </c>
      <c r="H449">
        <v>140013</v>
      </c>
      <c r="I449" t="s">
        <v>196</v>
      </c>
    </row>
    <row r="450" spans="1:9" x14ac:dyDescent="0.3">
      <c r="A450" t="s">
        <v>676</v>
      </c>
      <c r="B450" s="7">
        <v>45944</v>
      </c>
      <c r="C450" t="s">
        <v>220</v>
      </c>
      <c r="D450" t="s">
        <v>199</v>
      </c>
      <c r="E450" t="s">
        <v>200</v>
      </c>
      <c r="F450">
        <v>1499</v>
      </c>
      <c r="G450">
        <v>137.03</v>
      </c>
      <c r="H450">
        <v>205407.97</v>
      </c>
      <c r="I450" t="s">
        <v>196</v>
      </c>
    </row>
    <row r="451" spans="1:9" x14ac:dyDescent="0.3">
      <c r="A451" t="s">
        <v>677</v>
      </c>
      <c r="B451" s="7">
        <v>46066</v>
      </c>
      <c r="C451" t="s">
        <v>311</v>
      </c>
      <c r="D451" t="s">
        <v>189</v>
      </c>
      <c r="E451" t="s">
        <v>190</v>
      </c>
      <c r="F451">
        <v>9802</v>
      </c>
      <c r="G451">
        <v>248.75</v>
      </c>
      <c r="H451">
        <v>2438247.5</v>
      </c>
      <c r="I451" t="s">
        <v>191</v>
      </c>
    </row>
    <row r="452" spans="1:9" x14ac:dyDescent="0.3">
      <c r="A452" t="s">
        <v>678</v>
      </c>
      <c r="B452" s="7">
        <v>46064</v>
      </c>
      <c r="C452" t="s">
        <v>210</v>
      </c>
      <c r="D452" t="s">
        <v>199</v>
      </c>
      <c r="E452" t="s">
        <v>200</v>
      </c>
      <c r="F452">
        <v>4540</v>
      </c>
      <c r="G452">
        <v>157.79</v>
      </c>
      <c r="H452">
        <v>716366.6</v>
      </c>
      <c r="I452" t="s">
        <v>191</v>
      </c>
    </row>
    <row r="453" spans="1:9" x14ac:dyDescent="0.3">
      <c r="A453" t="s">
        <v>679</v>
      </c>
      <c r="B453" s="7">
        <v>46020</v>
      </c>
      <c r="C453" t="s">
        <v>300</v>
      </c>
      <c r="D453" t="s">
        <v>236</v>
      </c>
      <c r="E453" t="s">
        <v>237</v>
      </c>
      <c r="F453">
        <v>1</v>
      </c>
      <c r="G453">
        <v>168026.88</v>
      </c>
      <c r="H453">
        <v>168026.88</v>
      </c>
      <c r="I453" t="s">
        <v>191</v>
      </c>
    </row>
    <row r="454" spans="1:9" x14ac:dyDescent="0.3">
      <c r="A454" t="s">
        <v>680</v>
      </c>
      <c r="B454" s="7">
        <v>46028</v>
      </c>
      <c r="C454" t="s">
        <v>210</v>
      </c>
      <c r="D454" t="s">
        <v>199</v>
      </c>
      <c r="E454" t="s">
        <v>200</v>
      </c>
      <c r="F454">
        <v>1625</v>
      </c>
      <c r="G454">
        <v>153.5</v>
      </c>
      <c r="H454">
        <v>249437.5</v>
      </c>
      <c r="I454" t="s">
        <v>191</v>
      </c>
    </row>
    <row r="455" spans="1:9" x14ac:dyDescent="0.3">
      <c r="A455" t="s">
        <v>681</v>
      </c>
      <c r="B455" s="7">
        <v>45864</v>
      </c>
      <c r="C455" t="s">
        <v>239</v>
      </c>
      <c r="D455" t="s">
        <v>194</v>
      </c>
      <c r="E455" t="s">
        <v>195</v>
      </c>
      <c r="F455">
        <v>8</v>
      </c>
      <c r="G455">
        <v>61695.37</v>
      </c>
      <c r="H455">
        <v>493562.96</v>
      </c>
      <c r="I455" t="s">
        <v>196</v>
      </c>
    </row>
    <row r="456" spans="1:9" x14ac:dyDescent="0.3">
      <c r="A456" t="s">
        <v>682</v>
      </c>
      <c r="B456" s="7">
        <v>45779</v>
      </c>
      <c r="C456" t="s">
        <v>202</v>
      </c>
      <c r="D456" t="s">
        <v>203</v>
      </c>
      <c r="E456" t="s">
        <v>204</v>
      </c>
      <c r="F456">
        <v>2562</v>
      </c>
      <c r="G456">
        <v>224.81</v>
      </c>
      <c r="H456">
        <v>575963.22</v>
      </c>
      <c r="I456" t="s">
        <v>191</v>
      </c>
    </row>
    <row r="457" spans="1:9" x14ac:dyDescent="0.3">
      <c r="A457" t="s">
        <v>683</v>
      </c>
      <c r="B457" s="7">
        <v>45965</v>
      </c>
      <c r="C457" t="s">
        <v>210</v>
      </c>
      <c r="D457" t="s">
        <v>199</v>
      </c>
      <c r="E457" t="s">
        <v>200</v>
      </c>
      <c r="F457">
        <v>2707</v>
      </c>
      <c r="G457">
        <v>127.23</v>
      </c>
      <c r="H457">
        <v>344411.61</v>
      </c>
      <c r="I457" t="s">
        <v>196</v>
      </c>
    </row>
    <row r="458" spans="1:9" x14ac:dyDescent="0.3">
      <c r="A458" t="s">
        <v>684</v>
      </c>
      <c r="B458" s="7">
        <v>45919</v>
      </c>
      <c r="C458" t="s">
        <v>247</v>
      </c>
      <c r="D458" t="s">
        <v>236</v>
      </c>
      <c r="E458" t="s">
        <v>237</v>
      </c>
      <c r="F458">
        <v>1</v>
      </c>
      <c r="G458">
        <v>87297.19</v>
      </c>
      <c r="H458">
        <v>87297.19</v>
      </c>
      <c r="I458" t="s">
        <v>196</v>
      </c>
    </row>
    <row r="459" spans="1:9" x14ac:dyDescent="0.3">
      <c r="A459" t="s">
        <v>685</v>
      </c>
      <c r="B459" s="7">
        <v>46038</v>
      </c>
      <c r="C459" t="s">
        <v>212</v>
      </c>
      <c r="D459" t="s">
        <v>213</v>
      </c>
      <c r="E459" t="s">
        <v>200</v>
      </c>
      <c r="F459">
        <v>3092</v>
      </c>
      <c r="G459">
        <v>87.91</v>
      </c>
      <c r="H459">
        <v>271817.71999999997</v>
      </c>
      <c r="I459" t="s">
        <v>196</v>
      </c>
    </row>
    <row r="460" spans="1:9" x14ac:dyDescent="0.3">
      <c r="A460" t="s">
        <v>686</v>
      </c>
      <c r="B460" s="7">
        <v>45817</v>
      </c>
      <c r="C460" t="s">
        <v>253</v>
      </c>
      <c r="D460" t="s">
        <v>194</v>
      </c>
      <c r="E460" t="s">
        <v>195</v>
      </c>
      <c r="F460">
        <v>4</v>
      </c>
      <c r="G460">
        <v>50500.29</v>
      </c>
      <c r="H460">
        <v>202001.16</v>
      </c>
      <c r="I460" t="s">
        <v>191</v>
      </c>
    </row>
    <row r="461" spans="1:9" x14ac:dyDescent="0.3">
      <c r="A461" t="s">
        <v>687</v>
      </c>
      <c r="B461" s="7">
        <v>46079</v>
      </c>
      <c r="C461" t="s">
        <v>198</v>
      </c>
      <c r="D461" t="s">
        <v>199</v>
      </c>
      <c r="E461" t="s">
        <v>200</v>
      </c>
      <c r="F461">
        <v>4654</v>
      </c>
      <c r="G461">
        <v>97.72</v>
      </c>
      <c r="H461">
        <v>454788.88</v>
      </c>
      <c r="I461" t="s">
        <v>191</v>
      </c>
    </row>
    <row r="462" spans="1:9" x14ac:dyDescent="0.3">
      <c r="A462" t="s">
        <v>688</v>
      </c>
      <c r="B462" s="7">
        <v>45955</v>
      </c>
      <c r="C462" t="s">
        <v>220</v>
      </c>
      <c r="D462" t="s">
        <v>199</v>
      </c>
      <c r="E462" t="s">
        <v>200</v>
      </c>
      <c r="F462">
        <v>1579</v>
      </c>
      <c r="G462">
        <v>150.49</v>
      </c>
      <c r="H462">
        <v>237623.71</v>
      </c>
      <c r="I462" t="s">
        <v>196</v>
      </c>
    </row>
    <row r="463" spans="1:9" x14ac:dyDescent="0.3">
      <c r="A463" t="s">
        <v>689</v>
      </c>
      <c r="B463" s="7">
        <v>46062</v>
      </c>
      <c r="C463" t="s">
        <v>235</v>
      </c>
      <c r="D463" t="s">
        <v>236</v>
      </c>
      <c r="E463" t="s">
        <v>237</v>
      </c>
      <c r="F463">
        <v>1</v>
      </c>
      <c r="G463">
        <v>161557.54999999999</v>
      </c>
      <c r="H463">
        <v>161557.54999999999</v>
      </c>
      <c r="I463" t="s">
        <v>191</v>
      </c>
    </row>
    <row r="464" spans="1:9" x14ac:dyDescent="0.3">
      <c r="A464" t="s">
        <v>690</v>
      </c>
      <c r="B464" s="7">
        <v>45871</v>
      </c>
      <c r="C464" t="s">
        <v>323</v>
      </c>
      <c r="D464" t="s">
        <v>189</v>
      </c>
      <c r="E464" t="s">
        <v>190</v>
      </c>
      <c r="F464">
        <v>15010</v>
      </c>
      <c r="G464">
        <v>243.77</v>
      </c>
      <c r="H464">
        <v>3658987.7</v>
      </c>
      <c r="I464" t="s">
        <v>191</v>
      </c>
    </row>
    <row r="465" spans="1:9" x14ac:dyDescent="0.3">
      <c r="A465" t="s">
        <v>691</v>
      </c>
      <c r="B465" s="7">
        <v>46063</v>
      </c>
      <c r="C465" t="s">
        <v>323</v>
      </c>
      <c r="D465" t="s">
        <v>189</v>
      </c>
      <c r="E465" t="s">
        <v>190</v>
      </c>
      <c r="F465">
        <v>11897</v>
      </c>
      <c r="G465">
        <v>245.72</v>
      </c>
      <c r="H465">
        <v>2923330.84</v>
      </c>
      <c r="I465" t="s">
        <v>196</v>
      </c>
    </row>
    <row r="466" spans="1:9" x14ac:dyDescent="0.3">
      <c r="A466" t="s">
        <v>692</v>
      </c>
      <c r="B466" s="7">
        <v>46076</v>
      </c>
      <c r="C466" t="s">
        <v>229</v>
      </c>
      <c r="D466" t="s">
        <v>203</v>
      </c>
      <c r="E466" t="s">
        <v>204</v>
      </c>
      <c r="F466">
        <v>1676</v>
      </c>
      <c r="G466">
        <v>49.34</v>
      </c>
      <c r="H466">
        <v>82693.84</v>
      </c>
      <c r="I466" t="s">
        <v>191</v>
      </c>
    </row>
    <row r="467" spans="1:9" x14ac:dyDescent="0.3">
      <c r="A467" t="s">
        <v>693</v>
      </c>
      <c r="B467" s="7">
        <v>46085</v>
      </c>
      <c r="C467" t="s">
        <v>202</v>
      </c>
      <c r="D467" t="s">
        <v>203</v>
      </c>
      <c r="E467" t="s">
        <v>204</v>
      </c>
      <c r="F467">
        <v>2350</v>
      </c>
      <c r="G467">
        <v>430.71</v>
      </c>
      <c r="H467">
        <v>1012168.5</v>
      </c>
      <c r="I467" t="s">
        <v>191</v>
      </c>
    </row>
    <row r="468" spans="1:9" x14ac:dyDescent="0.3">
      <c r="A468" t="s">
        <v>694</v>
      </c>
      <c r="B468" s="7">
        <v>45814</v>
      </c>
      <c r="C468" t="s">
        <v>277</v>
      </c>
      <c r="D468" t="s">
        <v>194</v>
      </c>
      <c r="E468" t="s">
        <v>195</v>
      </c>
      <c r="F468">
        <v>4</v>
      </c>
      <c r="G468">
        <v>48862.53</v>
      </c>
      <c r="H468">
        <v>195450.12</v>
      </c>
      <c r="I468" t="s">
        <v>196</v>
      </c>
    </row>
    <row r="469" spans="1:9" x14ac:dyDescent="0.3">
      <c r="A469" t="s">
        <v>695</v>
      </c>
      <c r="B469" s="7">
        <v>46064</v>
      </c>
      <c r="C469" t="s">
        <v>210</v>
      </c>
      <c r="D469" t="s">
        <v>199</v>
      </c>
      <c r="E469" t="s">
        <v>200</v>
      </c>
      <c r="F469">
        <v>1986</v>
      </c>
      <c r="G469">
        <v>93.85</v>
      </c>
      <c r="H469">
        <v>186386.1</v>
      </c>
      <c r="I469" t="s">
        <v>196</v>
      </c>
    </row>
    <row r="470" spans="1:9" x14ac:dyDescent="0.3">
      <c r="A470" t="s">
        <v>696</v>
      </c>
      <c r="B470" s="7">
        <v>45833</v>
      </c>
      <c r="C470" t="s">
        <v>224</v>
      </c>
      <c r="D470" t="s">
        <v>203</v>
      </c>
      <c r="E470" t="s">
        <v>204</v>
      </c>
      <c r="F470">
        <v>2269</v>
      </c>
      <c r="G470">
        <v>81.48</v>
      </c>
      <c r="H470">
        <v>184878.12</v>
      </c>
      <c r="I470" t="s">
        <v>191</v>
      </c>
    </row>
    <row r="471" spans="1:9" x14ac:dyDescent="0.3">
      <c r="A471" t="s">
        <v>697</v>
      </c>
      <c r="B471" s="7">
        <v>46021</v>
      </c>
      <c r="C471" t="s">
        <v>188</v>
      </c>
      <c r="D471" t="s">
        <v>189</v>
      </c>
      <c r="E471" t="s">
        <v>190</v>
      </c>
      <c r="F471">
        <v>17503</v>
      </c>
      <c r="G471">
        <v>245.46</v>
      </c>
      <c r="H471">
        <v>4296286.38</v>
      </c>
      <c r="I471" t="s">
        <v>196</v>
      </c>
    </row>
    <row r="472" spans="1:9" x14ac:dyDescent="0.3">
      <c r="A472" t="s">
        <v>698</v>
      </c>
      <c r="B472" s="7">
        <v>45911</v>
      </c>
      <c r="C472" t="s">
        <v>220</v>
      </c>
      <c r="D472" t="s">
        <v>199</v>
      </c>
      <c r="E472" t="s">
        <v>200</v>
      </c>
      <c r="F472">
        <v>2198</v>
      </c>
      <c r="G472">
        <v>85.7</v>
      </c>
      <c r="H472">
        <v>188368.6</v>
      </c>
      <c r="I472" t="s">
        <v>191</v>
      </c>
    </row>
    <row r="473" spans="1:9" x14ac:dyDescent="0.3">
      <c r="A473" t="s">
        <v>699</v>
      </c>
      <c r="B473" s="7">
        <v>45805</v>
      </c>
      <c r="C473" t="s">
        <v>220</v>
      </c>
      <c r="D473" t="s">
        <v>199</v>
      </c>
      <c r="E473" t="s">
        <v>200</v>
      </c>
      <c r="F473">
        <v>1079</v>
      </c>
      <c r="G473">
        <v>109.8</v>
      </c>
      <c r="H473">
        <v>118474.2</v>
      </c>
      <c r="I473" t="s">
        <v>191</v>
      </c>
    </row>
    <row r="474" spans="1:9" x14ac:dyDescent="0.3">
      <c r="A474" t="s">
        <v>700</v>
      </c>
      <c r="B474" s="7">
        <v>45785</v>
      </c>
      <c r="C474" t="s">
        <v>229</v>
      </c>
      <c r="D474" t="s">
        <v>203</v>
      </c>
      <c r="E474" t="s">
        <v>204</v>
      </c>
      <c r="F474">
        <v>1872</v>
      </c>
      <c r="G474">
        <v>139.21</v>
      </c>
      <c r="H474">
        <v>260601.12</v>
      </c>
      <c r="I474" t="s">
        <v>191</v>
      </c>
    </row>
    <row r="475" spans="1:9" x14ac:dyDescent="0.3">
      <c r="A475" t="s">
        <v>701</v>
      </c>
      <c r="B475" s="7">
        <v>45917</v>
      </c>
      <c r="C475" t="s">
        <v>231</v>
      </c>
      <c r="D475" t="s">
        <v>213</v>
      </c>
      <c r="E475" t="s">
        <v>200</v>
      </c>
      <c r="F475">
        <v>5413</v>
      </c>
      <c r="G475">
        <v>61.07</v>
      </c>
      <c r="H475">
        <v>330571.90999999997</v>
      </c>
      <c r="I475" t="s">
        <v>196</v>
      </c>
    </row>
    <row r="476" spans="1:9" x14ac:dyDescent="0.3">
      <c r="A476" t="s">
        <v>702</v>
      </c>
      <c r="B476" s="7">
        <v>46045</v>
      </c>
      <c r="C476" t="s">
        <v>262</v>
      </c>
      <c r="D476" t="s">
        <v>203</v>
      </c>
      <c r="E476" t="s">
        <v>204</v>
      </c>
      <c r="F476">
        <v>2091</v>
      </c>
      <c r="G476">
        <v>142.35</v>
      </c>
      <c r="H476">
        <v>297653.84999999998</v>
      </c>
      <c r="I476" t="s">
        <v>191</v>
      </c>
    </row>
    <row r="477" spans="1:9" x14ac:dyDescent="0.3">
      <c r="A477" t="s">
        <v>703</v>
      </c>
      <c r="B477" s="7">
        <v>45906</v>
      </c>
      <c r="C477" t="s">
        <v>231</v>
      </c>
      <c r="D477" t="s">
        <v>213</v>
      </c>
      <c r="E477" t="s">
        <v>200</v>
      </c>
      <c r="F477">
        <v>3134</v>
      </c>
      <c r="G477">
        <v>65.19</v>
      </c>
      <c r="H477">
        <v>204305.46</v>
      </c>
      <c r="I477" t="s">
        <v>191</v>
      </c>
    </row>
    <row r="478" spans="1:9" x14ac:dyDescent="0.3">
      <c r="A478" t="s">
        <v>704</v>
      </c>
      <c r="B478" s="7">
        <v>45854</v>
      </c>
      <c r="C478" t="s">
        <v>284</v>
      </c>
      <c r="D478" t="s">
        <v>199</v>
      </c>
      <c r="E478" t="s">
        <v>200</v>
      </c>
      <c r="F478">
        <v>2328</v>
      </c>
      <c r="G478">
        <v>157.94999999999999</v>
      </c>
      <c r="H478">
        <v>367707.6</v>
      </c>
      <c r="I478" t="s">
        <v>196</v>
      </c>
    </row>
    <row r="479" spans="1:9" x14ac:dyDescent="0.3">
      <c r="A479" t="s">
        <v>705</v>
      </c>
      <c r="B479" s="7">
        <v>45755</v>
      </c>
      <c r="C479" t="s">
        <v>311</v>
      </c>
      <c r="D479" t="s">
        <v>189</v>
      </c>
      <c r="E479" t="s">
        <v>190</v>
      </c>
      <c r="F479">
        <v>18241</v>
      </c>
      <c r="G479">
        <v>248.28</v>
      </c>
      <c r="H479">
        <v>4528875.4800000004</v>
      </c>
      <c r="I479" t="s">
        <v>196</v>
      </c>
    </row>
    <row r="480" spans="1:9" x14ac:dyDescent="0.3">
      <c r="A480" t="s">
        <v>706</v>
      </c>
      <c r="B480" s="7">
        <v>45790</v>
      </c>
      <c r="C480" t="s">
        <v>340</v>
      </c>
      <c r="D480" t="s">
        <v>189</v>
      </c>
      <c r="E480" t="s">
        <v>190</v>
      </c>
      <c r="F480">
        <v>13766</v>
      </c>
      <c r="G480">
        <v>242.48</v>
      </c>
      <c r="H480">
        <v>3337979.68</v>
      </c>
      <c r="I480" t="s">
        <v>196</v>
      </c>
    </row>
    <row r="481" spans="1:9" x14ac:dyDescent="0.3">
      <c r="A481" t="s">
        <v>707</v>
      </c>
      <c r="B481" s="7">
        <v>45813</v>
      </c>
      <c r="C481" t="s">
        <v>326</v>
      </c>
      <c r="D481" t="s">
        <v>203</v>
      </c>
      <c r="E481" t="s">
        <v>204</v>
      </c>
      <c r="F481">
        <v>1592</v>
      </c>
      <c r="G481">
        <v>684.89</v>
      </c>
      <c r="H481">
        <v>1090344.8799999999</v>
      </c>
      <c r="I481" t="s">
        <v>196</v>
      </c>
    </row>
    <row r="482" spans="1:9" x14ac:dyDescent="0.3">
      <c r="A482" t="s">
        <v>708</v>
      </c>
      <c r="B482" s="7">
        <v>46004</v>
      </c>
      <c r="C482" t="s">
        <v>227</v>
      </c>
      <c r="D482" t="s">
        <v>189</v>
      </c>
      <c r="E482" t="s">
        <v>190</v>
      </c>
      <c r="F482">
        <v>18652</v>
      </c>
      <c r="G482">
        <v>245.44</v>
      </c>
      <c r="H482">
        <v>4577946.88</v>
      </c>
      <c r="I482" t="s">
        <v>196</v>
      </c>
    </row>
    <row r="483" spans="1:9" x14ac:dyDescent="0.3">
      <c r="A483" t="s">
        <v>709</v>
      </c>
      <c r="B483" s="7">
        <v>45758</v>
      </c>
      <c r="C483" t="s">
        <v>239</v>
      </c>
      <c r="D483" t="s">
        <v>194</v>
      </c>
      <c r="E483" t="s">
        <v>195</v>
      </c>
      <c r="F483">
        <v>10</v>
      </c>
      <c r="G483">
        <v>38068.14</v>
      </c>
      <c r="H483">
        <v>380681.4</v>
      </c>
      <c r="I483" t="s">
        <v>196</v>
      </c>
    </row>
    <row r="484" spans="1:9" x14ac:dyDescent="0.3">
      <c r="A484" t="s">
        <v>710</v>
      </c>
      <c r="B484" s="7">
        <v>45870</v>
      </c>
      <c r="C484" t="s">
        <v>239</v>
      </c>
      <c r="D484" t="s">
        <v>194</v>
      </c>
      <c r="E484" t="s">
        <v>195</v>
      </c>
      <c r="F484">
        <v>9</v>
      </c>
      <c r="G484">
        <v>32536.53</v>
      </c>
      <c r="H484">
        <v>292828.77</v>
      </c>
      <c r="I484" t="s">
        <v>196</v>
      </c>
    </row>
    <row r="485" spans="1:9" x14ac:dyDescent="0.3">
      <c r="A485" t="s">
        <v>711</v>
      </c>
      <c r="B485" s="7">
        <v>45754</v>
      </c>
      <c r="C485" t="s">
        <v>277</v>
      </c>
      <c r="D485" t="s">
        <v>194</v>
      </c>
      <c r="E485" t="s">
        <v>195</v>
      </c>
      <c r="F485">
        <v>7</v>
      </c>
      <c r="G485">
        <v>34726.29</v>
      </c>
      <c r="H485">
        <v>243084.03</v>
      </c>
      <c r="I485" t="s">
        <v>196</v>
      </c>
    </row>
    <row r="486" spans="1:9" x14ac:dyDescent="0.3">
      <c r="A486" t="s">
        <v>712</v>
      </c>
      <c r="B486" s="7">
        <v>45835</v>
      </c>
      <c r="C486" t="s">
        <v>300</v>
      </c>
      <c r="D486" t="s">
        <v>236</v>
      </c>
      <c r="E486" t="s">
        <v>237</v>
      </c>
      <c r="F486">
        <v>1</v>
      </c>
      <c r="G486">
        <v>106098.68</v>
      </c>
      <c r="H486">
        <v>106098.68</v>
      </c>
      <c r="I486" t="s">
        <v>191</v>
      </c>
    </row>
    <row r="487" spans="1:9" x14ac:dyDescent="0.3">
      <c r="A487" t="s">
        <v>713</v>
      </c>
      <c r="B487" s="7">
        <v>46031</v>
      </c>
      <c r="C487" t="s">
        <v>210</v>
      </c>
      <c r="D487" t="s">
        <v>199</v>
      </c>
      <c r="E487" t="s">
        <v>200</v>
      </c>
      <c r="F487">
        <v>3479</v>
      </c>
      <c r="G487">
        <v>133.56</v>
      </c>
      <c r="H487">
        <v>464655.24</v>
      </c>
      <c r="I487" t="s">
        <v>196</v>
      </c>
    </row>
    <row r="488" spans="1:9" x14ac:dyDescent="0.3">
      <c r="A488" t="s">
        <v>714</v>
      </c>
      <c r="B488" s="7">
        <v>45834</v>
      </c>
      <c r="C488" t="s">
        <v>235</v>
      </c>
      <c r="D488" t="s">
        <v>236</v>
      </c>
      <c r="E488" t="s">
        <v>237</v>
      </c>
      <c r="F488">
        <v>1</v>
      </c>
      <c r="G488">
        <v>124489.28</v>
      </c>
      <c r="H488">
        <v>124489.28</v>
      </c>
      <c r="I488" t="s">
        <v>196</v>
      </c>
    </row>
    <row r="489" spans="1:9" x14ac:dyDescent="0.3">
      <c r="A489" t="s">
        <v>715</v>
      </c>
      <c r="B489" s="7">
        <v>45934</v>
      </c>
      <c r="C489" t="s">
        <v>241</v>
      </c>
      <c r="D489" t="s">
        <v>213</v>
      </c>
      <c r="E489" t="s">
        <v>200</v>
      </c>
      <c r="F489">
        <v>8230</v>
      </c>
      <c r="G489">
        <v>75.56</v>
      </c>
      <c r="H489">
        <v>621858.80000000005</v>
      </c>
      <c r="I489" t="s">
        <v>196</v>
      </c>
    </row>
    <row r="490" spans="1:9" x14ac:dyDescent="0.3">
      <c r="A490" t="s">
        <v>716</v>
      </c>
      <c r="B490" s="7">
        <v>45793</v>
      </c>
      <c r="C490" t="s">
        <v>218</v>
      </c>
      <c r="D490" t="s">
        <v>194</v>
      </c>
      <c r="E490" t="s">
        <v>195</v>
      </c>
      <c r="F490">
        <v>6</v>
      </c>
      <c r="G490">
        <v>62282.400000000001</v>
      </c>
      <c r="H490">
        <v>373694.4</v>
      </c>
      <c r="I490" t="s">
        <v>191</v>
      </c>
    </row>
    <row r="491" spans="1:9" x14ac:dyDescent="0.3">
      <c r="A491" t="s">
        <v>717</v>
      </c>
      <c r="B491" s="7">
        <v>45820</v>
      </c>
      <c r="C491" t="s">
        <v>323</v>
      </c>
      <c r="D491" t="s">
        <v>189</v>
      </c>
      <c r="E491" t="s">
        <v>190</v>
      </c>
      <c r="F491">
        <v>14562</v>
      </c>
      <c r="G491">
        <v>249.94</v>
      </c>
      <c r="H491">
        <v>3639626.28</v>
      </c>
      <c r="I491" t="s">
        <v>196</v>
      </c>
    </row>
    <row r="492" spans="1:9" x14ac:dyDescent="0.3">
      <c r="A492" t="s">
        <v>718</v>
      </c>
      <c r="B492" s="7">
        <v>45769</v>
      </c>
      <c r="C492" t="s">
        <v>300</v>
      </c>
      <c r="D492" t="s">
        <v>236</v>
      </c>
      <c r="E492" t="s">
        <v>237</v>
      </c>
      <c r="F492">
        <v>1</v>
      </c>
      <c r="G492">
        <v>74640.960000000006</v>
      </c>
      <c r="H492">
        <v>74640.960000000006</v>
      </c>
      <c r="I492" t="s">
        <v>191</v>
      </c>
    </row>
    <row r="493" spans="1:9" x14ac:dyDescent="0.3">
      <c r="A493" t="s">
        <v>719</v>
      </c>
      <c r="B493" s="7">
        <v>45982</v>
      </c>
      <c r="C493" t="s">
        <v>253</v>
      </c>
      <c r="D493" t="s">
        <v>194</v>
      </c>
      <c r="E493" t="s">
        <v>195</v>
      </c>
      <c r="F493">
        <v>6</v>
      </c>
      <c r="G493">
        <v>61749.06</v>
      </c>
      <c r="H493">
        <v>370494.36</v>
      </c>
      <c r="I493" t="s">
        <v>191</v>
      </c>
    </row>
    <row r="494" spans="1:9" x14ac:dyDescent="0.3">
      <c r="A494" t="s">
        <v>720</v>
      </c>
      <c r="B494" s="7">
        <v>45953</v>
      </c>
      <c r="C494" t="s">
        <v>193</v>
      </c>
      <c r="D494" t="s">
        <v>194</v>
      </c>
      <c r="E494" t="s">
        <v>195</v>
      </c>
      <c r="F494">
        <v>6</v>
      </c>
      <c r="G494">
        <v>57942.73</v>
      </c>
      <c r="H494">
        <v>347656.38</v>
      </c>
      <c r="I494" t="s">
        <v>196</v>
      </c>
    </row>
    <row r="495" spans="1:9" x14ac:dyDescent="0.3">
      <c r="A495" t="s">
        <v>721</v>
      </c>
      <c r="B495" s="7">
        <v>45835</v>
      </c>
      <c r="C495" t="s">
        <v>244</v>
      </c>
      <c r="D495" t="s">
        <v>236</v>
      </c>
      <c r="E495" t="s">
        <v>237</v>
      </c>
      <c r="F495">
        <v>1</v>
      </c>
      <c r="G495">
        <v>175479.39</v>
      </c>
      <c r="H495">
        <v>175479.39</v>
      </c>
      <c r="I495" t="s">
        <v>196</v>
      </c>
    </row>
    <row r="496" spans="1:9" x14ac:dyDescent="0.3">
      <c r="A496" t="s">
        <v>722</v>
      </c>
      <c r="B496" s="7">
        <v>45825</v>
      </c>
      <c r="C496" t="s">
        <v>227</v>
      </c>
      <c r="D496" t="s">
        <v>189</v>
      </c>
      <c r="E496" t="s">
        <v>190</v>
      </c>
      <c r="F496">
        <v>7583</v>
      </c>
      <c r="G496">
        <v>241.6</v>
      </c>
      <c r="H496">
        <v>1832052.8</v>
      </c>
      <c r="I496" t="s">
        <v>196</v>
      </c>
    </row>
    <row r="497" spans="1:9" x14ac:dyDescent="0.3">
      <c r="A497" t="s">
        <v>723</v>
      </c>
      <c r="B497" s="7">
        <v>46034</v>
      </c>
      <c r="C497" t="s">
        <v>235</v>
      </c>
      <c r="D497" t="s">
        <v>236</v>
      </c>
      <c r="E497" t="s">
        <v>237</v>
      </c>
      <c r="F497">
        <v>1</v>
      </c>
      <c r="G497">
        <v>104600.78</v>
      </c>
      <c r="H497">
        <v>104600.78</v>
      </c>
      <c r="I497" t="s">
        <v>191</v>
      </c>
    </row>
    <row r="498" spans="1:9" x14ac:dyDescent="0.3">
      <c r="A498" t="s">
        <v>724</v>
      </c>
      <c r="B498" s="7">
        <v>46037</v>
      </c>
      <c r="C498" t="s">
        <v>229</v>
      </c>
      <c r="D498" t="s">
        <v>203</v>
      </c>
      <c r="E498" t="s">
        <v>204</v>
      </c>
      <c r="F498">
        <v>1681</v>
      </c>
      <c r="G498">
        <v>602.66</v>
      </c>
      <c r="H498">
        <v>1013071.46</v>
      </c>
      <c r="I498" t="s">
        <v>191</v>
      </c>
    </row>
    <row r="499" spans="1:9" x14ac:dyDescent="0.3">
      <c r="A499" t="s">
        <v>725</v>
      </c>
      <c r="B499" s="7">
        <v>45843</v>
      </c>
      <c r="C499" t="s">
        <v>212</v>
      </c>
      <c r="D499" t="s">
        <v>213</v>
      </c>
      <c r="E499" t="s">
        <v>200</v>
      </c>
      <c r="F499">
        <v>7630</v>
      </c>
      <c r="G499">
        <v>85.47</v>
      </c>
      <c r="H499">
        <v>652136.1</v>
      </c>
      <c r="I499" t="s">
        <v>196</v>
      </c>
    </row>
    <row r="500" spans="1:9" x14ac:dyDescent="0.3">
      <c r="A500" t="s">
        <v>726</v>
      </c>
      <c r="B500" s="7">
        <v>46031</v>
      </c>
      <c r="C500" t="s">
        <v>241</v>
      </c>
      <c r="D500" t="s">
        <v>213</v>
      </c>
      <c r="E500" t="s">
        <v>200</v>
      </c>
      <c r="F500">
        <v>5984</v>
      </c>
      <c r="G500">
        <v>88.49</v>
      </c>
      <c r="H500">
        <v>529524.16</v>
      </c>
      <c r="I500" t="s">
        <v>191</v>
      </c>
    </row>
    <row r="501" spans="1:9" x14ac:dyDescent="0.3">
      <c r="A501" t="s">
        <v>727</v>
      </c>
      <c r="B501" s="7">
        <v>45804</v>
      </c>
      <c r="C501" t="s">
        <v>262</v>
      </c>
      <c r="D501" t="s">
        <v>203</v>
      </c>
      <c r="E501" t="s">
        <v>204</v>
      </c>
      <c r="F501">
        <v>666</v>
      </c>
      <c r="G501">
        <v>208.6</v>
      </c>
      <c r="H501">
        <v>138927.6</v>
      </c>
      <c r="I501" t="s">
        <v>196</v>
      </c>
    </row>
    <row r="502" spans="1:9" x14ac:dyDescent="0.3">
      <c r="A502" t="s">
        <v>728</v>
      </c>
      <c r="B502" s="7">
        <v>45877</v>
      </c>
      <c r="C502" t="s">
        <v>311</v>
      </c>
      <c r="D502" t="s">
        <v>189</v>
      </c>
      <c r="E502" t="s">
        <v>190</v>
      </c>
      <c r="F502">
        <v>12851</v>
      </c>
      <c r="G502">
        <v>248.84</v>
      </c>
      <c r="H502">
        <v>3197842.84</v>
      </c>
      <c r="I502" t="s">
        <v>196</v>
      </c>
    </row>
    <row r="503" spans="1:9" x14ac:dyDescent="0.3">
      <c r="A503" t="s">
        <v>729</v>
      </c>
      <c r="B503" s="7">
        <v>45838</v>
      </c>
      <c r="C503" t="s">
        <v>210</v>
      </c>
      <c r="D503" t="s">
        <v>199</v>
      </c>
      <c r="E503" t="s">
        <v>200</v>
      </c>
      <c r="F503">
        <v>1370</v>
      </c>
      <c r="G503">
        <v>114.51</v>
      </c>
      <c r="H503">
        <v>156878.70000000001</v>
      </c>
      <c r="I503" t="s">
        <v>191</v>
      </c>
    </row>
    <row r="504" spans="1:9" x14ac:dyDescent="0.3">
      <c r="A504" t="s">
        <v>730</v>
      </c>
      <c r="B504" s="7">
        <v>46085</v>
      </c>
      <c r="C504" t="s">
        <v>340</v>
      </c>
      <c r="D504" t="s">
        <v>189</v>
      </c>
      <c r="E504" t="s">
        <v>190</v>
      </c>
      <c r="F504">
        <v>5198</v>
      </c>
      <c r="G504">
        <v>247.14</v>
      </c>
      <c r="H504">
        <v>1284633.72</v>
      </c>
      <c r="I504" t="s">
        <v>196</v>
      </c>
    </row>
    <row r="505" spans="1:9" x14ac:dyDescent="0.3">
      <c r="A505" t="s">
        <v>731</v>
      </c>
      <c r="B505" s="7">
        <v>45985</v>
      </c>
      <c r="C505" t="s">
        <v>229</v>
      </c>
      <c r="D505" t="s">
        <v>203</v>
      </c>
      <c r="E505" t="s">
        <v>204</v>
      </c>
      <c r="F505">
        <v>2685</v>
      </c>
      <c r="G505">
        <v>312.26</v>
      </c>
      <c r="H505">
        <v>838418.1</v>
      </c>
      <c r="I505" t="s">
        <v>196</v>
      </c>
    </row>
    <row r="506" spans="1:9" x14ac:dyDescent="0.3">
      <c r="A506" t="s">
        <v>732</v>
      </c>
      <c r="B506" s="7">
        <v>45980</v>
      </c>
      <c r="C506" t="s">
        <v>188</v>
      </c>
      <c r="D506" t="s">
        <v>189</v>
      </c>
      <c r="E506" t="s">
        <v>190</v>
      </c>
      <c r="F506">
        <v>18984</v>
      </c>
      <c r="G506">
        <v>249.26</v>
      </c>
      <c r="H506">
        <v>4731951.84</v>
      </c>
      <c r="I506" t="s">
        <v>196</v>
      </c>
    </row>
    <row r="507" spans="1:9" x14ac:dyDescent="0.3">
      <c r="A507" t="s">
        <v>733</v>
      </c>
      <c r="B507" s="7">
        <v>45810</v>
      </c>
      <c r="C507" t="s">
        <v>277</v>
      </c>
      <c r="D507" t="s">
        <v>194</v>
      </c>
      <c r="E507" t="s">
        <v>195</v>
      </c>
      <c r="F507">
        <v>7</v>
      </c>
      <c r="G507">
        <v>40451.32</v>
      </c>
      <c r="H507">
        <v>283159.24</v>
      </c>
      <c r="I507" t="s">
        <v>196</v>
      </c>
    </row>
    <row r="508" spans="1:9" x14ac:dyDescent="0.3">
      <c r="A508" t="s">
        <v>734</v>
      </c>
      <c r="B508" s="7">
        <v>46064</v>
      </c>
      <c r="C508" t="s">
        <v>266</v>
      </c>
      <c r="D508" t="s">
        <v>213</v>
      </c>
      <c r="E508" t="s">
        <v>200</v>
      </c>
      <c r="F508">
        <v>6778</v>
      </c>
      <c r="G508">
        <v>79.17</v>
      </c>
      <c r="H508">
        <v>536614.26</v>
      </c>
      <c r="I508" t="s">
        <v>191</v>
      </c>
    </row>
    <row r="509" spans="1:9" x14ac:dyDescent="0.3">
      <c r="A509" t="s">
        <v>735</v>
      </c>
      <c r="B509" s="7">
        <v>45791</v>
      </c>
      <c r="C509" t="s">
        <v>231</v>
      </c>
      <c r="D509" t="s">
        <v>213</v>
      </c>
      <c r="E509" t="s">
        <v>200</v>
      </c>
      <c r="F509">
        <v>5313</v>
      </c>
      <c r="G509">
        <v>91.18</v>
      </c>
      <c r="H509">
        <v>484439.34</v>
      </c>
      <c r="I509" t="s">
        <v>191</v>
      </c>
    </row>
    <row r="510" spans="1:9" x14ac:dyDescent="0.3">
      <c r="A510" t="s">
        <v>736</v>
      </c>
      <c r="B510" s="7">
        <v>45938</v>
      </c>
      <c r="C510" t="s">
        <v>253</v>
      </c>
      <c r="D510" t="s">
        <v>194</v>
      </c>
      <c r="E510" t="s">
        <v>195</v>
      </c>
      <c r="F510">
        <v>7</v>
      </c>
      <c r="G510">
        <v>50164.35</v>
      </c>
      <c r="H510">
        <v>351150.45</v>
      </c>
      <c r="I510" t="s">
        <v>191</v>
      </c>
    </row>
    <row r="511" spans="1:9" x14ac:dyDescent="0.3">
      <c r="A511" t="s">
        <v>737</v>
      </c>
      <c r="B511" s="7">
        <v>45756</v>
      </c>
      <c r="C511" t="s">
        <v>198</v>
      </c>
      <c r="D511" t="s">
        <v>199</v>
      </c>
      <c r="E511" t="s">
        <v>200</v>
      </c>
      <c r="F511">
        <v>2041</v>
      </c>
      <c r="G511">
        <v>130.22999999999999</v>
      </c>
      <c r="H511">
        <v>265799.43</v>
      </c>
      <c r="I511" t="s">
        <v>191</v>
      </c>
    </row>
    <row r="512" spans="1:9" x14ac:dyDescent="0.3">
      <c r="A512" t="s">
        <v>738</v>
      </c>
      <c r="B512" s="7">
        <v>45779</v>
      </c>
      <c r="C512" t="s">
        <v>198</v>
      </c>
      <c r="D512" t="s">
        <v>199</v>
      </c>
      <c r="E512" t="s">
        <v>200</v>
      </c>
      <c r="F512">
        <v>2624</v>
      </c>
      <c r="G512">
        <v>113.78</v>
      </c>
      <c r="H512">
        <v>298558.71999999997</v>
      </c>
      <c r="I512" t="s">
        <v>196</v>
      </c>
    </row>
    <row r="513" spans="1:9" x14ac:dyDescent="0.3">
      <c r="A513" t="s">
        <v>739</v>
      </c>
      <c r="B513" s="7">
        <v>46094</v>
      </c>
      <c r="C513" t="s">
        <v>212</v>
      </c>
      <c r="D513" t="s">
        <v>213</v>
      </c>
      <c r="E513" t="s">
        <v>200</v>
      </c>
      <c r="F513">
        <v>3931</v>
      </c>
      <c r="G513">
        <v>77.19</v>
      </c>
      <c r="H513">
        <v>303433.89</v>
      </c>
      <c r="I513" t="s">
        <v>196</v>
      </c>
    </row>
    <row r="514" spans="1:9" x14ac:dyDescent="0.3">
      <c r="A514" t="s">
        <v>740</v>
      </c>
      <c r="B514" s="7">
        <v>45825</v>
      </c>
      <c r="C514" t="s">
        <v>227</v>
      </c>
      <c r="D514" t="s">
        <v>189</v>
      </c>
      <c r="E514" t="s">
        <v>190</v>
      </c>
      <c r="F514">
        <v>8179</v>
      </c>
      <c r="G514">
        <v>241.33</v>
      </c>
      <c r="H514">
        <v>1973838.07</v>
      </c>
      <c r="I514" t="s">
        <v>191</v>
      </c>
    </row>
    <row r="515" spans="1:9" x14ac:dyDescent="0.3">
      <c r="A515" t="s">
        <v>741</v>
      </c>
      <c r="B515" s="7">
        <v>45934</v>
      </c>
      <c r="C515" t="s">
        <v>231</v>
      </c>
      <c r="D515" t="s">
        <v>213</v>
      </c>
      <c r="E515" t="s">
        <v>200</v>
      </c>
      <c r="F515">
        <v>6968</v>
      </c>
      <c r="G515">
        <v>89.95</v>
      </c>
      <c r="H515">
        <v>626771.6</v>
      </c>
      <c r="I515" t="s">
        <v>196</v>
      </c>
    </row>
    <row r="516" spans="1:9" x14ac:dyDescent="0.3">
      <c r="A516" t="s">
        <v>742</v>
      </c>
      <c r="B516" s="7">
        <v>46023</v>
      </c>
      <c r="C516" t="s">
        <v>193</v>
      </c>
      <c r="D516" t="s">
        <v>194</v>
      </c>
      <c r="E516" t="s">
        <v>195</v>
      </c>
      <c r="F516">
        <v>4</v>
      </c>
      <c r="G516">
        <v>64933.19</v>
      </c>
      <c r="H516">
        <v>259732.76</v>
      </c>
      <c r="I516" t="s">
        <v>196</v>
      </c>
    </row>
    <row r="517" spans="1:9" x14ac:dyDescent="0.3">
      <c r="A517" t="s">
        <v>743</v>
      </c>
      <c r="B517" s="7">
        <v>45833</v>
      </c>
      <c r="C517" t="s">
        <v>266</v>
      </c>
      <c r="D517" t="s">
        <v>213</v>
      </c>
      <c r="E517" t="s">
        <v>200</v>
      </c>
      <c r="F517">
        <v>8118</v>
      </c>
      <c r="G517">
        <v>88.87</v>
      </c>
      <c r="H517">
        <v>721446.66</v>
      </c>
      <c r="I517" t="s">
        <v>196</v>
      </c>
    </row>
    <row r="518" spans="1:9" x14ac:dyDescent="0.3">
      <c r="A518" t="s">
        <v>744</v>
      </c>
      <c r="B518" s="7">
        <v>45829</v>
      </c>
      <c r="C518" t="s">
        <v>227</v>
      </c>
      <c r="D518" t="s">
        <v>189</v>
      </c>
      <c r="E518" t="s">
        <v>190</v>
      </c>
      <c r="F518">
        <v>11288</v>
      </c>
      <c r="G518">
        <v>245.86</v>
      </c>
      <c r="H518">
        <v>2775267.68</v>
      </c>
      <c r="I518" t="s">
        <v>191</v>
      </c>
    </row>
    <row r="519" spans="1:9" x14ac:dyDescent="0.3">
      <c r="A519" t="s">
        <v>745</v>
      </c>
      <c r="B519" s="7">
        <v>45906</v>
      </c>
      <c r="C519" t="s">
        <v>253</v>
      </c>
      <c r="D519" t="s">
        <v>194</v>
      </c>
      <c r="E519" t="s">
        <v>195</v>
      </c>
      <c r="F519">
        <v>6</v>
      </c>
      <c r="G519">
        <v>62853.2</v>
      </c>
      <c r="H519">
        <v>377119.2</v>
      </c>
      <c r="I519" t="s">
        <v>196</v>
      </c>
    </row>
    <row r="520" spans="1:9" x14ac:dyDescent="0.3">
      <c r="A520" t="s">
        <v>746</v>
      </c>
      <c r="B520" s="7">
        <v>45880</v>
      </c>
      <c r="C520" t="s">
        <v>300</v>
      </c>
      <c r="D520" t="s">
        <v>236</v>
      </c>
      <c r="E520" t="s">
        <v>237</v>
      </c>
      <c r="F520">
        <v>1</v>
      </c>
      <c r="G520">
        <v>158090.89000000001</v>
      </c>
      <c r="H520">
        <v>158090.89000000001</v>
      </c>
      <c r="I520" t="s">
        <v>191</v>
      </c>
    </row>
    <row r="521" spans="1:9" x14ac:dyDescent="0.3">
      <c r="A521" t="s">
        <v>747</v>
      </c>
      <c r="B521" s="7">
        <v>46080</v>
      </c>
      <c r="C521" t="s">
        <v>220</v>
      </c>
      <c r="D521" t="s">
        <v>199</v>
      </c>
      <c r="E521" t="s">
        <v>200</v>
      </c>
      <c r="F521">
        <v>1586</v>
      </c>
      <c r="G521">
        <v>145.32</v>
      </c>
      <c r="H521">
        <v>230477.52</v>
      </c>
      <c r="I521" t="s">
        <v>191</v>
      </c>
    </row>
    <row r="522" spans="1:9" x14ac:dyDescent="0.3">
      <c r="A522" t="s">
        <v>748</v>
      </c>
      <c r="B522" s="7">
        <v>45852</v>
      </c>
      <c r="C522" t="s">
        <v>212</v>
      </c>
      <c r="D522" t="s">
        <v>213</v>
      </c>
      <c r="E522" t="s">
        <v>200</v>
      </c>
      <c r="F522">
        <v>6933</v>
      </c>
      <c r="G522">
        <v>87.05</v>
      </c>
      <c r="H522">
        <v>603517.65</v>
      </c>
      <c r="I522" t="s">
        <v>196</v>
      </c>
    </row>
    <row r="523" spans="1:9" x14ac:dyDescent="0.3">
      <c r="A523" t="s">
        <v>749</v>
      </c>
      <c r="B523" s="7">
        <v>45885</v>
      </c>
      <c r="C523" t="s">
        <v>235</v>
      </c>
      <c r="D523" t="s">
        <v>236</v>
      </c>
      <c r="E523" t="s">
        <v>237</v>
      </c>
      <c r="F523">
        <v>1</v>
      </c>
      <c r="G523">
        <v>164258.97</v>
      </c>
      <c r="H523">
        <v>164258.97</v>
      </c>
      <c r="I523" t="s">
        <v>191</v>
      </c>
    </row>
    <row r="524" spans="1:9" x14ac:dyDescent="0.3">
      <c r="A524" t="s">
        <v>750</v>
      </c>
      <c r="B524" s="7">
        <v>45913</v>
      </c>
      <c r="C524" t="s">
        <v>231</v>
      </c>
      <c r="D524" t="s">
        <v>213</v>
      </c>
      <c r="E524" t="s">
        <v>200</v>
      </c>
      <c r="F524">
        <v>5828</v>
      </c>
      <c r="G524">
        <v>100.23</v>
      </c>
      <c r="H524">
        <v>584140.43999999994</v>
      </c>
      <c r="I524" t="s">
        <v>191</v>
      </c>
    </row>
    <row r="525" spans="1:9" x14ac:dyDescent="0.3">
      <c r="A525" t="s">
        <v>751</v>
      </c>
      <c r="B525" s="7">
        <v>45847</v>
      </c>
      <c r="C525" t="s">
        <v>266</v>
      </c>
      <c r="D525" t="s">
        <v>213</v>
      </c>
      <c r="E525" t="s">
        <v>200</v>
      </c>
      <c r="F525">
        <v>4920</v>
      </c>
      <c r="G525">
        <v>88.83</v>
      </c>
      <c r="H525">
        <v>437043.6</v>
      </c>
      <c r="I525" t="s">
        <v>196</v>
      </c>
    </row>
    <row r="526" spans="1:9" x14ac:dyDescent="0.3">
      <c r="A526" t="s">
        <v>752</v>
      </c>
      <c r="B526" s="7">
        <v>45885</v>
      </c>
      <c r="C526" t="s">
        <v>218</v>
      </c>
      <c r="D526" t="s">
        <v>194</v>
      </c>
      <c r="E526" t="s">
        <v>195</v>
      </c>
      <c r="F526">
        <v>4</v>
      </c>
      <c r="G526">
        <v>25541.56</v>
      </c>
      <c r="H526">
        <v>102166.24</v>
      </c>
      <c r="I526" t="s">
        <v>196</v>
      </c>
    </row>
    <row r="527" spans="1:9" x14ac:dyDescent="0.3">
      <c r="A527" t="s">
        <v>753</v>
      </c>
      <c r="B527" s="7">
        <v>45945</v>
      </c>
      <c r="C527" t="s">
        <v>241</v>
      </c>
      <c r="D527" t="s">
        <v>213</v>
      </c>
      <c r="E527" t="s">
        <v>200</v>
      </c>
      <c r="F527">
        <v>5862</v>
      </c>
      <c r="G527">
        <v>95.81</v>
      </c>
      <c r="H527">
        <v>561638.22</v>
      </c>
      <c r="I527" t="s">
        <v>191</v>
      </c>
    </row>
    <row r="528" spans="1:9" x14ac:dyDescent="0.3">
      <c r="A528" t="s">
        <v>754</v>
      </c>
      <c r="B528" s="7">
        <v>46097</v>
      </c>
      <c r="C528" t="s">
        <v>300</v>
      </c>
      <c r="D528" t="s">
        <v>236</v>
      </c>
      <c r="E528" t="s">
        <v>237</v>
      </c>
      <c r="F528">
        <v>1</v>
      </c>
      <c r="G528">
        <v>35408.92</v>
      </c>
      <c r="H528">
        <v>35408.92</v>
      </c>
      <c r="I528" t="s">
        <v>196</v>
      </c>
    </row>
    <row r="529" spans="1:9" x14ac:dyDescent="0.3">
      <c r="A529" t="s">
        <v>755</v>
      </c>
      <c r="B529" s="7">
        <v>45883</v>
      </c>
      <c r="C529" t="s">
        <v>212</v>
      </c>
      <c r="D529" t="s">
        <v>213</v>
      </c>
      <c r="E529" t="s">
        <v>200</v>
      </c>
      <c r="F529">
        <v>2968</v>
      </c>
      <c r="G529">
        <v>87.97</v>
      </c>
      <c r="H529">
        <v>261094.96</v>
      </c>
      <c r="I529" t="s">
        <v>191</v>
      </c>
    </row>
    <row r="530" spans="1:9" x14ac:dyDescent="0.3">
      <c r="A530" t="s">
        <v>756</v>
      </c>
      <c r="B530" s="7">
        <v>46080</v>
      </c>
      <c r="C530" t="s">
        <v>202</v>
      </c>
      <c r="D530" t="s">
        <v>203</v>
      </c>
      <c r="E530" t="s">
        <v>204</v>
      </c>
      <c r="F530">
        <v>544</v>
      </c>
      <c r="G530">
        <v>93.39</v>
      </c>
      <c r="H530">
        <v>50804.160000000003</v>
      </c>
      <c r="I530" t="s">
        <v>196</v>
      </c>
    </row>
    <row r="531" spans="1:9" x14ac:dyDescent="0.3">
      <c r="A531" t="s">
        <v>757</v>
      </c>
      <c r="B531" s="7">
        <v>46014</v>
      </c>
      <c r="C531" t="s">
        <v>300</v>
      </c>
      <c r="D531" t="s">
        <v>236</v>
      </c>
      <c r="E531" t="s">
        <v>237</v>
      </c>
      <c r="F531">
        <v>1</v>
      </c>
      <c r="G531">
        <v>120837.29</v>
      </c>
      <c r="H531">
        <v>120837.29</v>
      </c>
      <c r="I531" t="s">
        <v>196</v>
      </c>
    </row>
    <row r="532" spans="1:9" x14ac:dyDescent="0.3">
      <c r="A532" t="s">
        <v>758</v>
      </c>
      <c r="B532" s="7">
        <v>46083</v>
      </c>
      <c r="C532" t="s">
        <v>300</v>
      </c>
      <c r="D532" t="s">
        <v>236</v>
      </c>
      <c r="E532" t="s">
        <v>237</v>
      </c>
      <c r="F532">
        <v>1</v>
      </c>
      <c r="G532">
        <v>15003.35</v>
      </c>
      <c r="H532">
        <v>15003.35</v>
      </c>
      <c r="I532" t="s">
        <v>196</v>
      </c>
    </row>
    <row r="533" spans="1:9" x14ac:dyDescent="0.3">
      <c r="A533" t="s">
        <v>759</v>
      </c>
      <c r="B533" s="7">
        <v>46064</v>
      </c>
      <c r="C533" t="s">
        <v>218</v>
      </c>
      <c r="D533" t="s">
        <v>194</v>
      </c>
      <c r="E533" t="s">
        <v>195</v>
      </c>
      <c r="F533">
        <v>3</v>
      </c>
      <c r="G533">
        <v>60102.239999999998</v>
      </c>
      <c r="H533">
        <v>180306.72</v>
      </c>
      <c r="I533" t="s">
        <v>196</v>
      </c>
    </row>
    <row r="534" spans="1:9" x14ac:dyDescent="0.3">
      <c r="A534" t="s">
        <v>760</v>
      </c>
      <c r="B534" s="7">
        <v>45755</v>
      </c>
      <c r="C534" t="s">
        <v>253</v>
      </c>
      <c r="D534" t="s">
        <v>194</v>
      </c>
      <c r="E534" t="s">
        <v>195</v>
      </c>
      <c r="F534">
        <v>8</v>
      </c>
      <c r="G534">
        <v>26412.83</v>
      </c>
      <c r="H534">
        <v>211302.64</v>
      </c>
      <c r="I534" t="s">
        <v>196</v>
      </c>
    </row>
    <row r="535" spans="1:9" x14ac:dyDescent="0.3">
      <c r="A535" t="s">
        <v>761</v>
      </c>
      <c r="B535" s="7">
        <v>45896</v>
      </c>
      <c r="C535" t="s">
        <v>326</v>
      </c>
      <c r="D535" t="s">
        <v>203</v>
      </c>
      <c r="E535" t="s">
        <v>204</v>
      </c>
      <c r="F535">
        <v>1262</v>
      </c>
      <c r="G535">
        <v>400.21</v>
      </c>
      <c r="H535">
        <v>505065.02</v>
      </c>
      <c r="I535" t="s">
        <v>196</v>
      </c>
    </row>
    <row r="536" spans="1:9" x14ac:dyDescent="0.3">
      <c r="A536" t="s">
        <v>762</v>
      </c>
      <c r="B536" s="7">
        <v>46024</v>
      </c>
      <c r="C536" t="s">
        <v>229</v>
      </c>
      <c r="D536" t="s">
        <v>203</v>
      </c>
      <c r="E536" t="s">
        <v>204</v>
      </c>
      <c r="F536">
        <v>254</v>
      </c>
      <c r="G536">
        <v>341.71</v>
      </c>
      <c r="H536">
        <v>86794.34</v>
      </c>
      <c r="I536" t="s">
        <v>191</v>
      </c>
    </row>
    <row r="537" spans="1:9" x14ac:dyDescent="0.3">
      <c r="A537" t="s">
        <v>763</v>
      </c>
      <c r="B537" s="7">
        <v>45917</v>
      </c>
      <c r="C537" t="s">
        <v>224</v>
      </c>
      <c r="D537" t="s">
        <v>203</v>
      </c>
      <c r="E537" t="s">
        <v>204</v>
      </c>
      <c r="F537">
        <v>908</v>
      </c>
      <c r="G537">
        <v>155.09</v>
      </c>
      <c r="H537">
        <v>140821.72</v>
      </c>
      <c r="I537" t="s">
        <v>196</v>
      </c>
    </row>
    <row r="538" spans="1:9" x14ac:dyDescent="0.3">
      <c r="A538" t="s">
        <v>764</v>
      </c>
      <c r="B538" s="7">
        <v>45864</v>
      </c>
      <c r="C538" t="s">
        <v>215</v>
      </c>
      <c r="D538" t="s">
        <v>213</v>
      </c>
      <c r="E538" t="s">
        <v>200</v>
      </c>
      <c r="F538">
        <v>2995</v>
      </c>
      <c r="G538">
        <v>94.41</v>
      </c>
      <c r="H538">
        <v>282757.95</v>
      </c>
      <c r="I538" t="s">
        <v>191</v>
      </c>
    </row>
    <row r="539" spans="1:9" x14ac:dyDescent="0.3">
      <c r="A539" t="s">
        <v>765</v>
      </c>
      <c r="B539" s="7">
        <v>45789</v>
      </c>
      <c r="C539" t="s">
        <v>253</v>
      </c>
      <c r="D539" t="s">
        <v>194</v>
      </c>
      <c r="E539" t="s">
        <v>195</v>
      </c>
      <c r="F539">
        <v>5</v>
      </c>
      <c r="G539">
        <v>18609.189999999999</v>
      </c>
      <c r="H539">
        <v>93045.95</v>
      </c>
      <c r="I539" t="s">
        <v>196</v>
      </c>
    </row>
    <row r="540" spans="1:9" x14ac:dyDescent="0.3">
      <c r="A540" t="s">
        <v>766</v>
      </c>
      <c r="B540" s="7">
        <v>45916</v>
      </c>
      <c r="C540" t="s">
        <v>277</v>
      </c>
      <c r="D540" t="s">
        <v>194</v>
      </c>
      <c r="E540" t="s">
        <v>195</v>
      </c>
      <c r="F540">
        <v>12</v>
      </c>
      <c r="G540">
        <v>29611.47</v>
      </c>
      <c r="H540">
        <v>355337.64</v>
      </c>
      <c r="I540" t="s">
        <v>196</v>
      </c>
    </row>
    <row r="541" spans="1:9" x14ac:dyDescent="0.3">
      <c r="A541" t="s">
        <v>767</v>
      </c>
      <c r="B541" s="7">
        <v>46038</v>
      </c>
      <c r="C541" t="s">
        <v>340</v>
      </c>
      <c r="D541" t="s">
        <v>189</v>
      </c>
      <c r="E541" t="s">
        <v>190</v>
      </c>
      <c r="F541">
        <v>17521</v>
      </c>
      <c r="G541">
        <v>250.08</v>
      </c>
      <c r="H541">
        <v>4381651.68</v>
      </c>
      <c r="I541" t="s">
        <v>196</v>
      </c>
    </row>
    <row r="542" spans="1:9" x14ac:dyDescent="0.3">
      <c r="A542" t="s">
        <v>768</v>
      </c>
      <c r="B542" s="7">
        <v>46069</v>
      </c>
      <c r="C542" t="s">
        <v>218</v>
      </c>
      <c r="D542" t="s">
        <v>194</v>
      </c>
      <c r="E542" t="s">
        <v>195</v>
      </c>
      <c r="F542">
        <v>3</v>
      </c>
      <c r="G542">
        <v>35032.06</v>
      </c>
      <c r="H542">
        <v>105096.18</v>
      </c>
      <c r="I542" t="s">
        <v>191</v>
      </c>
    </row>
    <row r="543" spans="1:9" x14ac:dyDescent="0.3">
      <c r="A543" t="s">
        <v>769</v>
      </c>
      <c r="B543" s="7">
        <v>45821</v>
      </c>
      <c r="C543" t="s">
        <v>224</v>
      </c>
      <c r="D543" t="s">
        <v>203</v>
      </c>
      <c r="E543" t="s">
        <v>204</v>
      </c>
      <c r="F543">
        <v>2127</v>
      </c>
      <c r="G543">
        <v>357.49</v>
      </c>
      <c r="H543">
        <v>760381.23</v>
      </c>
      <c r="I543" t="s">
        <v>196</v>
      </c>
    </row>
    <row r="544" spans="1:9" x14ac:dyDescent="0.3">
      <c r="A544" t="s">
        <v>770</v>
      </c>
      <c r="B544" s="7">
        <v>45927</v>
      </c>
      <c r="C544" t="s">
        <v>277</v>
      </c>
      <c r="D544" t="s">
        <v>194</v>
      </c>
      <c r="E544" t="s">
        <v>195</v>
      </c>
      <c r="F544">
        <v>3</v>
      </c>
      <c r="G544">
        <v>31015.59</v>
      </c>
      <c r="H544">
        <v>93046.77</v>
      </c>
      <c r="I544" t="s">
        <v>191</v>
      </c>
    </row>
    <row r="545" spans="1:9" x14ac:dyDescent="0.3">
      <c r="A545" t="s">
        <v>771</v>
      </c>
      <c r="B545" s="7">
        <v>45800</v>
      </c>
      <c r="C545" t="s">
        <v>326</v>
      </c>
      <c r="D545" t="s">
        <v>203</v>
      </c>
      <c r="E545" t="s">
        <v>204</v>
      </c>
      <c r="F545">
        <v>603</v>
      </c>
      <c r="G545">
        <v>671.37</v>
      </c>
      <c r="H545">
        <v>404836.11</v>
      </c>
      <c r="I545" t="s">
        <v>196</v>
      </c>
    </row>
    <row r="546" spans="1:9" x14ac:dyDescent="0.3">
      <c r="A546" t="s">
        <v>772</v>
      </c>
      <c r="B546" s="7">
        <v>45953</v>
      </c>
      <c r="C546" t="s">
        <v>300</v>
      </c>
      <c r="D546" t="s">
        <v>236</v>
      </c>
      <c r="E546" t="s">
        <v>237</v>
      </c>
      <c r="F546">
        <v>1</v>
      </c>
      <c r="G546">
        <v>140394.60999999999</v>
      </c>
      <c r="H546">
        <v>140394.60999999999</v>
      </c>
      <c r="I546" t="s">
        <v>191</v>
      </c>
    </row>
    <row r="547" spans="1:9" x14ac:dyDescent="0.3">
      <c r="A547" t="s">
        <v>773</v>
      </c>
      <c r="B547" s="7">
        <v>45839</v>
      </c>
      <c r="C547" t="s">
        <v>323</v>
      </c>
      <c r="D547" t="s">
        <v>189</v>
      </c>
      <c r="E547" t="s">
        <v>190</v>
      </c>
      <c r="F547">
        <v>12687</v>
      </c>
      <c r="G547">
        <v>247.4</v>
      </c>
      <c r="H547">
        <v>3138763.8</v>
      </c>
      <c r="I547" t="s">
        <v>196</v>
      </c>
    </row>
    <row r="548" spans="1:9" x14ac:dyDescent="0.3">
      <c r="A548" t="s">
        <v>774</v>
      </c>
      <c r="B548" s="7">
        <v>46002</v>
      </c>
      <c r="C548" t="s">
        <v>188</v>
      </c>
      <c r="D548" t="s">
        <v>189</v>
      </c>
      <c r="E548" t="s">
        <v>190</v>
      </c>
      <c r="F548">
        <v>8869</v>
      </c>
      <c r="G548">
        <v>250.28</v>
      </c>
      <c r="H548">
        <v>2219733.3199999998</v>
      </c>
      <c r="I548" t="s">
        <v>191</v>
      </c>
    </row>
    <row r="549" spans="1:9" x14ac:dyDescent="0.3">
      <c r="A549" t="s">
        <v>775</v>
      </c>
      <c r="B549" s="7">
        <v>45804</v>
      </c>
      <c r="C549" t="s">
        <v>210</v>
      </c>
      <c r="D549" t="s">
        <v>199</v>
      </c>
      <c r="E549" t="s">
        <v>200</v>
      </c>
      <c r="F549">
        <v>3467</v>
      </c>
      <c r="G549">
        <v>102.37</v>
      </c>
      <c r="H549">
        <v>354916.79</v>
      </c>
      <c r="I549" t="s">
        <v>191</v>
      </c>
    </row>
    <row r="550" spans="1:9" x14ac:dyDescent="0.3">
      <c r="A550" t="s">
        <v>776</v>
      </c>
      <c r="B550" s="7">
        <v>46063</v>
      </c>
      <c r="C550" t="s">
        <v>323</v>
      </c>
      <c r="D550" t="s">
        <v>189</v>
      </c>
      <c r="E550" t="s">
        <v>190</v>
      </c>
      <c r="F550">
        <v>13149</v>
      </c>
      <c r="G550">
        <v>244.35</v>
      </c>
      <c r="H550">
        <v>3212958.15</v>
      </c>
      <c r="I550" t="s">
        <v>191</v>
      </c>
    </row>
    <row r="551" spans="1:9" x14ac:dyDescent="0.3">
      <c r="A551" t="s">
        <v>777</v>
      </c>
      <c r="B551" s="7">
        <v>45911</v>
      </c>
      <c r="C551" t="s">
        <v>277</v>
      </c>
      <c r="D551" t="s">
        <v>194</v>
      </c>
      <c r="E551" t="s">
        <v>195</v>
      </c>
      <c r="F551">
        <v>11</v>
      </c>
      <c r="G551">
        <v>53733.61</v>
      </c>
      <c r="H551">
        <v>591069.71</v>
      </c>
      <c r="I551" t="s">
        <v>191</v>
      </c>
    </row>
    <row r="552" spans="1:9" x14ac:dyDescent="0.3">
      <c r="A552" t="s">
        <v>778</v>
      </c>
      <c r="B552" s="7">
        <v>45908</v>
      </c>
      <c r="C552" t="s">
        <v>227</v>
      </c>
      <c r="D552" t="s">
        <v>189</v>
      </c>
      <c r="E552" t="s">
        <v>190</v>
      </c>
      <c r="F552">
        <v>19657</v>
      </c>
      <c r="G552">
        <v>252.86</v>
      </c>
      <c r="H552">
        <v>4970469.0199999996</v>
      </c>
      <c r="I552" t="s">
        <v>196</v>
      </c>
    </row>
    <row r="553" spans="1:9" x14ac:dyDescent="0.3">
      <c r="A553" t="s">
        <v>779</v>
      </c>
      <c r="B553" s="7">
        <v>46014</v>
      </c>
      <c r="C553" t="s">
        <v>311</v>
      </c>
      <c r="D553" t="s">
        <v>189</v>
      </c>
      <c r="E553" t="s">
        <v>190</v>
      </c>
      <c r="F553">
        <v>15398</v>
      </c>
      <c r="G553">
        <v>252.22</v>
      </c>
      <c r="H553">
        <v>3883683.56</v>
      </c>
      <c r="I553" t="s">
        <v>196</v>
      </c>
    </row>
    <row r="554" spans="1:9" x14ac:dyDescent="0.3">
      <c r="A554" t="s">
        <v>780</v>
      </c>
      <c r="B554" s="7">
        <v>46024</v>
      </c>
      <c r="C554" t="s">
        <v>340</v>
      </c>
      <c r="D554" t="s">
        <v>189</v>
      </c>
      <c r="E554" t="s">
        <v>190</v>
      </c>
      <c r="F554">
        <v>13069</v>
      </c>
      <c r="G554">
        <v>243.43</v>
      </c>
      <c r="H554">
        <v>3181386.67</v>
      </c>
      <c r="I554" t="s">
        <v>196</v>
      </c>
    </row>
    <row r="555" spans="1:9" x14ac:dyDescent="0.3">
      <c r="A555" t="s">
        <v>781</v>
      </c>
      <c r="B555" s="7">
        <v>45905</v>
      </c>
      <c r="C555" t="s">
        <v>231</v>
      </c>
      <c r="D555" t="s">
        <v>213</v>
      </c>
      <c r="E555" t="s">
        <v>200</v>
      </c>
      <c r="F555">
        <v>4611</v>
      </c>
      <c r="G555">
        <v>62.45</v>
      </c>
      <c r="H555">
        <v>287956.95</v>
      </c>
      <c r="I555" t="s">
        <v>191</v>
      </c>
    </row>
    <row r="556" spans="1:9" x14ac:dyDescent="0.3">
      <c r="A556" t="s">
        <v>782</v>
      </c>
      <c r="B556" s="7">
        <v>45889</v>
      </c>
      <c r="C556" t="s">
        <v>235</v>
      </c>
      <c r="D556" t="s">
        <v>236</v>
      </c>
      <c r="E556" t="s">
        <v>237</v>
      </c>
      <c r="F556">
        <v>1</v>
      </c>
      <c r="G556">
        <v>114741.29</v>
      </c>
      <c r="H556">
        <v>114741.29</v>
      </c>
      <c r="I556" t="s">
        <v>196</v>
      </c>
    </row>
    <row r="557" spans="1:9" x14ac:dyDescent="0.3">
      <c r="A557" t="s">
        <v>783</v>
      </c>
      <c r="B557" s="7">
        <v>45874</v>
      </c>
      <c r="C557" t="s">
        <v>218</v>
      </c>
      <c r="D557" t="s">
        <v>194</v>
      </c>
      <c r="E557" t="s">
        <v>195</v>
      </c>
      <c r="F557">
        <v>7</v>
      </c>
      <c r="G557">
        <v>39200.74</v>
      </c>
      <c r="H557">
        <v>274405.18</v>
      </c>
      <c r="I557" t="s">
        <v>196</v>
      </c>
    </row>
    <row r="558" spans="1:9" x14ac:dyDescent="0.3">
      <c r="A558" t="s">
        <v>784</v>
      </c>
      <c r="B558" s="7">
        <v>45995</v>
      </c>
      <c r="C558" t="s">
        <v>193</v>
      </c>
      <c r="D558" t="s">
        <v>194</v>
      </c>
      <c r="E558" t="s">
        <v>195</v>
      </c>
      <c r="F558">
        <v>1</v>
      </c>
      <c r="G558">
        <v>55945.5</v>
      </c>
      <c r="H558">
        <v>55945.5</v>
      </c>
      <c r="I558" t="s">
        <v>196</v>
      </c>
    </row>
    <row r="559" spans="1:9" x14ac:dyDescent="0.3">
      <c r="A559" t="s">
        <v>785</v>
      </c>
      <c r="B559" s="7">
        <v>45885</v>
      </c>
      <c r="C559" t="s">
        <v>262</v>
      </c>
      <c r="D559" t="s">
        <v>203</v>
      </c>
      <c r="E559" t="s">
        <v>204</v>
      </c>
      <c r="F559">
        <v>222</v>
      </c>
      <c r="G559">
        <v>693.78</v>
      </c>
      <c r="H559">
        <v>154019.16</v>
      </c>
      <c r="I559" t="s">
        <v>196</v>
      </c>
    </row>
    <row r="560" spans="1:9" x14ac:dyDescent="0.3">
      <c r="A560" t="s">
        <v>786</v>
      </c>
      <c r="B560" s="7">
        <v>45911</v>
      </c>
      <c r="C560" t="s">
        <v>277</v>
      </c>
      <c r="D560" t="s">
        <v>194</v>
      </c>
      <c r="E560" t="s">
        <v>195</v>
      </c>
      <c r="F560">
        <v>10</v>
      </c>
      <c r="G560">
        <v>46109.3</v>
      </c>
      <c r="H560">
        <v>461093</v>
      </c>
      <c r="I560" t="s">
        <v>196</v>
      </c>
    </row>
    <row r="561" spans="1:9" x14ac:dyDescent="0.3">
      <c r="A561" t="s">
        <v>787</v>
      </c>
      <c r="B561" s="7">
        <v>45895</v>
      </c>
      <c r="C561" t="s">
        <v>220</v>
      </c>
      <c r="D561" t="s">
        <v>199</v>
      </c>
      <c r="E561" t="s">
        <v>200</v>
      </c>
      <c r="F561">
        <v>2449</v>
      </c>
      <c r="G561">
        <v>97.26</v>
      </c>
      <c r="H561">
        <v>238189.74</v>
      </c>
      <c r="I561" t="s">
        <v>191</v>
      </c>
    </row>
    <row r="562" spans="1:9" x14ac:dyDescent="0.3">
      <c r="A562" t="s">
        <v>788</v>
      </c>
      <c r="B562" s="7">
        <v>45808</v>
      </c>
      <c r="C562" t="s">
        <v>266</v>
      </c>
      <c r="D562" t="s">
        <v>213</v>
      </c>
      <c r="E562" t="s">
        <v>200</v>
      </c>
      <c r="F562">
        <v>2639</v>
      </c>
      <c r="G562">
        <v>82.05</v>
      </c>
      <c r="H562">
        <v>216529.95</v>
      </c>
      <c r="I562" t="s">
        <v>196</v>
      </c>
    </row>
    <row r="563" spans="1:9" x14ac:dyDescent="0.3">
      <c r="A563" t="s">
        <v>789</v>
      </c>
      <c r="B563" s="7">
        <v>46078</v>
      </c>
      <c r="C563" t="s">
        <v>198</v>
      </c>
      <c r="D563" t="s">
        <v>199</v>
      </c>
      <c r="E563" t="s">
        <v>200</v>
      </c>
      <c r="F563">
        <v>4593</v>
      </c>
      <c r="G563">
        <v>128.87</v>
      </c>
      <c r="H563">
        <v>591899.91</v>
      </c>
      <c r="I563" t="s">
        <v>191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9"/>
  <sheetViews>
    <sheetView workbookViewId="0"/>
  </sheetViews>
  <sheetFormatPr defaultRowHeight="14.4" x14ac:dyDescent="0.3"/>
  <sheetData>
    <row r="1" spans="1:6" ht="15.6" x14ac:dyDescent="0.3">
      <c r="A1" s="6" t="s">
        <v>790</v>
      </c>
    </row>
    <row r="3" spans="1:6" x14ac:dyDescent="0.3">
      <c r="A3" t="s">
        <v>791</v>
      </c>
      <c r="B3" t="s">
        <v>792</v>
      </c>
      <c r="C3" t="s">
        <v>178</v>
      </c>
      <c r="D3" t="s">
        <v>180</v>
      </c>
      <c r="E3" t="s">
        <v>793</v>
      </c>
      <c r="F3" t="s">
        <v>794</v>
      </c>
    </row>
    <row r="4" spans="1:6" x14ac:dyDescent="0.3">
      <c r="A4" t="s">
        <v>795</v>
      </c>
      <c r="B4" s="7">
        <v>45904</v>
      </c>
      <c r="C4" t="s">
        <v>187</v>
      </c>
      <c r="D4" t="s">
        <v>188</v>
      </c>
      <c r="E4">
        <v>16009</v>
      </c>
      <c r="F4" t="s">
        <v>796</v>
      </c>
    </row>
    <row r="5" spans="1:6" x14ac:dyDescent="0.3">
      <c r="A5" t="s">
        <v>797</v>
      </c>
      <c r="B5" s="7">
        <v>45802</v>
      </c>
      <c r="C5" t="s">
        <v>192</v>
      </c>
      <c r="D5" t="s">
        <v>193</v>
      </c>
      <c r="E5">
        <v>11</v>
      </c>
      <c r="F5" t="s">
        <v>796</v>
      </c>
    </row>
    <row r="6" spans="1:6" x14ac:dyDescent="0.3">
      <c r="A6" t="s">
        <v>798</v>
      </c>
      <c r="B6" s="7">
        <v>45902</v>
      </c>
      <c r="C6" t="s">
        <v>197</v>
      </c>
      <c r="D6" t="s">
        <v>198</v>
      </c>
      <c r="E6">
        <v>2212</v>
      </c>
      <c r="F6" t="s">
        <v>796</v>
      </c>
    </row>
    <row r="7" spans="1:6" x14ac:dyDescent="0.3">
      <c r="A7" t="s">
        <v>799</v>
      </c>
      <c r="B7" s="7">
        <v>45838</v>
      </c>
      <c r="C7" t="s">
        <v>201</v>
      </c>
      <c r="D7" t="s">
        <v>202</v>
      </c>
      <c r="E7">
        <v>2738</v>
      </c>
      <c r="F7" t="s">
        <v>796</v>
      </c>
    </row>
    <row r="8" spans="1:6" x14ac:dyDescent="0.3">
      <c r="A8" t="s">
        <v>800</v>
      </c>
      <c r="B8" s="7">
        <v>45924</v>
      </c>
      <c r="C8" t="s">
        <v>205</v>
      </c>
      <c r="D8" t="s">
        <v>206</v>
      </c>
      <c r="E8">
        <v>841</v>
      </c>
      <c r="F8" t="s">
        <v>796</v>
      </c>
    </row>
    <row r="9" spans="1:6" x14ac:dyDescent="0.3">
      <c r="A9" t="s">
        <v>801</v>
      </c>
      <c r="B9" s="7">
        <v>45891</v>
      </c>
      <c r="C9" t="s">
        <v>207</v>
      </c>
      <c r="D9" t="s">
        <v>188</v>
      </c>
      <c r="E9">
        <v>11620</v>
      </c>
      <c r="F9" t="s">
        <v>796</v>
      </c>
    </row>
    <row r="10" spans="1:6" x14ac:dyDescent="0.3">
      <c r="A10" t="s">
        <v>802</v>
      </c>
      <c r="B10" s="7">
        <v>45832</v>
      </c>
      <c r="C10" t="s">
        <v>208</v>
      </c>
      <c r="D10" t="s">
        <v>202</v>
      </c>
      <c r="E10">
        <v>200</v>
      </c>
      <c r="F10" t="s">
        <v>796</v>
      </c>
    </row>
    <row r="11" spans="1:6" x14ac:dyDescent="0.3">
      <c r="A11" t="s">
        <v>803</v>
      </c>
      <c r="B11" s="7">
        <v>45868</v>
      </c>
      <c r="C11" t="s">
        <v>209</v>
      </c>
      <c r="D11" t="s">
        <v>210</v>
      </c>
      <c r="E11">
        <v>3617</v>
      </c>
      <c r="F11" t="s">
        <v>796</v>
      </c>
    </row>
    <row r="12" spans="1:6" x14ac:dyDescent="0.3">
      <c r="A12" t="s">
        <v>804</v>
      </c>
      <c r="B12" s="7">
        <v>45970</v>
      </c>
      <c r="C12" t="s">
        <v>211</v>
      </c>
      <c r="D12" t="s">
        <v>212</v>
      </c>
      <c r="E12">
        <v>5738</v>
      </c>
      <c r="F12" t="s">
        <v>796</v>
      </c>
    </row>
    <row r="13" spans="1:6" x14ac:dyDescent="0.3">
      <c r="A13" t="s">
        <v>805</v>
      </c>
      <c r="B13" s="7">
        <v>46042</v>
      </c>
      <c r="C13" t="s">
        <v>214</v>
      </c>
      <c r="D13" t="s">
        <v>215</v>
      </c>
      <c r="E13">
        <v>3900</v>
      </c>
      <c r="F13" t="s">
        <v>796</v>
      </c>
    </row>
    <row r="14" spans="1:6" x14ac:dyDescent="0.3">
      <c r="A14" t="s">
        <v>806</v>
      </c>
      <c r="B14" s="7">
        <v>46095</v>
      </c>
      <c r="C14" t="s">
        <v>216</v>
      </c>
      <c r="D14" t="s">
        <v>215</v>
      </c>
      <c r="E14">
        <v>2831</v>
      </c>
      <c r="F14" t="s">
        <v>796</v>
      </c>
    </row>
    <row r="15" spans="1:6" x14ac:dyDescent="0.3">
      <c r="A15" t="s">
        <v>807</v>
      </c>
      <c r="B15" s="7">
        <v>45813</v>
      </c>
      <c r="C15" t="s">
        <v>217</v>
      </c>
      <c r="D15" t="s">
        <v>218</v>
      </c>
      <c r="E15">
        <v>7</v>
      </c>
      <c r="F15" t="s">
        <v>796</v>
      </c>
    </row>
    <row r="16" spans="1:6" x14ac:dyDescent="0.3">
      <c r="A16" t="s">
        <v>808</v>
      </c>
      <c r="B16" s="7">
        <v>46030</v>
      </c>
      <c r="C16" t="s">
        <v>219</v>
      </c>
      <c r="D16" t="s">
        <v>220</v>
      </c>
      <c r="E16">
        <v>2471</v>
      </c>
      <c r="F16" t="s">
        <v>796</v>
      </c>
    </row>
    <row r="17" spans="1:6" x14ac:dyDescent="0.3">
      <c r="A17" t="s">
        <v>809</v>
      </c>
      <c r="B17" s="7">
        <v>45778</v>
      </c>
      <c r="C17" t="s">
        <v>221</v>
      </c>
      <c r="D17" t="s">
        <v>202</v>
      </c>
      <c r="E17">
        <v>908</v>
      </c>
      <c r="F17" t="s">
        <v>796</v>
      </c>
    </row>
    <row r="18" spans="1:6" x14ac:dyDescent="0.3">
      <c r="A18" t="s">
        <v>810</v>
      </c>
      <c r="B18" s="7">
        <v>45777</v>
      </c>
      <c r="C18" t="s">
        <v>222</v>
      </c>
      <c r="D18" t="s">
        <v>202</v>
      </c>
      <c r="E18">
        <v>394</v>
      </c>
      <c r="F18" t="s">
        <v>796</v>
      </c>
    </row>
    <row r="19" spans="1:6" x14ac:dyDescent="0.3">
      <c r="A19" t="s">
        <v>811</v>
      </c>
      <c r="B19" s="7">
        <v>45838</v>
      </c>
      <c r="C19" t="s">
        <v>223</v>
      </c>
      <c r="D19" t="s">
        <v>224</v>
      </c>
      <c r="E19">
        <v>2627</v>
      </c>
      <c r="F19" t="s">
        <v>796</v>
      </c>
    </row>
    <row r="20" spans="1:6" x14ac:dyDescent="0.3">
      <c r="A20" t="s">
        <v>812</v>
      </c>
      <c r="B20" s="7">
        <v>46089</v>
      </c>
      <c r="C20" t="s">
        <v>226</v>
      </c>
      <c r="D20" t="s">
        <v>227</v>
      </c>
      <c r="E20">
        <v>9203</v>
      </c>
      <c r="F20" t="s">
        <v>796</v>
      </c>
    </row>
    <row r="21" spans="1:6" x14ac:dyDescent="0.3">
      <c r="A21" t="s">
        <v>813</v>
      </c>
      <c r="B21" s="7">
        <v>45932</v>
      </c>
      <c r="C21" t="s">
        <v>228</v>
      </c>
      <c r="D21" t="s">
        <v>229</v>
      </c>
      <c r="E21">
        <v>2484</v>
      </c>
      <c r="F21" t="s">
        <v>796</v>
      </c>
    </row>
    <row r="22" spans="1:6" x14ac:dyDescent="0.3">
      <c r="A22" t="s">
        <v>814</v>
      </c>
      <c r="B22" s="7">
        <v>45989</v>
      </c>
      <c r="C22" t="s">
        <v>230</v>
      </c>
      <c r="D22" t="s">
        <v>231</v>
      </c>
      <c r="E22">
        <v>5959</v>
      </c>
      <c r="F22" t="s">
        <v>796</v>
      </c>
    </row>
    <row r="23" spans="1:6" x14ac:dyDescent="0.3">
      <c r="A23" t="s">
        <v>815</v>
      </c>
      <c r="B23" s="7">
        <v>45966</v>
      </c>
      <c r="C23" t="s">
        <v>232</v>
      </c>
      <c r="D23" t="s">
        <v>229</v>
      </c>
      <c r="E23">
        <v>1201</v>
      </c>
      <c r="F23" t="s">
        <v>796</v>
      </c>
    </row>
    <row r="24" spans="1:6" x14ac:dyDescent="0.3">
      <c r="A24" t="s">
        <v>816</v>
      </c>
      <c r="B24" s="7">
        <v>45878</v>
      </c>
      <c r="C24" t="s">
        <v>233</v>
      </c>
      <c r="D24" t="s">
        <v>215</v>
      </c>
      <c r="E24">
        <v>2062</v>
      </c>
      <c r="F24" t="s">
        <v>796</v>
      </c>
    </row>
    <row r="25" spans="1:6" x14ac:dyDescent="0.3">
      <c r="A25" t="s">
        <v>817</v>
      </c>
      <c r="B25" s="7">
        <v>45974</v>
      </c>
      <c r="C25" t="s">
        <v>234</v>
      </c>
      <c r="D25" t="s">
        <v>235</v>
      </c>
      <c r="E25">
        <v>0</v>
      </c>
      <c r="F25" t="s">
        <v>796</v>
      </c>
    </row>
    <row r="26" spans="1:6" x14ac:dyDescent="0.3">
      <c r="A26" t="s">
        <v>818</v>
      </c>
      <c r="B26" s="7">
        <v>45953</v>
      </c>
      <c r="C26" t="s">
        <v>238</v>
      </c>
      <c r="D26" t="s">
        <v>239</v>
      </c>
      <c r="E26">
        <v>11</v>
      </c>
      <c r="F26" t="s">
        <v>796</v>
      </c>
    </row>
    <row r="27" spans="1:6" x14ac:dyDescent="0.3">
      <c r="A27" t="s">
        <v>819</v>
      </c>
      <c r="B27" s="7">
        <v>45830</v>
      </c>
      <c r="C27" t="s">
        <v>240</v>
      </c>
      <c r="D27" t="s">
        <v>241</v>
      </c>
      <c r="E27">
        <v>6833</v>
      </c>
      <c r="F27" t="s">
        <v>796</v>
      </c>
    </row>
    <row r="28" spans="1:6" x14ac:dyDescent="0.3">
      <c r="A28" t="s">
        <v>820</v>
      </c>
      <c r="B28" s="7">
        <v>46103</v>
      </c>
      <c r="C28" t="s">
        <v>242</v>
      </c>
      <c r="D28" t="s">
        <v>224</v>
      </c>
      <c r="E28">
        <v>2762</v>
      </c>
      <c r="F28" t="s">
        <v>796</v>
      </c>
    </row>
    <row r="29" spans="1:6" x14ac:dyDescent="0.3">
      <c r="A29" t="s">
        <v>821</v>
      </c>
      <c r="B29" s="7">
        <v>46015</v>
      </c>
      <c r="C29" t="s">
        <v>243</v>
      </c>
      <c r="D29" t="s">
        <v>244</v>
      </c>
      <c r="E29">
        <v>1</v>
      </c>
      <c r="F29" t="s">
        <v>796</v>
      </c>
    </row>
    <row r="30" spans="1:6" x14ac:dyDescent="0.3">
      <c r="A30" t="s">
        <v>822</v>
      </c>
      <c r="B30" s="7">
        <v>45920</v>
      </c>
      <c r="C30" t="s">
        <v>245</v>
      </c>
      <c r="D30" t="s">
        <v>188</v>
      </c>
      <c r="E30">
        <v>14936</v>
      </c>
      <c r="F30" t="s">
        <v>796</v>
      </c>
    </row>
    <row r="31" spans="1:6" x14ac:dyDescent="0.3">
      <c r="A31" t="s">
        <v>823</v>
      </c>
      <c r="B31" s="7">
        <v>45842</v>
      </c>
      <c r="C31" t="s">
        <v>246</v>
      </c>
      <c r="D31" t="s">
        <v>247</v>
      </c>
      <c r="E31">
        <v>1</v>
      </c>
      <c r="F31" t="s">
        <v>796</v>
      </c>
    </row>
    <row r="32" spans="1:6" x14ac:dyDescent="0.3">
      <c r="A32" t="s">
        <v>824</v>
      </c>
      <c r="B32" s="7">
        <v>45843</v>
      </c>
      <c r="C32" t="s">
        <v>248</v>
      </c>
      <c r="D32" t="s">
        <v>193</v>
      </c>
      <c r="E32">
        <v>4</v>
      </c>
      <c r="F32" t="s">
        <v>796</v>
      </c>
    </row>
    <row r="33" spans="1:6" x14ac:dyDescent="0.3">
      <c r="A33" t="s">
        <v>825</v>
      </c>
      <c r="B33" s="7">
        <v>45774</v>
      </c>
      <c r="C33" t="s">
        <v>249</v>
      </c>
      <c r="D33" t="s">
        <v>202</v>
      </c>
      <c r="E33">
        <v>901</v>
      </c>
      <c r="F33" t="s">
        <v>796</v>
      </c>
    </row>
    <row r="34" spans="1:6" x14ac:dyDescent="0.3">
      <c r="A34" t="s">
        <v>826</v>
      </c>
      <c r="B34" s="7">
        <v>45832</v>
      </c>
      <c r="C34" t="s">
        <v>250</v>
      </c>
      <c r="D34" t="s">
        <v>247</v>
      </c>
      <c r="E34">
        <v>1</v>
      </c>
      <c r="F34" t="s">
        <v>796</v>
      </c>
    </row>
    <row r="35" spans="1:6" x14ac:dyDescent="0.3">
      <c r="A35" t="s">
        <v>827</v>
      </c>
      <c r="B35" s="7">
        <v>45754</v>
      </c>
      <c r="C35" t="s">
        <v>251</v>
      </c>
      <c r="D35" t="s">
        <v>220</v>
      </c>
      <c r="E35">
        <v>4536</v>
      </c>
      <c r="F35" t="s">
        <v>796</v>
      </c>
    </row>
    <row r="36" spans="1:6" x14ac:dyDescent="0.3">
      <c r="A36" t="s">
        <v>828</v>
      </c>
      <c r="B36" s="7">
        <v>46047</v>
      </c>
      <c r="C36" t="s">
        <v>252</v>
      </c>
      <c r="D36" t="s">
        <v>253</v>
      </c>
      <c r="E36">
        <v>7</v>
      </c>
      <c r="F36" t="s">
        <v>796</v>
      </c>
    </row>
    <row r="37" spans="1:6" x14ac:dyDescent="0.3">
      <c r="A37" t="s">
        <v>829</v>
      </c>
      <c r="B37" s="7">
        <v>46062</v>
      </c>
      <c r="C37" t="s">
        <v>254</v>
      </c>
      <c r="D37" t="s">
        <v>206</v>
      </c>
      <c r="E37">
        <v>1849</v>
      </c>
      <c r="F37" t="s">
        <v>796</v>
      </c>
    </row>
    <row r="38" spans="1:6" x14ac:dyDescent="0.3">
      <c r="A38" t="s">
        <v>830</v>
      </c>
      <c r="B38" s="7">
        <v>45919</v>
      </c>
      <c r="C38" t="s">
        <v>255</v>
      </c>
      <c r="D38" t="s">
        <v>202</v>
      </c>
      <c r="E38">
        <v>2525</v>
      </c>
      <c r="F38" t="s">
        <v>796</v>
      </c>
    </row>
    <row r="39" spans="1:6" x14ac:dyDescent="0.3">
      <c r="A39" t="s">
        <v>831</v>
      </c>
      <c r="B39" s="7">
        <v>45981</v>
      </c>
      <c r="C39" t="s">
        <v>256</v>
      </c>
      <c r="D39" t="s">
        <v>188</v>
      </c>
      <c r="E39">
        <v>11119</v>
      </c>
      <c r="F39" t="s">
        <v>796</v>
      </c>
    </row>
    <row r="40" spans="1:6" x14ac:dyDescent="0.3">
      <c r="A40" t="s">
        <v>832</v>
      </c>
      <c r="B40" s="7">
        <v>45994</v>
      </c>
      <c r="C40" t="s">
        <v>257</v>
      </c>
      <c r="D40" t="s">
        <v>239</v>
      </c>
      <c r="E40">
        <v>1</v>
      </c>
      <c r="F40" t="s">
        <v>796</v>
      </c>
    </row>
    <row r="41" spans="1:6" x14ac:dyDescent="0.3">
      <c r="A41" t="s">
        <v>833</v>
      </c>
      <c r="B41" s="7">
        <v>45782</v>
      </c>
      <c r="C41" t="s">
        <v>258</v>
      </c>
      <c r="D41" t="s">
        <v>220</v>
      </c>
      <c r="E41">
        <v>2452</v>
      </c>
      <c r="F41" t="s">
        <v>796</v>
      </c>
    </row>
    <row r="42" spans="1:6" x14ac:dyDescent="0.3">
      <c r="A42" t="s">
        <v>834</v>
      </c>
      <c r="B42" s="7">
        <v>45940</v>
      </c>
      <c r="C42" t="s">
        <v>259</v>
      </c>
      <c r="D42" t="s">
        <v>212</v>
      </c>
      <c r="E42">
        <v>8847</v>
      </c>
      <c r="F42" t="s">
        <v>796</v>
      </c>
    </row>
    <row r="43" spans="1:6" x14ac:dyDescent="0.3">
      <c r="A43" t="s">
        <v>835</v>
      </c>
      <c r="B43" s="7">
        <v>46099</v>
      </c>
      <c r="C43" t="s">
        <v>260</v>
      </c>
      <c r="D43" t="s">
        <v>206</v>
      </c>
      <c r="E43">
        <v>2437</v>
      </c>
      <c r="F43" t="s">
        <v>796</v>
      </c>
    </row>
    <row r="44" spans="1:6" x14ac:dyDescent="0.3">
      <c r="A44" t="s">
        <v>836</v>
      </c>
      <c r="B44" s="7">
        <v>46032</v>
      </c>
      <c r="C44" t="s">
        <v>261</v>
      </c>
      <c r="D44" t="s">
        <v>262</v>
      </c>
      <c r="E44">
        <v>2969</v>
      </c>
      <c r="F44" t="s">
        <v>796</v>
      </c>
    </row>
    <row r="45" spans="1:6" x14ac:dyDescent="0.3">
      <c r="A45" t="s">
        <v>837</v>
      </c>
      <c r="B45" s="7">
        <v>46037</v>
      </c>
      <c r="C45" t="s">
        <v>263</v>
      </c>
      <c r="D45" t="s">
        <v>198</v>
      </c>
      <c r="E45">
        <v>2076</v>
      </c>
      <c r="F45" t="s">
        <v>796</v>
      </c>
    </row>
    <row r="46" spans="1:6" x14ac:dyDescent="0.3">
      <c r="A46" t="s">
        <v>838</v>
      </c>
      <c r="B46" s="7">
        <v>45954</v>
      </c>
      <c r="C46" t="s">
        <v>264</v>
      </c>
      <c r="D46" t="s">
        <v>188</v>
      </c>
      <c r="E46">
        <v>9824</v>
      </c>
      <c r="F46" t="s">
        <v>796</v>
      </c>
    </row>
    <row r="47" spans="1:6" x14ac:dyDescent="0.3">
      <c r="A47" t="s">
        <v>839</v>
      </c>
      <c r="B47" s="7">
        <v>45960</v>
      </c>
      <c r="C47" t="s">
        <v>265</v>
      </c>
      <c r="D47" t="s">
        <v>266</v>
      </c>
      <c r="E47">
        <v>4913</v>
      </c>
      <c r="F47" t="s">
        <v>796</v>
      </c>
    </row>
    <row r="48" spans="1:6" x14ac:dyDescent="0.3">
      <c r="A48" t="s">
        <v>840</v>
      </c>
      <c r="B48" s="7">
        <v>46099</v>
      </c>
      <c r="C48" t="s">
        <v>267</v>
      </c>
      <c r="D48" t="s">
        <v>215</v>
      </c>
      <c r="E48">
        <v>4287</v>
      </c>
      <c r="F48" t="s">
        <v>796</v>
      </c>
    </row>
    <row r="49" spans="1:6" x14ac:dyDescent="0.3">
      <c r="A49" t="s">
        <v>841</v>
      </c>
      <c r="B49" s="7">
        <v>46014</v>
      </c>
      <c r="C49" t="s">
        <v>268</v>
      </c>
      <c r="D49" t="s">
        <v>241</v>
      </c>
      <c r="E49">
        <v>3101</v>
      </c>
      <c r="F49" t="s">
        <v>796</v>
      </c>
    </row>
    <row r="50" spans="1:6" x14ac:dyDescent="0.3">
      <c r="A50" t="s">
        <v>842</v>
      </c>
      <c r="B50" s="7">
        <v>45796</v>
      </c>
      <c r="C50" t="s">
        <v>269</v>
      </c>
      <c r="D50" t="s">
        <v>241</v>
      </c>
      <c r="E50">
        <v>8526</v>
      </c>
      <c r="F50" t="s">
        <v>796</v>
      </c>
    </row>
    <row r="51" spans="1:6" x14ac:dyDescent="0.3">
      <c r="A51" t="s">
        <v>843</v>
      </c>
      <c r="B51" s="7">
        <v>45961</v>
      </c>
      <c r="C51" t="s">
        <v>270</v>
      </c>
      <c r="D51" t="s">
        <v>202</v>
      </c>
      <c r="E51">
        <v>598</v>
      </c>
      <c r="F51" t="s">
        <v>796</v>
      </c>
    </row>
    <row r="52" spans="1:6" x14ac:dyDescent="0.3">
      <c r="A52" t="s">
        <v>844</v>
      </c>
      <c r="B52" s="7">
        <v>45882</v>
      </c>
      <c r="C52" t="s">
        <v>271</v>
      </c>
      <c r="D52" t="s">
        <v>239</v>
      </c>
      <c r="E52">
        <v>7</v>
      </c>
      <c r="F52" t="s">
        <v>796</v>
      </c>
    </row>
    <row r="53" spans="1:6" x14ac:dyDescent="0.3">
      <c r="A53" t="s">
        <v>845</v>
      </c>
      <c r="B53" s="7">
        <v>46110</v>
      </c>
      <c r="C53" t="s">
        <v>272</v>
      </c>
      <c r="D53" t="s">
        <v>202</v>
      </c>
      <c r="E53">
        <v>1597</v>
      </c>
      <c r="F53" t="s">
        <v>796</v>
      </c>
    </row>
    <row r="54" spans="1:6" x14ac:dyDescent="0.3">
      <c r="A54" t="s">
        <v>846</v>
      </c>
      <c r="B54" s="7">
        <v>45892</v>
      </c>
      <c r="C54" t="s">
        <v>273</v>
      </c>
      <c r="D54" t="s">
        <v>218</v>
      </c>
      <c r="E54">
        <v>9</v>
      </c>
      <c r="F54" t="s">
        <v>796</v>
      </c>
    </row>
    <row r="55" spans="1:6" x14ac:dyDescent="0.3">
      <c r="A55" t="s">
        <v>847</v>
      </c>
      <c r="B55" s="7">
        <v>45859</v>
      </c>
      <c r="C55" t="s">
        <v>274</v>
      </c>
      <c r="D55" t="s">
        <v>198</v>
      </c>
      <c r="E55">
        <v>4649</v>
      </c>
      <c r="F55" t="s">
        <v>796</v>
      </c>
    </row>
    <row r="56" spans="1:6" x14ac:dyDescent="0.3">
      <c r="A56" t="s">
        <v>848</v>
      </c>
      <c r="B56" s="7">
        <v>45948</v>
      </c>
      <c r="C56" t="s">
        <v>275</v>
      </c>
      <c r="D56" t="s">
        <v>244</v>
      </c>
      <c r="E56">
        <v>1</v>
      </c>
      <c r="F56" t="s">
        <v>796</v>
      </c>
    </row>
    <row r="57" spans="1:6" x14ac:dyDescent="0.3">
      <c r="A57" t="s">
        <v>849</v>
      </c>
      <c r="B57" s="7">
        <v>45818</v>
      </c>
      <c r="C57" t="s">
        <v>276</v>
      </c>
      <c r="D57" t="s">
        <v>277</v>
      </c>
      <c r="E57">
        <v>10</v>
      </c>
      <c r="F57" t="s">
        <v>796</v>
      </c>
    </row>
    <row r="58" spans="1:6" x14ac:dyDescent="0.3">
      <c r="A58" t="s">
        <v>850</v>
      </c>
      <c r="B58" s="7">
        <v>46094</v>
      </c>
      <c r="C58" t="s">
        <v>278</v>
      </c>
      <c r="D58" t="s">
        <v>231</v>
      </c>
      <c r="E58">
        <v>2927</v>
      </c>
      <c r="F58" t="s">
        <v>796</v>
      </c>
    </row>
    <row r="59" spans="1:6" x14ac:dyDescent="0.3">
      <c r="A59" t="s">
        <v>851</v>
      </c>
      <c r="B59" s="7">
        <v>45985</v>
      </c>
      <c r="C59" t="s">
        <v>279</v>
      </c>
      <c r="D59" t="s">
        <v>244</v>
      </c>
      <c r="E59">
        <v>0</v>
      </c>
      <c r="F59" t="s">
        <v>796</v>
      </c>
    </row>
    <row r="60" spans="1:6" x14ac:dyDescent="0.3">
      <c r="A60" t="s">
        <v>852</v>
      </c>
      <c r="B60" s="7">
        <v>46007</v>
      </c>
      <c r="C60" t="s">
        <v>280</v>
      </c>
      <c r="D60" t="s">
        <v>212</v>
      </c>
      <c r="E60">
        <v>3230</v>
      </c>
      <c r="F60" t="s">
        <v>796</v>
      </c>
    </row>
    <row r="61" spans="1:6" x14ac:dyDescent="0.3">
      <c r="A61" t="s">
        <v>853</v>
      </c>
      <c r="B61" s="7">
        <v>46093</v>
      </c>
      <c r="C61" t="s">
        <v>281</v>
      </c>
      <c r="D61" t="s">
        <v>202</v>
      </c>
      <c r="E61">
        <v>1252</v>
      </c>
      <c r="F61" t="s">
        <v>796</v>
      </c>
    </row>
    <row r="62" spans="1:6" x14ac:dyDescent="0.3">
      <c r="A62" t="s">
        <v>854</v>
      </c>
      <c r="B62" s="7">
        <v>46100</v>
      </c>
      <c r="C62" t="s">
        <v>282</v>
      </c>
      <c r="D62" t="s">
        <v>224</v>
      </c>
      <c r="E62">
        <v>1860</v>
      </c>
      <c r="F62" t="s">
        <v>796</v>
      </c>
    </row>
    <row r="63" spans="1:6" x14ac:dyDescent="0.3">
      <c r="A63" t="s">
        <v>855</v>
      </c>
      <c r="B63" s="7">
        <v>45898</v>
      </c>
      <c r="C63" t="s">
        <v>283</v>
      </c>
      <c r="D63" t="s">
        <v>284</v>
      </c>
      <c r="E63">
        <v>3165</v>
      </c>
      <c r="F63" t="s">
        <v>796</v>
      </c>
    </row>
    <row r="64" spans="1:6" x14ac:dyDescent="0.3">
      <c r="A64" t="s">
        <v>856</v>
      </c>
      <c r="B64" s="7">
        <v>45937</v>
      </c>
      <c r="C64" t="s">
        <v>285</v>
      </c>
      <c r="D64" t="s">
        <v>202</v>
      </c>
      <c r="E64">
        <v>636</v>
      </c>
      <c r="F64" t="s">
        <v>796</v>
      </c>
    </row>
    <row r="65" spans="1:6" x14ac:dyDescent="0.3">
      <c r="A65" t="s">
        <v>857</v>
      </c>
      <c r="B65" s="7">
        <v>45902</v>
      </c>
      <c r="C65" t="s">
        <v>286</v>
      </c>
      <c r="D65" t="s">
        <v>210</v>
      </c>
      <c r="E65">
        <v>3765</v>
      </c>
      <c r="F65" t="s">
        <v>796</v>
      </c>
    </row>
    <row r="66" spans="1:6" x14ac:dyDescent="0.3">
      <c r="A66" t="s">
        <v>858</v>
      </c>
      <c r="B66" s="7">
        <v>45911</v>
      </c>
      <c r="C66" t="s">
        <v>287</v>
      </c>
      <c r="D66" t="s">
        <v>277</v>
      </c>
      <c r="E66">
        <v>5</v>
      </c>
      <c r="F66" t="s">
        <v>796</v>
      </c>
    </row>
    <row r="67" spans="1:6" x14ac:dyDescent="0.3">
      <c r="A67" t="s">
        <v>859</v>
      </c>
      <c r="B67" s="7">
        <v>45966</v>
      </c>
      <c r="C67" t="s">
        <v>288</v>
      </c>
      <c r="D67" t="s">
        <v>224</v>
      </c>
      <c r="E67">
        <v>2124</v>
      </c>
      <c r="F67" t="s">
        <v>796</v>
      </c>
    </row>
    <row r="68" spans="1:6" x14ac:dyDescent="0.3">
      <c r="A68" t="s">
        <v>860</v>
      </c>
      <c r="B68" s="7">
        <v>45998</v>
      </c>
      <c r="C68" t="s">
        <v>289</v>
      </c>
      <c r="D68" t="s">
        <v>206</v>
      </c>
      <c r="E68">
        <v>3264</v>
      </c>
      <c r="F68" t="s">
        <v>796</v>
      </c>
    </row>
    <row r="69" spans="1:6" x14ac:dyDescent="0.3">
      <c r="A69" t="s">
        <v>861</v>
      </c>
      <c r="B69" s="7">
        <v>45940</v>
      </c>
      <c r="C69" t="s">
        <v>290</v>
      </c>
      <c r="D69" t="s">
        <v>220</v>
      </c>
      <c r="E69">
        <v>2603</v>
      </c>
      <c r="F69" t="s">
        <v>796</v>
      </c>
    </row>
    <row r="70" spans="1:6" x14ac:dyDescent="0.3">
      <c r="A70" t="s">
        <v>862</v>
      </c>
      <c r="B70" s="7">
        <v>46004</v>
      </c>
      <c r="C70" t="s">
        <v>291</v>
      </c>
      <c r="D70" t="s">
        <v>284</v>
      </c>
      <c r="E70">
        <v>4382</v>
      </c>
      <c r="F70" t="s">
        <v>796</v>
      </c>
    </row>
    <row r="71" spans="1:6" x14ac:dyDescent="0.3">
      <c r="A71" t="s">
        <v>863</v>
      </c>
      <c r="B71" s="7">
        <v>46057</v>
      </c>
      <c r="C71" t="s">
        <v>292</v>
      </c>
      <c r="D71" t="s">
        <v>224</v>
      </c>
      <c r="E71">
        <v>560</v>
      </c>
      <c r="F71" t="s">
        <v>796</v>
      </c>
    </row>
    <row r="72" spans="1:6" x14ac:dyDescent="0.3">
      <c r="A72" t="s">
        <v>864</v>
      </c>
      <c r="B72" s="7">
        <v>46094</v>
      </c>
      <c r="C72" t="s">
        <v>293</v>
      </c>
      <c r="D72" t="s">
        <v>239</v>
      </c>
      <c r="E72">
        <v>3</v>
      </c>
      <c r="F72" t="s">
        <v>796</v>
      </c>
    </row>
    <row r="73" spans="1:6" x14ac:dyDescent="0.3">
      <c r="A73" t="s">
        <v>865</v>
      </c>
      <c r="B73" s="7">
        <v>45843</v>
      </c>
      <c r="C73" t="s">
        <v>294</v>
      </c>
      <c r="D73" t="s">
        <v>193</v>
      </c>
      <c r="E73">
        <v>1</v>
      </c>
      <c r="F73" t="s">
        <v>796</v>
      </c>
    </row>
    <row r="74" spans="1:6" x14ac:dyDescent="0.3">
      <c r="A74" t="s">
        <v>866</v>
      </c>
      <c r="B74" s="7">
        <v>46059</v>
      </c>
      <c r="C74" t="s">
        <v>295</v>
      </c>
      <c r="D74" t="s">
        <v>229</v>
      </c>
      <c r="E74">
        <v>1606</v>
      </c>
      <c r="F74" t="s">
        <v>796</v>
      </c>
    </row>
    <row r="75" spans="1:6" x14ac:dyDescent="0.3">
      <c r="A75" t="s">
        <v>867</v>
      </c>
      <c r="B75" s="7">
        <v>45777</v>
      </c>
      <c r="C75" t="s">
        <v>296</v>
      </c>
      <c r="D75" t="s">
        <v>235</v>
      </c>
      <c r="E75">
        <v>0</v>
      </c>
      <c r="F75" t="s">
        <v>796</v>
      </c>
    </row>
    <row r="76" spans="1:6" x14ac:dyDescent="0.3">
      <c r="A76" t="s">
        <v>868</v>
      </c>
      <c r="B76" s="7">
        <v>45832</v>
      </c>
      <c r="C76" t="s">
        <v>297</v>
      </c>
      <c r="D76" t="s">
        <v>202</v>
      </c>
      <c r="E76">
        <v>1555</v>
      </c>
      <c r="F76" t="s">
        <v>796</v>
      </c>
    </row>
    <row r="77" spans="1:6" x14ac:dyDescent="0.3">
      <c r="A77" t="s">
        <v>869</v>
      </c>
      <c r="B77" s="7">
        <v>45780</v>
      </c>
      <c r="C77" t="s">
        <v>298</v>
      </c>
      <c r="D77" t="s">
        <v>262</v>
      </c>
      <c r="E77">
        <v>845</v>
      </c>
      <c r="F77" t="s">
        <v>796</v>
      </c>
    </row>
    <row r="78" spans="1:6" x14ac:dyDescent="0.3">
      <c r="A78" t="s">
        <v>870</v>
      </c>
      <c r="B78" s="7">
        <v>45851</v>
      </c>
      <c r="C78" t="s">
        <v>299</v>
      </c>
      <c r="D78" t="s">
        <v>300</v>
      </c>
      <c r="E78">
        <v>1</v>
      </c>
      <c r="F78" t="s">
        <v>796</v>
      </c>
    </row>
    <row r="79" spans="1:6" x14ac:dyDescent="0.3">
      <c r="A79" t="s">
        <v>871</v>
      </c>
      <c r="B79" s="7">
        <v>45891</v>
      </c>
      <c r="C79" t="s">
        <v>301</v>
      </c>
      <c r="D79" t="s">
        <v>244</v>
      </c>
      <c r="E79">
        <v>1</v>
      </c>
      <c r="F79" t="s">
        <v>796</v>
      </c>
    </row>
    <row r="80" spans="1:6" x14ac:dyDescent="0.3">
      <c r="A80" t="s">
        <v>872</v>
      </c>
      <c r="B80" s="7">
        <v>45802</v>
      </c>
      <c r="C80" t="s">
        <v>302</v>
      </c>
      <c r="D80" t="s">
        <v>235</v>
      </c>
      <c r="E80">
        <v>1</v>
      </c>
      <c r="F80" t="s">
        <v>796</v>
      </c>
    </row>
    <row r="81" spans="1:6" x14ac:dyDescent="0.3">
      <c r="A81" t="s">
        <v>873</v>
      </c>
      <c r="B81" s="7">
        <v>46032</v>
      </c>
      <c r="C81" t="s">
        <v>303</v>
      </c>
      <c r="D81" t="s">
        <v>277</v>
      </c>
      <c r="E81">
        <v>10</v>
      </c>
      <c r="F81" t="s">
        <v>796</v>
      </c>
    </row>
    <row r="82" spans="1:6" x14ac:dyDescent="0.3">
      <c r="A82" t="s">
        <v>874</v>
      </c>
      <c r="B82" s="7">
        <v>45808</v>
      </c>
      <c r="C82" t="s">
        <v>304</v>
      </c>
      <c r="D82" t="s">
        <v>305</v>
      </c>
      <c r="E82">
        <v>1</v>
      </c>
      <c r="F82" t="s">
        <v>796</v>
      </c>
    </row>
    <row r="83" spans="1:6" x14ac:dyDescent="0.3">
      <c r="A83" t="s">
        <v>875</v>
      </c>
      <c r="B83" s="7">
        <v>45832</v>
      </c>
      <c r="C83" t="s">
        <v>306</v>
      </c>
      <c r="D83" t="s">
        <v>202</v>
      </c>
      <c r="E83">
        <v>1491</v>
      </c>
      <c r="F83" t="s">
        <v>796</v>
      </c>
    </row>
    <row r="84" spans="1:6" x14ac:dyDescent="0.3">
      <c r="A84" t="s">
        <v>876</v>
      </c>
      <c r="B84" s="7">
        <v>45775</v>
      </c>
      <c r="C84" t="s">
        <v>307</v>
      </c>
      <c r="D84" t="s">
        <v>227</v>
      </c>
      <c r="E84">
        <v>10977</v>
      </c>
      <c r="F84" t="s">
        <v>796</v>
      </c>
    </row>
    <row r="85" spans="1:6" x14ac:dyDescent="0.3">
      <c r="A85" t="s">
        <v>877</v>
      </c>
      <c r="B85" s="7">
        <v>46067</v>
      </c>
      <c r="C85" t="s">
        <v>308</v>
      </c>
      <c r="D85" t="s">
        <v>193</v>
      </c>
      <c r="E85">
        <v>7</v>
      </c>
      <c r="F85" t="s">
        <v>796</v>
      </c>
    </row>
    <row r="86" spans="1:6" x14ac:dyDescent="0.3">
      <c r="A86" t="s">
        <v>878</v>
      </c>
      <c r="B86" s="7">
        <v>46048</v>
      </c>
      <c r="C86" t="s">
        <v>309</v>
      </c>
      <c r="D86" t="s">
        <v>215</v>
      </c>
      <c r="E86">
        <v>4933</v>
      </c>
      <c r="F86" t="s">
        <v>796</v>
      </c>
    </row>
    <row r="87" spans="1:6" x14ac:dyDescent="0.3">
      <c r="A87" t="s">
        <v>879</v>
      </c>
      <c r="B87" s="7">
        <v>45966</v>
      </c>
      <c r="C87" t="s">
        <v>310</v>
      </c>
      <c r="D87" t="s">
        <v>311</v>
      </c>
      <c r="E87">
        <v>10079</v>
      </c>
      <c r="F87" t="s">
        <v>796</v>
      </c>
    </row>
    <row r="88" spans="1:6" x14ac:dyDescent="0.3">
      <c r="A88" t="s">
        <v>880</v>
      </c>
      <c r="B88" s="7">
        <v>45787</v>
      </c>
      <c r="C88" t="s">
        <v>312</v>
      </c>
      <c r="D88" t="s">
        <v>218</v>
      </c>
      <c r="E88">
        <v>9</v>
      </c>
      <c r="F88" t="s">
        <v>796</v>
      </c>
    </row>
    <row r="89" spans="1:6" x14ac:dyDescent="0.3">
      <c r="A89" t="s">
        <v>881</v>
      </c>
      <c r="B89" s="7">
        <v>46033</v>
      </c>
      <c r="C89" t="s">
        <v>313</v>
      </c>
      <c r="D89" t="s">
        <v>262</v>
      </c>
      <c r="E89">
        <v>2164</v>
      </c>
      <c r="F89" t="s">
        <v>796</v>
      </c>
    </row>
    <row r="90" spans="1:6" x14ac:dyDescent="0.3">
      <c r="A90" t="s">
        <v>882</v>
      </c>
      <c r="B90" s="7">
        <v>46014</v>
      </c>
      <c r="C90" t="s">
        <v>315</v>
      </c>
      <c r="D90" t="s">
        <v>193</v>
      </c>
      <c r="E90">
        <v>8</v>
      </c>
      <c r="F90" t="s">
        <v>796</v>
      </c>
    </row>
    <row r="91" spans="1:6" x14ac:dyDescent="0.3">
      <c r="A91" t="s">
        <v>883</v>
      </c>
      <c r="B91" s="7">
        <v>46029</v>
      </c>
      <c r="C91" t="s">
        <v>316</v>
      </c>
      <c r="D91" t="s">
        <v>239</v>
      </c>
      <c r="E91">
        <v>11</v>
      </c>
      <c r="F91" t="s">
        <v>796</v>
      </c>
    </row>
    <row r="92" spans="1:6" x14ac:dyDescent="0.3">
      <c r="A92" t="s">
        <v>884</v>
      </c>
      <c r="B92" s="7">
        <v>45970</v>
      </c>
      <c r="C92" t="s">
        <v>317</v>
      </c>
      <c r="D92" t="s">
        <v>235</v>
      </c>
      <c r="E92">
        <v>1</v>
      </c>
      <c r="F92" t="s">
        <v>796</v>
      </c>
    </row>
    <row r="93" spans="1:6" x14ac:dyDescent="0.3">
      <c r="A93" t="s">
        <v>885</v>
      </c>
      <c r="B93" s="7">
        <v>45863</v>
      </c>
      <c r="C93" t="s">
        <v>318</v>
      </c>
      <c r="D93" t="s">
        <v>241</v>
      </c>
      <c r="E93">
        <v>8314</v>
      </c>
      <c r="F93" t="s">
        <v>796</v>
      </c>
    </row>
    <row r="94" spans="1:6" x14ac:dyDescent="0.3">
      <c r="A94" t="s">
        <v>886</v>
      </c>
      <c r="B94" s="7">
        <v>45833</v>
      </c>
      <c r="C94" t="s">
        <v>319</v>
      </c>
      <c r="D94" t="s">
        <v>247</v>
      </c>
      <c r="E94">
        <v>1</v>
      </c>
      <c r="F94" t="s">
        <v>796</v>
      </c>
    </row>
    <row r="95" spans="1:6" x14ac:dyDescent="0.3">
      <c r="A95" t="s">
        <v>887</v>
      </c>
      <c r="B95" s="7">
        <v>45817</v>
      </c>
      <c r="C95" t="s">
        <v>320</v>
      </c>
      <c r="D95" t="s">
        <v>215</v>
      </c>
      <c r="E95">
        <v>8339</v>
      </c>
      <c r="F95" t="s">
        <v>796</v>
      </c>
    </row>
    <row r="96" spans="1:6" x14ac:dyDescent="0.3">
      <c r="A96" t="s">
        <v>888</v>
      </c>
      <c r="B96" s="7">
        <v>45984</v>
      </c>
      <c r="C96" t="s">
        <v>321</v>
      </c>
      <c r="D96" t="s">
        <v>284</v>
      </c>
      <c r="E96">
        <v>3542</v>
      </c>
      <c r="F96" t="s">
        <v>796</v>
      </c>
    </row>
    <row r="97" spans="1:6" x14ac:dyDescent="0.3">
      <c r="A97" t="s">
        <v>889</v>
      </c>
      <c r="B97" s="7">
        <v>45829</v>
      </c>
      <c r="C97" t="s">
        <v>322</v>
      </c>
      <c r="D97" t="s">
        <v>323</v>
      </c>
      <c r="E97">
        <v>12640</v>
      </c>
      <c r="F97" t="s">
        <v>796</v>
      </c>
    </row>
    <row r="98" spans="1:6" x14ac:dyDescent="0.3">
      <c r="A98" t="s">
        <v>890</v>
      </c>
      <c r="B98" s="7">
        <v>45878</v>
      </c>
      <c r="C98" t="s">
        <v>324</v>
      </c>
      <c r="D98" t="s">
        <v>277</v>
      </c>
      <c r="E98">
        <v>9</v>
      </c>
      <c r="F98" t="s">
        <v>796</v>
      </c>
    </row>
    <row r="99" spans="1:6" x14ac:dyDescent="0.3">
      <c r="A99" t="s">
        <v>891</v>
      </c>
      <c r="B99" s="7">
        <v>46050</v>
      </c>
      <c r="C99" t="s">
        <v>325</v>
      </c>
      <c r="D99" t="s">
        <v>326</v>
      </c>
      <c r="E99">
        <v>2465</v>
      </c>
      <c r="F99" t="s">
        <v>796</v>
      </c>
    </row>
    <row r="100" spans="1:6" x14ac:dyDescent="0.3">
      <c r="A100" t="s">
        <v>892</v>
      </c>
      <c r="B100" s="7">
        <v>46010</v>
      </c>
      <c r="C100" t="s">
        <v>327</v>
      </c>
      <c r="D100" t="s">
        <v>323</v>
      </c>
      <c r="E100">
        <v>10028</v>
      </c>
      <c r="F100" t="s">
        <v>796</v>
      </c>
    </row>
    <row r="101" spans="1:6" x14ac:dyDescent="0.3">
      <c r="A101" t="s">
        <v>893</v>
      </c>
      <c r="B101" s="7">
        <v>45763</v>
      </c>
      <c r="C101" t="s">
        <v>328</v>
      </c>
      <c r="D101" t="s">
        <v>235</v>
      </c>
      <c r="E101">
        <v>1</v>
      </c>
      <c r="F101" t="s">
        <v>796</v>
      </c>
    </row>
    <row r="102" spans="1:6" x14ac:dyDescent="0.3">
      <c r="A102" t="s">
        <v>894</v>
      </c>
      <c r="B102" s="7">
        <v>45912</v>
      </c>
      <c r="C102" t="s">
        <v>329</v>
      </c>
      <c r="D102" t="s">
        <v>326</v>
      </c>
      <c r="E102">
        <v>993</v>
      </c>
      <c r="F102" t="s">
        <v>796</v>
      </c>
    </row>
    <row r="103" spans="1:6" x14ac:dyDescent="0.3">
      <c r="A103" t="s">
        <v>895</v>
      </c>
      <c r="B103" s="7">
        <v>46076</v>
      </c>
      <c r="C103" t="s">
        <v>330</v>
      </c>
      <c r="D103" t="s">
        <v>241</v>
      </c>
      <c r="E103">
        <v>6724</v>
      </c>
      <c r="F103" t="s">
        <v>796</v>
      </c>
    </row>
    <row r="104" spans="1:6" x14ac:dyDescent="0.3">
      <c r="A104" t="s">
        <v>896</v>
      </c>
      <c r="B104" s="7">
        <v>45900</v>
      </c>
      <c r="C104" t="s">
        <v>331</v>
      </c>
      <c r="D104" t="s">
        <v>235</v>
      </c>
      <c r="E104">
        <v>0</v>
      </c>
      <c r="F104" t="s">
        <v>796</v>
      </c>
    </row>
    <row r="105" spans="1:6" x14ac:dyDescent="0.3">
      <c r="A105" t="s">
        <v>897</v>
      </c>
      <c r="B105" s="7">
        <v>46070</v>
      </c>
      <c r="C105" t="s">
        <v>332</v>
      </c>
      <c r="D105" t="s">
        <v>241</v>
      </c>
      <c r="E105">
        <v>7351</v>
      </c>
      <c r="F105" t="s">
        <v>796</v>
      </c>
    </row>
    <row r="106" spans="1:6" x14ac:dyDescent="0.3">
      <c r="A106" t="s">
        <v>898</v>
      </c>
      <c r="B106" s="7">
        <v>45897</v>
      </c>
      <c r="C106" t="s">
        <v>333</v>
      </c>
      <c r="D106" t="s">
        <v>202</v>
      </c>
      <c r="E106">
        <v>1472</v>
      </c>
      <c r="F106" t="s">
        <v>796</v>
      </c>
    </row>
    <row r="107" spans="1:6" x14ac:dyDescent="0.3">
      <c r="A107" t="s">
        <v>899</v>
      </c>
      <c r="B107" s="7">
        <v>45880</v>
      </c>
      <c r="C107" t="s">
        <v>334</v>
      </c>
      <c r="D107" t="s">
        <v>212</v>
      </c>
      <c r="E107">
        <v>3331</v>
      </c>
      <c r="F107" t="s">
        <v>796</v>
      </c>
    </row>
    <row r="108" spans="1:6" x14ac:dyDescent="0.3">
      <c r="A108" t="s">
        <v>900</v>
      </c>
      <c r="B108" s="7">
        <v>46096</v>
      </c>
      <c r="C108" t="s">
        <v>335</v>
      </c>
      <c r="D108" t="s">
        <v>215</v>
      </c>
      <c r="E108">
        <v>5001</v>
      </c>
      <c r="F108" t="s">
        <v>796</v>
      </c>
    </row>
    <row r="109" spans="1:6" x14ac:dyDescent="0.3">
      <c r="A109" t="s">
        <v>901</v>
      </c>
      <c r="B109" s="7">
        <v>45779</v>
      </c>
      <c r="C109" t="s">
        <v>336</v>
      </c>
      <c r="D109" t="s">
        <v>193</v>
      </c>
      <c r="E109">
        <v>4</v>
      </c>
      <c r="F109" t="s">
        <v>796</v>
      </c>
    </row>
    <row r="110" spans="1:6" x14ac:dyDescent="0.3">
      <c r="A110" t="s">
        <v>902</v>
      </c>
      <c r="B110" s="7">
        <v>45990</v>
      </c>
      <c r="C110" t="s">
        <v>337</v>
      </c>
      <c r="D110" t="s">
        <v>235</v>
      </c>
      <c r="E110">
        <v>1</v>
      </c>
      <c r="F110" t="s">
        <v>796</v>
      </c>
    </row>
    <row r="111" spans="1:6" x14ac:dyDescent="0.3">
      <c r="A111" t="s">
        <v>903</v>
      </c>
      <c r="B111" s="7">
        <v>46024</v>
      </c>
      <c r="C111" t="s">
        <v>338</v>
      </c>
      <c r="D111" t="s">
        <v>247</v>
      </c>
      <c r="E111">
        <v>1</v>
      </c>
      <c r="F111" t="s">
        <v>796</v>
      </c>
    </row>
    <row r="112" spans="1:6" x14ac:dyDescent="0.3">
      <c r="A112" t="s">
        <v>904</v>
      </c>
      <c r="B112" s="7">
        <v>45910</v>
      </c>
      <c r="C112" t="s">
        <v>339</v>
      </c>
      <c r="D112" t="s">
        <v>340</v>
      </c>
      <c r="E112">
        <v>19011</v>
      </c>
      <c r="F112" t="s">
        <v>796</v>
      </c>
    </row>
    <row r="113" spans="1:6" x14ac:dyDescent="0.3">
      <c r="A113" t="s">
        <v>905</v>
      </c>
      <c r="B113" s="7">
        <v>45789</v>
      </c>
      <c r="C113" t="s">
        <v>341</v>
      </c>
      <c r="D113" t="s">
        <v>284</v>
      </c>
      <c r="E113">
        <v>1416</v>
      </c>
      <c r="F113" t="s">
        <v>796</v>
      </c>
    </row>
    <row r="114" spans="1:6" x14ac:dyDescent="0.3">
      <c r="A114" t="s">
        <v>906</v>
      </c>
      <c r="B114" s="7">
        <v>45985</v>
      </c>
      <c r="C114" t="s">
        <v>342</v>
      </c>
      <c r="D114" t="s">
        <v>193</v>
      </c>
      <c r="E114">
        <v>1</v>
      </c>
      <c r="F114" t="s">
        <v>796</v>
      </c>
    </row>
    <row r="115" spans="1:6" x14ac:dyDescent="0.3">
      <c r="A115" t="s">
        <v>907</v>
      </c>
      <c r="B115" s="7">
        <v>46099</v>
      </c>
      <c r="C115" t="s">
        <v>343</v>
      </c>
      <c r="D115" t="s">
        <v>266</v>
      </c>
      <c r="E115">
        <v>5209</v>
      </c>
      <c r="F115" t="s">
        <v>796</v>
      </c>
    </row>
    <row r="116" spans="1:6" x14ac:dyDescent="0.3">
      <c r="A116" t="s">
        <v>908</v>
      </c>
      <c r="B116" s="7">
        <v>45940</v>
      </c>
      <c r="C116" t="s">
        <v>344</v>
      </c>
      <c r="D116" t="s">
        <v>340</v>
      </c>
      <c r="E116">
        <v>9435</v>
      </c>
      <c r="F116" t="s">
        <v>796</v>
      </c>
    </row>
    <row r="117" spans="1:6" x14ac:dyDescent="0.3">
      <c r="A117" t="s">
        <v>909</v>
      </c>
      <c r="B117" s="7">
        <v>45908</v>
      </c>
      <c r="C117" t="s">
        <v>345</v>
      </c>
      <c r="D117" t="s">
        <v>220</v>
      </c>
      <c r="E117">
        <v>4469</v>
      </c>
      <c r="F117" t="s">
        <v>796</v>
      </c>
    </row>
    <row r="118" spans="1:6" x14ac:dyDescent="0.3">
      <c r="A118" t="s">
        <v>910</v>
      </c>
      <c r="B118" s="7">
        <v>46053</v>
      </c>
      <c r="C118" t="s">
        <v>346</v>
      </c>
      <c r="D118" t="s">
        <v>231</v>
      </c>
      <c r="E118">
        <v>5335</v>
      </c>
      <c r="F118" t="s">
        <v>796</v>
      </c>
    </row>
    <row r="119" spans="1:6" x14ac:dyDescent="0.3">
      <c r="A119" t="s">
        <v>911</v>
      </c>
      <c r="B119" s="7">
        <v>45874</v>
      </c>
      <c r="C119" t="s">
        <v>347</v>
      </c>
      <c r="D119" t="s">
        <v>326</v>
      </c>
      <c r="E119">
        <v>1474</v>
      </c>
      <c r="F119" t="s">
        <v>796</v>
      </c>
    </row>
    <row r="120" spans="1:6" x14ac:dyDescent="0.3">
      <c r="A120" t="s">
        <v>912</v>
      </c>
      <c r="B120" s="7">
        <v>45919</v>
      </c>
      <c r="C120" t="s">
        <v>348</v>
      </c>
      <c r="D120" t="s">
        <v>262</v>
      </c>
      <c r="E120">
        <v>1624</v>
      </c>
      <c r="F120" t="s">
        <v>796</v>
      </c>
    </row>
    <row r="121" spans="1:6" x14ac:dyDescent="0.3">
      <c r="A121" t="s">
        <v>913</v>
      </c>
      <c r="B121" s="7">
        <v>45825</v>
      </c>
      <c r="C121" t="s">
        <v>349</v>
      </c>
      <c r="D121" t="s">
        <v>300</v>
      </c>
      <c r="E121">
        <v>1</v>
      </c>
      <c r="F121" t="s">
        <v>796</v>
      </c>
    </row>
    <row r="122" spans="1:6" x14ac:dyDescent="0.3">
      <c r="A122" t="s">
        <v>914</v>
      </c>
      <c r="B122" s="7">
        <v>46098</v>
      </c>
      <c r="C122" t="s">
        <v>350</v>
      </c>
      <c r="D122" t="s">
        <v>340</v>
      </c>
      <c r="E122">
        <v>6962</v>
      </c>
      <c r="F122" t="s">
        <v>796</v>
      </c>
    </row>
    <row r="123" spans="1:6" x14ac:dyDescent="0.3">
      <c r="A123" t="s">
        <v>915</v>
      </c>
      <c r="B123" s="7">
        <v>45755</v>
      </c>
      <c r="C123" t="s">
        <v>351</v>
      </c>
      <c r="D123" t="s">
        <v>300</v>
      </c>
      <c r="E123">
        <v>1</v>
      </c>
      <c r="F123" t="s">
        <v>796</v>
      </c>
    </row>
    <row r="124" spans="1:6" x14ac:dyDescent="0.3">
      <c r="A124" t="s">
        <v>916</v>
      </c>
      <c r="B124" s="7">
        <v>45958</v>
      </c>
      <c r="C124" t="s">
        <v>352</v>
      </c>
      <c r="D124" t="s">
        <v>229</v>
      </c>
      <c r="E124">
        <v>483</v>
      </c>
      <c r="F124" t="s">
        <v>796</v>
      </c>
    </row>
    <row r="125" spans="1:6" x14ac:dyDescent="0.3">
      <c r="A125" t="s">
        <v>917</v>
      </c>
      <c r="B125" s="7">
        <v>46074</v>
      </c>
      <c r="C125" t="s">
        <v>353</v>
      </c>
      <c r="D125" t="s">
        <v>239</v>
      </c>
      <c r="E125">
        <v>11</v>
      </c>
      <c r="F125" t="s">
        <v>796</v>
      </c>
    </row>
    <row r="126" spans="1:6" x14ac:dyDescent="0.3">
      <c r="A126" t="s">
        <v>918</v>
      </c>
      <c r="B126" s="7">
        <v>46000</v>
      </c>
      <c r="C126" t="s">
        <v>354</v>
      </c>
      <c r="D126" t="s">
        <v>253</v>
      </c>
      <c r="E126">
        <v>8</v>
      </c>
      <c r="F126" t="s">
        <v>796</v>
      </c>
    </row>
    <row r="127" spans="1:6" x14ac:dyDescent="0.3">
      <c r="A127" t="s">
        <v>919</v>
      </c>
      <c r="B127" s="7">
        <v>45815</v>
      </c>
      <c r="C127" t="s">
        <v>355</v>
      </c>
      <c r="D127" t="s">
        <v>224</v>
      </c>
      <c r="E127">
        <v>411</v>
      </c>
      <c r="F127" t="s">
        <v>796</v>
      </c>
    </row>
    <row r="128" spans="1:6" x14ac:dyDescent="0.3">
      <c r="A128" t="s">
        <v>920</v>
      </c>
      <c r="B128" s="7">
        <v>46052</v>
      </c>
      <c r="C128" t="s">
        <v>356</v>
      </c>
      <c r="D128" t="s">
        <v>305</v>
      </c>
      <c r="E128">
        <v>0</v>
      </c>
      <c r="F128" t="s">
        <v>796</v>
      </c>
    </row>
    <row r="129" spans="1:6" x14ac:dyDescent="0.3">
      <c r="A129" t="s">
        <v>921</v>
      </c>
      <c r="B129" s="7">
        <v>45909</v>
      </c>
      <c r="C129" t="s">
        <v>357</v>
      </c>
      <c r="D129" t="s">
        <v>239</v>
      </c>
      <c r="E129">
        <v>12</v>
      </c>
      <c r="F129" t="s">
        <v>796</v>
      </c>
    </row>
    <row r="130" spans="1:6" x14ac:dyDescent="0.3">
      <c r="A130" t="s">
        <v>922</v>
      </c>
      <c r="B130" s="7">
        <v>45858</v>
      </c>
      <c r="C130" t="s">
        <v>358</v>
      </c>
      <c r="D130" t="s">
        <v>227</v>
      </c>
      <c r="E130">
        <v>18234</v>
      </c>
      <c r="F130" t="s">
        <v>796</v>
      </c>
    </row>
    <row r="131" spans="1:6" x14ac:dyDescent="0.3">
      <c r="A131" t="s">
        <v>923</v>
      </c>
      <c r="B131" s="7">
        <v>45832</v>
      </c>
      <c r="C131" t="s">
        <v>359</v>
      </c>
      <c r="D131" t="s">
        <v>300</v>
      </c>
      <c r="E131">
        <v>1</v>
      </c>
      <c r="F131" t="s">
        <v>796</v>
      </c>
    </row>
    <row r="132" spans="1:6" x14ac:dyDescent="0.3">
      <c r="A132" t="s">
        <v>924</v>
      </c>
      <c r="B132" s="7">
        <v>46029</v>
      </c>
      <c r="C132" t="s">
        <v>360</v>
      </c>
      <c r="D132" t="s">
        <v>215</v>
      </c>
      <c r="E132">
        <v>5586</v>
      </c>
      <c r="F132" t="s">
        <v>796</v>
      </c>
    </row>
    <row r="133" spans="1:6" x14ac:dyDescent="0.3">
      <c r="A133" t="s">
        <v>925</v>
      </c>
      <c r="B133" s="7">
        <v>45926</v>
      </c>
      <c r="C133" t="s">
        <v>361</v>
      </c>
      <c r="D133" t="s">
        <v>247</v>
      </c>
      <c r="E133">
        <v>1</v>
      </c>
      <c r="F133" t="s">
        <v>796</v>
      </c>
    </row>
    <row r="134" spans="1:6" x14ac:dyDescent="0.3">
      <c r="A134" t="s">
        <v>926</v>
      </c>
      <c r="B134" s="7">
        <v>45982</v>
      </c>
      <c r="C134" t="s">
        <v>362</v>
      </c>
      <c r="D134" t="s">
        <v>262</v>
      </c>
      <c r="E134">
        <v>1961</v>
      </c>
      <c r="F134" t="s">
        <v>796</v>
      </c>
    </row>
    <row r="135" spans="1:6" x14ac:dyDescent="0.3">
      <c r="A135" t="s">
        <v>927</v>
      </c>
      <c r="B135" s="7">
        <v>46081</v>
      </c>
      <c r="C135" t="s">
        <v>363</v>
      </c>
      <c r="D135" t="s">
        <v>305</v>
      </c>
      <c r="E135">
        <v>1</v>
      </c>
      <c r="F135" t="s">
        <v>796</v>
      </c>
    </row>
    <row r="136" spans="1:6" x14ac:dyDescent="0.3">
      <c r="A136" t="s">
        <v>928</v>
      </c>
      <c r="B136" s="7">
        <v>45776</v>
      </c>
      <c r="C136" t="s">
        <v>364</v>
      </c>
      <c r="D136" t="s">
        <v>284</v>
      </c>
      <c r="E136">
        <v>3281</v>
      </c>
      <c r="F136" t="s">
        <v>796</v>
      </c>
    </row>
    <row r="137" spans="1:6" x14ac:dyDescent="0.3">
      <c r="A137" t="s">
        <v>929</v>
      </c>
      <c r="B137" s="7">
        <v>46094</v>
      </c>
      <c r="C137" t="s">
        <v>365</v>
      </c>
      <c r="D137" t="s">
        <v>220</v>
      </c>
      <c r="E137">
        <v>1548</v>
      </c>
      <c r="F137" t="s">
        <v>796</v>
      </c>
    </row>
    <row r="138" spans="1:6" x14ac:dyDescent="0.3">
      <c r="A138" t="s">
        <v>930</v>
      </c>
      <c r="B138" s="7">
        <v>46071</v>
      </c>
      <c r="C138" t="s">
        <v>366</v>
      </c>
      <c r="D138" t="s">
        <v>206</v>
      </c>
      <c r="E138">
        <v>1838</v>
      </c>
      <c r="F138" t="s">
        <v>796</v>
      </c>
    </row>
    <row r="139" spans="1:6" x14ac:dyDescent="0.3">
      <c r="A139" t="s">
        <v>931</v>
      </c>
      <c r="B139" s="7">
        <v>45986</v>
      </c>
      <c r="C139" t="s">
        <v>367</v>
      </c>
      <c r="D139" t="s">
        <v>210</v>
      </c>
      <c r="E139">
        <v>3939</v>
      </c>
      <c r="F139" t="s">
        <v>796</v>
      </c>
    </row>
    <row r="140" spans="1:6" x14ac:dyDescent="0.3">
      <c r="A140" t="s">
        <v>932</v>
      </c>
      <c r="B140" s="7">
        <v>46065</v>
      </c>
      <c r="C140" t="s">
        <v>368</v>
      </c>
      <c r="D140" t="s">
        <v>277</v>
      </c>
      <c r="E140">
        <v>6</v>
      </c>
      <c r="F140" t="s">
        <v>796</v>
      </c>
    </row>
    <row r="141" spans="1:6" x14ac:dyDescent="0.3">
      <c r="A141" t="s">
        <v>933</v>
      </c>
      <c r="B141" s="7">
        <v>45990</v>
      </c>
      <c r="C141" t="s">
        <v>369</v>
      </c>
      <c r="D141" t="s">
        <v>235</v>
      </c>
      <c r="E141">
        <v>1</v>
      </c>
      <c r="F141" t="s">
        <v>796</v>
      </c>
    </row>
    <row r="142" spans="1:6" x14ac:dyDescent="0.3">
      <c r="A142" t="s">
        <v>934</v>
      </c>
      <c r="B142" s="7">
        <v>45797</v>
      </c>
      <c r="C142" t="s">
        <v>370</v>
      </c>
      <c r="D142" t="s">
        <v>340</v>
      </c>
      <c r="E142">
        <v>18373</v>
      </c>
      <c r="F142" t="s">
        <v>796</v>
      </c>
    </row>
    <row r="143" spans="1:6" x14ac:dyDescent="0.3">
      <c r="A143" t="s">
        <v>935</v>
      </c>
      <c r="B143" s="7">
        <v>45886</v>
      </c>
      <c r="C143" t="s">
        <v>371</v>
      </c>
      <c r="D143" t="s">
        <v>202</v>
      </c>
      <c r="E143">
        <v>634</v>
      </c>
      <c r="F143" t="s">
        <v>796</v>
      </c>
    </row>
    <row r="144" spans="1:6" x14ac:dyDescent="0.3">
      <c r="A144" t="s">
        <v>936</v>
      </c>
      <c r="B144" s="7">
        <v>46051</v>
      </c>
      <c r="C144" t="s">
        <v>372</v>
      </c>
      <c r="D144" t="s">
        <v>305</v>
      </c>
      <c r="E144">
        <v>1</v>
      </c>
      <c r="F144" t="s">
        <v>796</v>
      </c>
    </row>
    <row r="145" spans="1:6" x14ac:dyDescent="0.3">
      <c r="A145" t="s">
        <v>937</v>
      </c>
      <c r="B145" s="7">
        <v>45993</v>
      </c>
      <c r="C145" t="s">
        <v>373</v>
      </c>
      <c r="D145" t="s">
        <v>311</v>
      </c>
      <c r="E145">
        <v>18062</v>
      </c>
      <c r="F145" t="s">
        <v>796</v>
      </c>
    </row>
    <row r="146" spans="1:6" x14ac:dyDescent="0.3">
      <c r="A146" t="s">
        <v>938</v>
      </c>
      <c r="B146" s="7">
        <v>46049</v>
      </c>
      <c r="C146" t="s">
        <v>374</v>
      </c>
      <c r="D146" t="s">
        <v>215</v>
      </c>
      <c r="E146">
        <v>6592</v>
      </c>
      <c r="F146" t="s">
        <v>796</v>
      </c>
    </row>
    <row r="147" spans="1:6" x14ac:dyDescent="0.3">
      <c r="A147" t="s">
        <v>939</v>
      </c>
      <c r="B147" s="7">
        <v>46000</v>
      </c>
      <c r="C147" t="s">
        <v>375</v>
      </c>
      <c r="D147" t="s">
        <v>198</v>
      </c>
      <c r="E147">
        <v>1284</v>
      </c>
      <c r="F147" t="s">
        <v>796</v>
      </c>
    </row>
    <row r="148" spans="1:6" x14ac:dyDescent="0.3">
      <c r="A148" t="s">
        <v>940</v>
      </c>
      <c r="B148" s="7">
        <v>45804</v>
      </c>
      <c r="C148" t="s">
        <v>376</v>
      </c>
      <c r="D148" t="s">
        <v>235</v>
      </c>
      <c r="E148">
        <v>0</v>
      </c>
      <c r="F148" t="s">
        <v>796</v>
      </c>
    </row>
    <row r="149" spans="1:6" x14ac:dyDescent="0.3">
      <c r="A149" t="s">
        <v>941</v>
      </c>
      <c r="B149" s="7">
        <v>46067</v>
      </c>
      <c r="C149" t="s">
        <v>377</v>
      </c>
      <c r="D149" t="s">
        <v>284</v>
      </c>
      <c r="E149">
        <v>2297</v>
      </c>
      <c r="F149" t="s">
        <v>796</v>
      </c>
    </row>
    <row r="150" spans="1:6" x14ac:dyDescent="0.3">
      <c r="A150" t="s">
        <v>942</v>
      </c>
      <c r="B150" s="7">
        <v>45842</v>
      </c>
      <c r="C150" t="s">
        <v>378</v>
      </c>
      <c r="D150" t="s">
        <v>241</v>
      </c>
      <c r="E150">
        <v>7963</v>
      </c>
      <c r="F150" t="s">
        <v>796</v>
      </c>
    </row>
    <row r="151" spans="1:6" x14ac:dyDescent="0.3">
      <c r="A151" t="s">
        <v>943</v>
      </c>
      <c r="B151" s="7">
        <v>45859</v>
      </c>
      <c r="C151" t="s">
        <v>379</v>
      </c>
      <c r="D151" t="s">
        <v>244</v>
      </c>
      <c r="E151">
        <v>1</v>
      </c>
      <c r="F151" t="s">
        <v>796</v>
      </c>
    </row>
    <row r="152" spans="1:6" x14ac:dyDescent="0.3">
      <c r="A152" t="s">
        <v>944</v>
      </c>
      <c r="B152" s="7">
        <v>45881</v>
      </c>
      <c r="C152" t="s">
        <v>380</v>
      </c>
      <c r="D152" t="s">
        <v>227</v>
      </c>
      <c r="E152">
        <v>17342</v>
      </c>
      <c r="F152" t="s">
        <v>796</v>
      </c>
    </row>
    <row r="153" spans="1:6" x14ac:dyDescent="0.3">
      <c r="A153" t="s">
        <v>945</v>
      </c>
      <c r="B153" s="7">
        <v>45830</v>
      </c>
      <c r="C153" t="s">
        <v>381</v>
      </c>
      <c r="D153" t="s">
        <v>311</v>
      </c>
      <c r="E153">
        <v>12524</v>
      </c>
      <c r="F153" t="s">
        <v>796</v>
      </c>
    </row>
    <row r="154" spans="1:6" x14ac:dyDescent="0.3">
      <c r="A154" t="s">
        <v>946</v>
      </c>
      <c r="B154" s="7">
        <v>45925</v>
      </c>
      <c r="C154" t="s">
        <v>382</v>
      </c>
      <c r="D154" t="s">
        <v>253</v>
      </c>
      <c r="E154">
        <v>7</v>
      </c>
      <c r="F154" t="s">
        <v>796</v>
      </c>
    </row>
    <row r="155" spans="1:6" x14ac:dyDescent="0.3">
      <c r="A155" t="s">
        <v>947</v>
      </c>
      <c r="B155" s="7">
        <v>46036</v>
      </c>
      <c r="C155" t="s">
        <v>383</v>
      </c>
      <c r="D155" t="s">
        <v>210</v>
      </c>
      <c r="E155">
        <v>1479</v>
      </c>
      <c r="F155" t="s">
        <v>796</v>
      </c>
    </row>
    <row r="156" spans="1:6" x14ac:dyDescent="0.3">
      <c r="A156" t="s">
        <v>948</v>
      </c>
      <c r="B156" s="7">
        <v>45863</v>
      </c>
      <c r="C156" t="s">
        <v>384</v>
      </c>
      <c r="D156" t="s">
        <v>244</v>
      </c>
      <c r="E156">
        <v>1</v>
      </c>
      <c r="F156" t="s">
        <v>796</v>
      </c>
    </row>
    <row r="157" spans="1:6" x14ac:dyDescent="0.3">
      <c r="A157" t="s">
        <v>949</v>
      </c>
      <c r="B157" s="7">
        <v>45805</v>
      </c>
      <c r="C157" t="s">
        <v>385</v>
      </c>
      <c r="D157" t="s">
        <v>210</v>
      </c>
      <c r="E157">
        <v>2625</v>
      </c>
      <c r="F157" t="s">
        <v>796</v>
      </c>
    </row>
    <row r="158" spans="1:6" x14ac:dyDescent="0.3">
      <c r="A158" t="s">
        <v>950</v>
      </c>
      <c r="B158" s="7">
        <v>46029</v>
      </c>
      <c r="C158" t="s">
        <v>386</v>
      </c>
      <c r="D158" t="s">
        <v>239</v>
      </c>
      <c r="E158">
        <v>5</v>
      </c>
      <c r="F158" t="s">
        <v>796</v>
      </c>
    </row>
    <row r="159" spans="1:6" x14ac:dyDescent="0.3">
      <c r="A159" t="s">
        <v>951</v>
      </c>
      <c r="B159" s="7">
        <v>45927</v>
      </c>
      <c r="C159" t="s">
        <v>387</v>
      </c>
      <c r="D159" t="s">
        <v>253</v>
      </c>
      <c r="E159">
        <v>11</v>
      </c>
      <c r="F159" t="s">
        <v>796</v>
      </c>
    </row>
    <row r="160" spans="1:6" x14ac:dyDescent="0.3">
      <c r="A160" t="s">
        <v>952</v>
      </c>
      <c r="B160" s="7">
        <v>46041</v>
      </c>
      <c r="C160" t="s">
        <v>388</v>
      </c>
      <c r="D160" t="s">
        <v>241</v>
      </c>
      <c r="E160">
        <v>8463</v>
      </c>
      <c r="F160" t="s">
        <v>796</v>
      </c>
    </row>
    <row r="161" spans="1:6" x14ac:dyDescent="0.3">
      <c r="A161" t="s">
        <v>953</v>
      </c>
      <c r="B161" s="7">
        <v>45879</v>
      </c>
      <c r="C161" t="s">
        <v>389</v>
      </c>
      <c r="D161" t="s">
        <v>284</v>
      </c>
      <c r="E161">
        <v>3661</v>
      </c>
      <c r="F161" t="s">
        <v>796</v>
      </c>
    </row>
    <row r="162" spans="1:6" x14ac:dyDescent="0.3">
      <c r="A162" t="s">
        <v>954</v>
      </c>
      <c r="B162" s="7">
        <v>45843</v>
      </c>
      <c r="C162" t="s">
        <v>390</v>
      </c>
      <c r="D162" t="s">
        <v>224</v>
      </c>
      <c r="E162">
        <v>1335</v>
      </c>
      <c r="F162" t="s">
        <v>796</v>
      </c>
    </row>
    <row r="163" spans="1:6" x14ac:dyDescent="0.3">
      <c r="A163" t="s">
        <v>955</v>
      </c>
      <c r="B163" s="7">
        <v>45937</v>
      </c>
      <c r="C163" t="s">
        <v>391</v>
      </c>
      <c r="D163" t="s">
        <v>277</v>
      </c>
      <c r="E163">
        <v>1</v>
      </c>
      <c r="F163" t="s">
        <v>796</v>
      </c>
    </row>
    <row r="164" spans="1:6" x14ac:dyDescent="0.3">
      <c r="A164" t="s">
        <v>956</v>
      </c>
      <c r="B164" s="7">
        <v>45804</v>
      </c>
      <c r="C164" t="s">
        <v>392</v>
      </c>
      <c r="D164" t="s">
        <v>202</v>
      </c>
      <c r="E164">
        <v>2714</v>
      </c>
      <c r="F164" t="s">
        <v>796</v>
      </c>
    </row>
    <row r="165" spans="1:6" x14ac:dyDescent="0.3">
      <c r="A165" t="s">
        <v>957</v>
      </c>
      <c r="B165" s="7">
        <v>45843</v>
      </c>
      <c r="C165" t="s">
        <v>393</v>
      </c>
      <c r="D165" t="s">
        <v>284</v>
      </c>
      <c r="E165">
        <v>2732</v>
      </c>
      <c r="F165" t="s">
        <v>796</v>
      </c>
    </row>
    <row r="166" spans="1:6" x14ac:dyDescent="0.3">
      <c r="A166" t="s">
        <v>958</v>
      </c>
      <c r="B166" s="7">
        <v>45811</v>
      </c>
      <c r="C166" t="s">
        <v>394</v>
      </c>
      <c r="D166" t="s">
        <v>229</v>
      </c>
      <c r="E166">
        <v>762</v>
      </c>
      <c r="F166" t="s">
        <v>796</v>
      </c>
    </row>
    <row r="167" spans="1:6" x14ac:dyDescent="0.3">
      <c r="A167" t="s">
        <v>959</v>
      </c>
      <c r="B167" s="7">
        <v>45801</v>
      </c>
      <c r="C167" t="s">
        <v>395</v>
      </c>
      <c r="D167" t="s">
        <v>241</v>
      </c>
      <c r="E167">
        <v>2718</v>
      </c>
      <c r="F167" t="s">
        <v>796</v>
      </c>
    </row>
    <row r="168" spans="1:6" x14ac:dyDescent="0.3">
      <c r="A168" t="s">
        <v>960</v>
      </c>
      <c r="B168" s="7">
        <v>45820</v>
      </c>
      <c r="C168" t="s">
        <v>396</v>
      </c>
      <c r="D168" t="s">
        <v>188</v>
      </c>
      <c r="E168">
        <v>17917</v>
      </c>
      <c r="F168" t="s">
        <v>796</v>
      </c>
    </row>
    <row r="169" spans="1:6" x14ac:dyDescent="0.3">
      <c r="A169" t="s">
        <v>961</v>
      </c>
      <c r="B169" s="7">
        <v>45928</v>
      </c>
      <c r="C169" t="s">
        <v>397</v>
      </c>
      <c r="D169" t="s">
        <v>227</v>
      </c>
      <c r="E169">
        <v>14596</v>
      </c>
      <c r="F169" t="s">
        <v>796</v>
      </c>
    </row>
    <row r="170" spans="1:6" x14ac:dyDescent="0.3">
      <c r="A170" t="s">
        <v>962</v>
      </c>
      <c r="B170" s="7">
        <v>46014</v>
      </c>
      <c r="C170" t="s">
        <v>398</v>
      </c>
      <c r="D170" t="s">
        <v>220</v>
      </c>
      <c r="E170">
        <v>3593</v>
      </c>
      <c r="F170" t="s">
        <v>796</v>
      </c>
    </row>
    <row r="171" spans="1:6" x14ac:dyDescent="0.3">
      <c r="A171" t="s">
        <v>963</v>
      </c>
      <c r="B171" s="7">
        <v>45998</v>
      </c>
      <c r="C171" t="s">
        <v>399</v>
      </c>
      <c r="D171" t="s">
        <v>235</v>
      </c>
      <c r="E171">
        <v>1</v>
      </c>
      <c r="F171" t="s">
        <v>796</v>
      </c>
    </row>
    <row r="172" spans="1:6" x14ac:dyDescent="0.3">
      <c r="A172" t="s">
        <v>964</v>
      </c>
      <c r="B172" s="7">
        <v>45940</v>
      </c>
      <c r="C172" t="s">
        <v>400</v>
      </c>
      <c r="D172" t="s">
        <v>262</v>
      </c>
      <c r="E172">
        <v>631</v>
      </c>
      <c r="F172" t="s">
        <v>796</v>
      </c>
    </row>
    <row r="173" spans="1:6" x14ac:dyDescent="0.3">
      <c r="A173" t="s">
        <v>965</v>
      </c>
      <c r="B173" s="7">
        <v>46035</v>
      </c>
      <c r="C173" t="s">
        <v>401</v>
      </c>
      <c r="D173" t="s">
        <v>284</v>
      </c>
      <c r="E173">
        <v>3375</v>
      </c>
      <c r="F173" t="s">
        <v>796</v>
      </c>
    </row>
    <row r="174" spans="1:6" x14ac:dyDescent="0.3">
      <c r="A174" t="s">
        <v>966</v>
      </c>
      <c r="B174" s="7">
        <v>45837</v>
      </c>
      <c r="C174" t="s">
        <v>402</v>
      </c>
      <c r="D174" t="s">
        <v>239</v>
      </c>
      <c r="E174">
        <v>9</v>
      </c>
      <c r="F174" t="s">
        <v>796</v>
      </c>
    </row>
    <row r="175" spans="1:6" x14ac:dyDescent="0.3">
      <c r="A175" t="s">
        <v>967</v>
      </c>
      <c r="B175" s="7">
        <v>45976</v>
      </c>
      <c r="C175" t="s">
        <v>403</v>
      </c>
      <c r="D175" t="s">
        <v>212</v>
      </c>
      <c r="E175">
        <v>2436</v>
      </c>
      <c r="F175" t="s">
        <v>796</v>
      </c>
    </row>
    <row r="176" spans="1:6" x14ac:dyDescent="0.3">
      <c r="A176" t="s">
        <v>968</v>
      </c>
      <c r="B176" s="7">
        <v>46042</v>
      </c>
      <c r="C176" t="s">
        <v>404</v>
      </c>
      <c r="D176" t="s">
        <v>284</v>
      </c>
      <c r="E176">
        <v>4828</v>
      </c>
      <c r="F176" t="s">
        <v>796</v>
      </c>
    </row>
    <row r="177" spans="1:6" x14ac:dyDescent="0.3">
      <c r="A177" t="s">
        <v>969</v>
      </c>
      <c r="B177" s="7">
        <v>45841</v>
      </c>
      <c r="C177" t="s">
        <v>405</v>
      </c>
      <c r="D177" t="s">
        <v>231</v>
      </c>
      <c r="E177">
        <v>4819</v>
      </c>
      <c r="F177" t="s">
        <v>796</v>
      </c>
    </row>
    <row r="178" spans="1:6" x14ac:dyDescent="0.3">
      <c r="A178" t="s">
        <v>970</v>
      </c>
      <c r="B178" s="7">
        <v>46017</v>
      </c>
      <c r="C178" t="s">
        <v>406</v>
      </c>
      <c r="D178" t="s">
        <v>224</v>
      </c>
      <c r="E178">
        <v>2430</v>
      </c>
      <c r="F178" t="s">
        <v>796</v>
      </c>
    </row>
    <row r="179" spans="1:6" x14ac:dyDescent="0.3">
      <c r="A179" t="s">
        <v>971</v>
      </c>
      <c r="B179" s="7">
        <v>45818</v>
      </c>
      <c r="C179" t="s">
        <v>407</v>
      </c>
      <c r="D179" t="s">
        <v>277</v>
      </c>
      <c r="E179">
        <v>2</v>
      </c>
      <c r="F179" t="s">
        <v>796</v>
      </c>
    </row>
    <row r="180" spans="1:6" x14ac:dyDescent="0.3">
      <c r="A180" t="s">
        <v>972</v>
      </c>
      <c r="B180" s="7">
        <v>45806</v>
      </c>
      <c r="C180" t="s">
        <v>408</v>
      </c>
      <c r="D180" t="s">
        <v>253</v>
      </c>
      <c r="E180">
        <v>2</v>
      </c>
      <c r="F180" t="s">
        <v>796</v>
      </c>
    </row>
    <row r="181" spans="1:6" x14ac:dyDescent="0.3">
      <c r="A181" t="s">
        <v>973</v>
      </c>
      <c r="B181" s="7">
        <v>45886</v>
      </c>
      <c r="C181" t="s">
        <v>409</v>
      </c>
      <c r="D181" t="s">
        <v>305</v>
      </c>
      <c r="E181">
        <v>1</v>
      </c>
      <c r="F181" t="s">
        <v>796</v>
      </c>
    </row>
    <row r="182" spans="1:6" x14ac:dyDescent="0.3">
      <c r="A182" t="s">
        <v>974</v>
      </c>
      <c r="B182" s="7">
        <v>45998</v>
      </c>
      <c r="C182" t="s">
        <v>410</v>
      </c>
      <c r="D182" t="s">
        <v>227</v>
      </c>
      <c r="E182">
        <v>5038</v>
      </c>
      <c r="F182" t="s">
        <v>796</v>
      </c>
    </row>
    <row r="183" spans="1:6" x14ac:dyDescent="0.3">
      <c r="A183" t="s">
        <v>975</v>
      </c>
      <c r="B183" s="7">
        <v>45768</v>
      </c>
      <c r="C183" t="s">
        <v>411</v>
      </c>
      <c r="D183" t="s">
        <v>224</v>
      </c>
      <c r="E183">
        <v>2185</v>
      </c>
      <c r="F183" t="s">
        <v>796</v>
      </c>
    </row>
    <row r="184" spans="1:6" x14ac:dyDescent="0.3">
      <c r="A184" t="s">
        <v>976</v>
      </c>
      <c r="B184" s="7">
        <v>45876</v>
      </c>
      <c r="C184" t="s">
        <v>412</v>
      </c>
      <c r="D184" t="s">
        <v>212</v>
      </c>
      <c r="E184">
        <v>7571</v>
      </c>
      <c r="F184" t="s">
        <v>796</v>
      </c>
    </row>
    <row r="185" spans="1:6" x14ac:dyDescent="0.3">
      <c r="A185" t="s">
        <v>977</v>
      </c>
      <c r="B185" s="7">
        <v>46019</v>
      </c>
      <c r="C185" t="s">
        <v>413</v>
      </c>
      <c r="D185" t="s">
        <v>206</v>
      </c>
      <c r="E185">
        <v>3203</v>
      </c>
      <c r="F185" t="s">
        <v>796</v>
      </c>
    </row>
    <row r="186" spans="1:6" x14ac:dyDescent="0.3">
      <c r="A186" t="s">
        <v>978</v>
      </c>
      <c r="B186" s="7">
        <v>45831</v>
      </c>
      <c r="C186" t="s">
        <v>414</v>
      </c>
      <c r="D186" t="s">
        <v>340</v>
      </c>
      <c r="E186">
        <v>7439</v>
      </c>
      <c r="F186" t="s">
        <v>796</v>
      </c>
    </row>
    <row r="187" spans="1:6" x14ac:dyDescent="0.3">
      <c r="A187" t="s">
        <v>979</v>
      </c>
      <c r="B187" s="7">
        <v>45912</v>
      </c>
      <c r="C187" t="s">
        <v>415</v>
      </c>
      <c r="D187" t="s">
        <v>241</v>
      </c>
      <c r="E187">
        <v>4727</v>
      </c>
      <c r="F187" t="s">
        <v>796</v>
      </c>
    </row>
    <row r="188" spans="1:6" x14ac:dyDescent="0.3">
      <c r="A188" t="s">
        <v>980</v>
      </c>
      <c r="B188" s="7">
        <v>45870</v>
      </c>
      <c r="C188" t="s">
        <v>416</v>
      </c>
      <c r="D188" t="s">
        <v>220</v>
      </c>
      <c r="E188">
        <v>2818</v>
      </c>
      <c r="F188" t="s">
        <v>796</v>
      </c>
    </row>
    <row r="189" spans="1:6" x14ac:dyDescent="0.3">
      <c r="A189" t="s">
        <v>981</v>
      </c>
      <c r="B189" s="7">
        <v>45969</v>
      </c>
      <c r="C189" t="s">
        <v>417</v>
      </c>
      <c r="D189" t="s">
        <v>247</v>
      </c>
      <c r="E189">
        <v>1</v>
      </c>
      <c r="F189" t="s">
        <v>796</v>
      </c>
    </row>
    <row r="190" spans="1:6" x14ac:dyDescent="0.3">
      <c r="A190" t="s">
        <v>982</v>
      </c>
      <c r="B190" s="7">
        <v>46079</v>
      </c>
      <c r="C190" t="s">
        <v>418</v>
      </c>
      <c r="D190" t="s">
        <v>247</v>
      </c>
      <c r="E190">
        <v>1</v>
      </c>
      <c r="F190" t="s">
        <v>796</v>
      </c>
    </row>
    <row r="191" spans="1:6" x14ac:dyDescent="0.3">
      <c r="A191" t="s">
        <v>983</v>
      </c>
      <c r="B191" s="7">
        <v>46109</v>
      </c>
      <c r="C191" t="s">
        <v>419</v>
      </c>
      <c r="D191" t="s">
        <v>231</v>
      </c>
      <c r="E191">
        <v>2445</v>
      </c>
      <c r="F191" t="s">
        <v>796</v>
      </c>
    </row>
    <row r="192" spans="1:6" x14ac:dyDescent="0.3">
      <c r="A192" t="s">
        <v>984</v>
      </c>
      <c r="B192" s="7">
        <v>45836</v>
      </c>
      <c r="C192" t="s">
        <v>420</v>
      </c>
      <c r="D192" t="s">
        <v>218</v>
      </c>
      <c r="E192">
        <v>8</v>
      </c>
      <c r="F192" t="s">
        <v>796</v>
      </c>
    </row>
    <row r="193" spans="1:6" x14ac:dyDescent="0.3">
      <c r="A193" t="s">
        <v>985</v>
      </c>
      <c r="B193" s="7">
        <v>45895</v>
      </c>
      <c r="C193" t="s">
        <v>421</v>
      </c>
      <c r="D193" t="s">
        <v>284</v>
      </c>
      <c r="E193">
        <v>3494</v>
      </c>
      <c r="F193" t="s">
        <v>796</v>
      </c>
    </row>
    <row r="194" spans="1:6" x14ac:dyDescent="0.3">
      <c r="A194" t="s">
        <v>986</v>
      </c>
      <c r="B194" s="7">
        <v>45897</v>
      </c>
      <c r="C194" t="s">
        <v>422</v>
      </c>
      <c r="D194" t="s">
        <v>262</v>
      </c>
      <c r="E194">
        <v>2665</v>
      </c>
      <c r="F194" t="s">
        <v>796</v>
      </c>
    </row>
    <row r="195" spans="1:6" x14ac:dyDescent="0.3">
      <c r="A195" t="s">
        <v>987</v>
      </c>
      <c r="B195" s="7">
        <v>46096</v>
      </c>
      <c r="C195" t="s">
        <v>423</v>
      </c>
      <c r="D195" t="s">
        <v>305</v>
      </c>
      <c r="E195">
        <v>1</v>
      </c>
      <c r="F195" t="s">
        <v>796</v>
      </c>
    </row>
    <row r="196" spans="1:6" x14ac:dyDescent="0.3">
      <c r="A196" t="s">
        <v>988</v>
      </c>
      <c r="B196" s="7">
        <v>46081</v>
      </c>
      <c r="C196" t="s">
        <v>424</v>
      </c>
      <c r="D196" t="s">
        <v>253</v>
      </c>
      <c r="E196">
        <v>9</v>
      </c>
      <c r="F196" t="s">
        <v>796</v>
      </c>
    </row>
    <row r="197" spans="1:6" x14ac:dyDescent="0.3">
      <c r="A197" t="s">
        <v>989</v>
      </c>
      <c r="B197" s="7">
        <v>45983</v>
      </c>
      <c r="C197" t="s">
        <v>425</v>
      </c>
      <c r="D197" t="s">
        <v>224</v>
      </c>
      <c r="E197">
        <v>1030</v>
      </c>
      <c r="F197" t="s">
        <v>796</v>
      </c>
    </row>
    <row r="198" spans="1:6" x14ac:dyDescent="0.3">
      <c r="A198" t="s">
        <v>990</v>
      </c>
      <c r="B198" s="7">
        <v>45856</v>
      </c>
      <c r="C198" t="s">
        <v>426</v>
      </c>
      <c r="D198" t="s">
        <v>206</v>
      </c>
      <c r="E198">
        <v>2348</v>
      </c>
      <c r="F198" t="s">
        <v>796</v>
      </c>
    </row>
    <row r="199" spans="1:6" x14ac:dyDescent="0.3">
      <c r="A199" t="s">
        <v>991</v>
      </c>
      <c r="B199" s="7">
        <v>45774</v>
      </c>
      <c r="C199" t="s">
        <v>427</v>
      </c>
      <c r="D199" t="s">
        <v>231</v>
      </c>
      <c r="E199">
        <v>3532</v>
      </c>
      <c r="F199" t="s">
        <v>796</v>
      </c>
    </row>
    <row r="200" spans="1:6" x14ac:dyDescent="0.3">
      <c r="A200" t="s">
        <v>992</v>
      </c>
      <c r="B200" s="7">
        <v>45800</v>
      </c>
      <c r="C200" t="s">
        <v>428</v>
      </c>
      <c r="D200" t="s">
        <v>231</v>
      </c>
      <c r="E200">
        <v>6050</v>
      </c>
      <c r="F200" t="s">
        <v>796</v>
      </c>
    </row>
    <row r="201" spans="1:6" x14ac:dyDescent="0.3">
      <c r="A201" t="s">
        <v>993</v>
      </c>
      <c r="B201" s="7">
        <v>45932</v>
      </c>
      <c r="C201" t="s">
        <v>429</v>
      </c>
      <c r="D201" t="s">
        <v>215</v>
      </c>
      <c r="E201">
        <v>5485</v>
      </c>
      <c r="F201" t="s">
        <v>796</v>
      </c>
    </row>
    <row r="202" spans="1:6" x14ac:dyDescent="0.3">
      <c r="A202" t="s">
        <v>994</v>
      </c>
      <c r="B202" s="7">
        <v>45952</v>
      </c>
      <c r="C202" t="s">
        <v>430</v>
      </c>
      <c r="D202" t="s">
        <v>210</v>
      </c>
      <c r="E202">
        <v>2002</v>
      </c>
      <c r="F202" t="s">
        <v>796</v>
      </c>
    </row>
    <row r="203" spans="1:6" x14ac:dyDescent="0.3">
      <c r="A203" t="s">
        <v>995</v>
      </c>
      <c r="B203" s="7">
        <v>45928</v>
      </c>
      <c r="C203" t="s">
        <v>431</v>
      </c>
      <c r="D203" t="s">
        <v>229</v>
      </c>
      <c r="E203">
        <v>660</v>
      </c>
      <c r="F203" t="s">
        <v>796</v>
      </c>
    </row>
    <row r="204" spans="1:6" x14ac:dyDescent="0.3">
      <c r="A204" t="s">
        <v>996</v>
      </c>
      <c r="B204" s="7">
        <v>45852</v>
      </c>
      <c r="C204" t="s">
        <v>432</v>
      </c>
      <c r="D204" t="s">
        <v>206</v>
      </c>
      <c r="E204">
        <v>1096</v>
      </c>
      <c r="F204" t="s">
        <v>796</v>
      </c>
    </row>
    <row r="205" spans="1:6" x14ac:dyDescent="0.3">
      <c r="A205" t="s">
        <v>997</v>
      </c>
      <c r="B205" s="7">
        <v>45783</v>
      </c>
      <c r="C205" t="s">
        <v>433</v>
      </c>
      <c r="D205" t="s">
        <v>202</v>
      </c>
      <c r="E205">
        <v>2613</v>
      </c>
      <c r="F205" t="s">
        <v>796</v>
      </c>
    </row>
    <row r="206" spans="1:6" x14ac:dyDescent="0.3">
      <c r="A206" t="s">
        <v>998</v>
      </c>
      <c r="B206" s="7">
        <v>45927</v>
      </c>
      <c r="C206" t="s">
        <v>434</v>
      </c>
      <c r="D206" t="s">
        <v>235</v>
      </c>
      <c r="E206">
        <v>1</v>
      </c>
      <c r="F206" t="s">
        <v>796</v>
      </c>
    </row>
    <row r="207" spans="1:6" x14ac:dyDescent="0.3">
      <c r="A207" t="s">
        <v>999</v>
      </c>
      <c r="B207" s="7">
        <v>45824</v>
      </c>
      <c r="C207" t="s">
        <v>435</v>
      </c>
      <c r="D207" t="s">
        <v>218</v>
      </c>
      <c r="E207">
        <v>7</v>
      </c>
      <c r="F207" t="s">
        <v>796</v>
      </c>
    </row>
    <row r="208" spans="1:6" x14ac:dyDescent="0.3">
      <c r="A208" t="s">
        <v>1000</v>
      </c>
      <c r="B208" s="7">
        <v>45805</v>
      </c>
      <c r="C208" t="s">
        <v>436</v>
      </c>
      <c r="D208" t="s">
        <v>284</v>
      </c>
      <c r="E208">
        <v>4532</v>
      </c>
      <c r="F208" t="s">
        <v>796</v>
      </c>
    </row>
    <row r="209" spans="1:6" x14ac:dyDescent="0.3">
      <c r="A209" t="s">
        <v>1001</v>
      </c>
      <c r="B209" s="7">
        <v>45931</v>
      </c>
      <c r="C209" t="s">
        <v>437</v>
      </c>
      <c r="D209" t="s">
        <v>198</v>
      </c>
      <c r="E209">
        <v>3774</v>
      </c>
      <c r="F209" t="s">
        <v>796</v>
      </c>
    </row>
    <row r="210" spans="1:6" x14ac:dyDescent="0.3">
      <c r="A210" t="s">
        <v>1002</v>
      </c>
      <c r="B210" s="7">
        <v>45917</v>
      </c>
      <c r="C210" t="s">
        <v>438</v>
      </c>
      <c r="D210" t="s">
        <v>253</v>
      </c>
      <c r="E210">
        <v>6</v>
      </c>
      <c r="F210" t="s">
        <v>796</v>
      </c>
    </row>
    <row r="211" spans="1:6" x14ac:dyDescent="0.3">
      <c r="A211" t="s">
        <v>1003</v>
      </c>
      <c r="B211" s="7">
        <v>45849</v>
      </c>
      <c r="C211" t="s">
        <v>439</v>
      </c>
      <c r="D211" t="s">
        <v>241</v>
      </c>
      <c r="E211">
        <v>5915</v>
      </c>
      <c r="F211" t="s">
        <v>796</v>
      </c>
    </row>
    <row r="212" spans="1:6" x14ac:dyDescent="0.3">
      <c r="A212" t="s">
        <v>1004</v>
      </c>
      <c r="B212" s="7">
        <v>46073</v>
      </c>
      <c r="C212" t="s">
        <v>440</v>
      </c>
      <c r="D212" t="s">
        <v>311</v>
      </c>
      <c r="E212">
        <v>14875</v>
      </c>
      <c r="F212" t="s">
        <v>796</v>
      </c>
    </row>
    <row r="213" spans="1:6" x14ac:dyDescent="0.3">
      <c r="A213" t="s">
        <v>1005</v>
      </c>
      <c r="B213" s="7">
        <v>46080</v>
      </c>
      <c r="C213" t="s">
        <v>441</v>
      </c>
      <c r="D213" t="s">
        <v>188</v>
      </c>
      <c r="E213">
        <v>12603</v>
      </c>
      <c r="F213" t="s">
        <v>796</v>
      </c>
    </row>
    <row r="214" spans="1:6" x14ac:dyDescent="0.3">
      <c r="A214" t="s">
        <v>1006</v>
      </c>
      <c r="B214" s="7">
        <v>45879</v>
      </c>
      <c r="C214" t="s">
        <v>442</v>
      </c>
      <c r="D214" t="s">
        <v>262</v>
      </c>
      <c r="E214">
        <v>2566</v>
      </c>
      <c r="F214" t="s">
        <v>796</v>
      </c>
    </row>
    <row r="215" spans="1:6" x14ac:dyDescent="0.3">
      <c r="A215" t="s">
        <v>1007</v>
      </c>
      <c r="B215" s="7">
        <v>45863</v>
      </c>
      <c r="C215" t="s">
        <v>443</v>
      </c>
      <c r="D215" t="s">
        <v>326</v>
      </c>
      <c r="E215">
        <v>1458</v>
      </c>
      <c r="F215" t="s">
        <v>796</v>
      </c>
    </row>
    <row r="216" spans="1:6" x14ac:dyDescent="0.3">
      <c r="A216" t="s">
        <v>1008</v>
      </c>
      <c r="B216" s="7">
        <v>45812</v>
      </c>
      <c r="C216" t="s">
        <v>444</v>
      </c>
      <c r="D216" t="s">
        <v>239</v>
      </c>
      <c r="E216">
        <v>5</v>
      </c>
      <c r="F216" t="s">
        <v>796</v>
      </c>
    </row>
    <row r="217" spans="1:6" x14ac:dyDescent="0.3">
      <c r="A217" t="s">
        <v>1009</v>
      </c>
      <c r="B217" s="7">
        <v>45917</v>
      </c>
      <c r="C217" t="s">
        <v>445</v>
      </c>
      <c r="D217" t="s">
        <v>227</v>
      </c>
      <c r="E217">
        <v>4958</v>
      </c>
      <c r="F217" t="s">
        <v>796</v>
      </c>
    </row>
    <row r="218" spans="1:6" x14ac:dyDescent="0.3">
      <c r="A218" t="s">
        <v>1010</v>
      </c>
      <c r="B218" s="7">
        <v>45770</v>
      </c>
      <c r="C218" t="s">
        <v>446</v>
      </c>
      <c r="D218" t="s">
        <v>202</v>
      </c>
      <c r="E218">
        <v>1768</v>
      </c>
      <c r="F218" t="s">
        <v>796</v>
      </c>
    </row>
    <row r="219" spans="1:6" x14ac:dyDescent="0.3">
      <c r="A219" t="s">
        <v>1011</v>
      </c>
      <c r="B219" s="7">
        <v>46027</v>
      </c>
      <c r="C219" t="s">
        <v>447</v>
      </c>
      <c r="D219" t="s">
        <v>235</v>
      </c>
      <c r="E219">
        <v>1</v>
      </c>
      <c r="F219" t="s">
        <v>796</v>
      </c>
    </row>
    <row r="220" spans="1:6" x14ac:dyDescent="0.3">
      <c r="A220" t="s">
        <v>1012</v>
      </c>
      <c r="B220" s="7">
        <v>46044</v>
      </c>
      <c r="C220" t="s">
        <v>448</v>
      </c>
      <c r="D220" t="s">
        <v>284</v>
      </c>
      <c r="E220">
        <v>2879</v>
      </c>
      <c r="F220" t="s">
        <v>796</v>
      </c>
    </row>
    <row r="221" spans="1:6" x14ac:dyDescent="0.3">
      <c r="A221" t="s">
        <v>1013</v>
      </c>
      <c r="B221" s="7">
        <v>45892</v>
      </c>
      <c r="C221" t="s">
        <v>449</v>
      </c>
      <c r="D221" t="s">
        <v>206</v>
      </c>
      <c r="E221">
        <v>1447</v>
      </c>
      <c r="F221" t="s">
        <v>796</v>
      </c>
    </row>
    <row r="222" spans="1:6" x14ac:dyDescent="0.3">
      <c r="A222" t="s">
        <v>1014</v>
      </c>
      <c r="B222" s="7">
        <v>45946</v>
      </c>
      <c r="C222" t="s">
        <v>450</v>
      </c>
      <c r="D222" t="s">
        <v>188</v>
      </c>
      <c r="E222">
        <v>16728</v>
      </c>
      <c r="F222" t="s">
        <v>796</v>
      </c>
    </row>
    <row r="223" spans="1:6" x14ac:dyDescent="0.3">
      <c r="A223" t="s">
        <v>1015</v>
      </c>
      <c r="B223" s="7">
        <v>45804</v>
      </c>
      <c r="C223" t="s">
        <v>451</v>
      </c>
      <c r="D223" t="s">
        <v>253</v>
      </c>
      <c r="E223">
        <v>9</v>
      </c>
      <c r="F223" t="s">
        <v>796</v>
      </c>
    </row>
    <row r="224" spans="1:6" x14ac:dyDescent="0.3">
      <c r="A224" t="s">
        <v>1016</v>
      </c>
      <c r="B224" s="7">
        <v>46106</v>
      </c>
      <c r="C224" t="s">
        <v>452</v>
      </c>
      <c r="D224" t="s">
        <v>206</v>
      </c>
      <c r="E224">
        <v>3790</v>
      </c>
      <c r="F224" t="s">
        <v>796</v>
      </c>
    </row>
    <row r="225" spans="1:6" x14ac:dyDescent="0.3">
      <c r="A225" t="s">
        <v>1017</v>
      </c>
      <c r="B225" s="7">
        <v>46082</v>
      </c>
      <c r="C225" t="s">
        <v>453</v>
      </c>
      <c r="D225" t="s">
        <v>229</v>
      </c>
      <c r="E225">
        <v>1424</v>
      </c>
      <c r="F225" t="s">
        <v>796</v>
      </c>
    </row>
    <row r="226" spans="1:6" x14ac:dyDescent="0.3">
      <c r="A226" t="s">
        <v>1018</v>
      </c>
      <c r="B226" s="7">
        <v>45911</v>
      </c>
      <c r="C226" t="s">
        <v>454</v>
      </c>
      <c r="D226" t="s">
        <v>247</v>
      </c>
      <c r="E226">
        <v>0</v>
      </c>
      <c r="F226" t="s">
        <v>796</v>
      </c>
    </row>
    <row r="227" spans="1:6" x14ac:dyDescent="0.3">
      <c r="A227" t="s">
        <v>1019</v>
      </c>
      <c r="B227" s="7">
        <v>46065</v>
      </c>
      <c r="C227" t="s">
        <v>455</v>
      </c>
      <c r="D227" t="s">
        <v>262</v>
      </c>
      <c r="E227">
        <v>1220</v>
      </c>
      <c r="F227" t="s">
        <v>796</v>
      </c>
    </row>
    <row r="228" spans="1:6" x14ac:dyDescent="0.3">
      <c r="A228" t="s">
        <v>1020</v>
      </c>
      <c r="B228" s="7">
        <v>45815</v>
      </c>
      <c r="C228" t="s">
        <v>456</v>
      </c>
      <c r="D228" t="s">
        <v>277</v>
      </c>
      <c r="E228">
        <v>3</v>
      </c>
      <c r="F228" t="s">
        <v>796</v>
      </c>
    </row>
    <row r="229" spans="1:6" x14ac:dyDescent="0.3">
      <c r="A229" t="s">
        <v>1021</v>
      </c>
      <c r="B229" s="7">
        <v>45794</v>
      </c>
      <c r="C229" t="s">
        <v>457</v>
      </c>
      <c r="D229" t="s">
        <v>253</v>
      </c>
      <c r="E229">
        <v>8</v>
      </c>
      <c r="F229" t="s">
        <v>796</v>
      </c>
    </row>
    <row r="230" spans="1:6" x14ac:dyDescent="0.3">
      <c r="A230" t="s">
        <v>1022</v>
      </c>
      <c r="B230" s="7">
        <v>45987</v>
      </c>
      <c r="C230" t="s">
        <v>458</v>
      </c>
      <c r="D230" t="s">
        <v>262</v>
      </c>
      <c r="E230">
        <v>2798</v>
      </c>
      <c r="F230" t="s">
        <v>796</v>
      </c>
    </row>
    <row r="231" spans="1:6" x14ac:dyDescent="0.3">
      <c r="A231" t="s">
        <v>1023</v>
      </c>
      <c r="B231" s="7">
        <v>45963</v>
      </c>
      <c r="C231" t="s">
        <v>459</v>
      </c>
      <c r="D231" t="s">
        <v>188</v>
      </c>
      <c r="E231">
        <v>15637</v>
      </c>
      <c r="F231" t="s">
        <v>796</v>
      </c>
    </row>
    <row r="232" spans="1:6" x14ac:dyDescent="0.3">
      <c r="A232" t="s">
        <v>1024</v>
      </c>
      <c r="B232" s="7">
        <v>45948</v>
      </c>
      <c r="C232" t="s">
        <v>460</v>
      </c>
      <c r="D232" t="s">
        <v>277</v>
      </c>
      <c r="E232">
        <v>5</v>
      </c>
      <c r="F232" t="s">
        <v>796</v>
      </c>
    </row>
    <row r="233" spans="1:6" x14ac:dyDescent="0.3">
      <c r="A233" t="s">
        <v>1025</v>
      </c>
      <c r="B233" s="7">
        <v>45896</v>
      </c>
      <c r="C233" t="s">
        <v>461</v>
      </c>
      <c r="D233" t="s">
        <v>235</v>
      </c>
      <c r="E233">
        <v>1</v>
      </c>
      <c r="F233" t="s">
        <v>796</v>
      </c>
    </row>
    <row r="234" spans="1:6" x14ac:dyDescent="0.3">
      <c r="A234" t="s">
        <v>1026</v>
      </c>
      <c r="B234" s="7">
        <v>45781</v>
      </c>
      <c r="C234" t="s">
        <v>462</v>
      </c>
      <c r="D234" t="s">
        <v>193</v>
      </c>
      <c r="E234">
        <v>3</v>
      </c>
      <c r="F234" t="s">
        <v>796</v>
      </c>
    </row>
    <row r="235" spans="1:6" x14ac:dyDescent="0.3">
      <c r="A235" t="s">
        <v>1027</v>
      </c>
      <c r="B235" s="7">
        <v>45868</v>
      </c>
      <c r="C235" t="s">
        <v>463</v>
      </c>
      <c r="D235" t="s">
        <v>326</v>
      </c>
      <c r="E235">
        <v>2074</v>
      </c>
      <c r="F235" t="s">
        <v>796</v>
      </c>
    </row>
    <row r="236" spans="1:6" x14ac:dyDescent="0.3">
      <c r="A236" t="s">
        <v>1028</v>
      </c>
      <c r="B236" s="7">
        <v>45861</v>
      </c>
      <c r="C236" t="s">
        <v>464</v>
      </c>
      <c r="D236" t="s">
        <v>247</v>
      </c>
      <c r="E236">
        <v>1</v>
      </c>
      <c r="F236" t="s">
        <v>796</v>
      </c>
    </row>
    <row r="237" spans="1:6" x14ac:dyDescent="0.3">
      <c r="A237" t="s">
        <v>1029</v>
      </c>
      <c r="B237" s="7">
        <v>46026</v>
      </c>
      <c r="C237" t="s">
        <v>465</v>
      </c>
      <c r="D237" t="s">
        <v>210</v>
      </c>
      <c r="E237">
        <v>2403</v>
      </c>
      <c r="F237" t="s">
        <v>796</v>
      </c>
    </row>
    <row r="238" spans="1:6" x14ac:dyDescent="0.3">
      <c r="A238" t="s">
        <v>1030</v>
      </c>
      <c r="B238" s="7">
        <v>45918</v>
      </c>
      <c r="C238" t="s">
        <v>466</v>
      </c>
      <c r="D238" t="s">
        <v>247</v>
      </c>
      <c r="E238">
        <v>0</v>
      </c>
      <c r="F238" t="s">
        <v>796</v>
      </c>
    </row>
    <row r="239" spans="1:6" x14ac:dyDescent="0.3">
      <c r="A239" t="s">
        <v>1031</v>
      </c>
      <c r="B239" s="7">
        <v>45850</v>
      </c>
      <c r="C239" t="s">
        <v>467</v>
      </c>
      <c r="D239" t="s">
        <v>210</v>
      </c>
      <c r="E239">
        <v>3077</v>
      </c>
      <c r="F239" t="s">
        <v>796</v>
      </c>
    </row>
    <row r="240" spans="1:6" x14ac:dyDescent="0.3">
      <c r="A240" t="s">
        <v>1032</v>
      </c>
      <c r="B240" s="7">
        <v>45901</v>
      </c>
      <c r="C240" t="s">
        <v>468</v>
      </c>
      <c r="D240" t="s">
        <v>239</v>
      </c>
      <c r="E240">
        <v>4</v>
      </c>
      <c r="F240" t="s">
        <v>796</v>
      </c>
    </row>
    <row r="241" spans="1:6" x14ac:dyDescent="0.3">
      <c r="A241" t="s">
        <v>1033</v>
      </c>
      <c r="B241" s="7">
        <v>45988</v>
      </c>
      <c r="C241" t="s">
        <v>469</v>
      </c>
      <c r="D241" t="s">
        <v>206</v>
      </c>
      <c r="E241">
        <v>3235</v>
      </c>
      <c r="F241" t="s">
        <v>796</v>
      </c>
    </row>
    <row r="242" spans="1:6" x14ac:dyDescent="0.3">
      <c r="A242" t="s">
        <v>1034</v>
      </c>
      <c r="B242" s="7">
        <v>45952</v>
      </c>
      <c r="C242" t="s">
        <v>470</v>
      </c>
      <c r="D242" t="s">
        <v>224</v>
      </c>
      <c r="E242">
        <v>2649</v>
      </c>
      <c r="F242" t="s">
        <v>796</v>
      </c>
    </row>
    <row r="243" spans="1:6" x14ac:dyDescent="0.3">
      <c r="A243" t="s">
        <v>1035</v>
      </c>
      <c r="B243" s="7">
        <v>45971</v>
      </c>
      <c r="C243" t="s">
        <v>471</v>
      </c>
      <c r="D243" t="s">
        <v>193</v>
      </c>
      <c r="E243">
        <v>2</v>
      </c>
      <c r="F243" t="s">
        <v>796</v>
      </c>
    </row>
    <row r="244" spans="1:6" x14ac:dyDescent="0.3">
      <c r="A244" t="s">
        <v>1036</v>
      </c>
      <c r="B244" s="7">
        <v>45789</v>
      </c>
      <c r="C244" t="s">
        <v>472</v>
      </c>
      <c r="D244" t="s">
        <v>247</v>
      </c>
      <c r="E244">
        <v>1</v>
      </c>
      <c r="F244" t="s">
        <v>796</v>
      </c>
    </row>
    <row r="245" spans="1:6" x14ac:dyDescent="0.3">
      <c r="A245" t="s">
        <v>1037</v>
      </c>
      <c r="B245" s="7">
        <v>45820</v>
      </c>
      <c r="C245" t="s">
        <v>473</v>
      </c>
      <c r="D245" t="s">
        <v>340</v>
      </c>
      <c r="E245">
        <v>14278</v>
      </c>
      <c r="F245" t="s">
        <v>796</v>
      </c>
    </row>
    <row r="246" spans="1:6" x14ac:dyDescent="0.3">
      <c r="A246" t="s">
        <v>1038</v>
      </c>
      <c r="B246" s="7">
        <v>45796</v>
      </c>
      <c r="C246" t="s">
        <v>474</v>
      </c>
      <c r="D246" t="s">
        <v>311</v>
      </c>
      <c r="E246">
        <v>14404</v>
      </c>
      <c r="F246" t="s">
        <v>796</v>
      </c>
    </row>
    <row r="247" spans="1:6" x14ac:dyDescent="0.3">
      <c r="A247" t="s">
        <v>1039</v>
      </c>
      <c r="B247" s="7">
        <v>45906</v>
      </c>
      <c r="C247" t="s">
        <v>475</v>
      </c>
      <c r="D247" t="s">
        <v>206</v>
      </c>
      <c r="E247">
        <v>4056</v>
      </c>
      <c r="F247" t="s">
        <v>796</v>
      </c>
    </row>
    <row r="248" spans="1:6" x14ac:dyDescent="0.3">
      <c r="A248" t="s">
        <v>1040</v>
      </c>
      <c r="B248" s="7">
        <v>45977</v>
      </c>
      <c r="C248" t="s">
        <v>476</v>
      </c>
      <c r="D248" t="s">
        <v>247</v>
      </c>
      <c r="E248">
        <v>1</v>
      </c>
      <c r="F248" t="s">
        <v>796</v>
      </c>
    </row>
    <row r="249" spans="1:6" x14ac:dyDescent="0.3">
      <c r="A249" t="s">
        <v>1041</v>
      </c>
      <c r="B249" s="7">
        <v>46095</v>
      </c>
      <c r="C249" t="s">
        <v>477</v>
      </c>
      <c r="D249" t="s">
        <v>253</v>
      </c>
      <c r="E249">
        <v>12</v>
      </c>
      <c r="F249" t="s">
        <v>796</v>
      </c>
    </row>
    <row r="250" spans="1:6" x14ac:dyDescent="0.3">
      <c r="A250" t="s">
        <v>1042</v>
      </c>
      <c r="B250" s="7">
        <v>45996</v>
      </c>
      <c r="C250" t="s">
        <v>478</v>
      </c>
      <c r="D250" t="s">
        <v>326</v>
      </c>
      <c r="E250">
        <v>2147</v>
      </c>
      <c r="F250" t="s">
        <v>796</v>
      </c>
    </row>
    <row r="251" spans="1:6" x14ac:dyDescent="0.3">
      <c r="A251" t="s">
        <v>1043</v>
      </c>
      <c r="B251" s="7">
        <v>45803</v>
      </c>
      <c r="C251" t="s">
        <v>479</v>
      </c>
      <c r="D251" t="s">
        <v>227</v>
      </c>
      <c r="E251">
        <v>16675</v>
      </c>
      <c r="F251" t="s">
        <v>796</v>
      </c>
    </row>
    <row r="252" spans="1:6" x14ac:dyDescent="0.3">
      <c r="A252" t="s">
        <v>1044</v>
      </c>
      <c r="B252" s="7">
        <v>46071</v>
      </c>
      <c r="C252" t="s">
        <v>480</v>
      </c>
      <c r="D252" t="s">
        <v>326</v>
      </c>
      <c r="E252">
        <v>218</v>
      </c>
      <c r="F252" t="s">
        <v>796</v>
      </c>
    </row>
    <row r="253" spans="1:6" x14ac:dyDescent="0.3">
      <c r="A253" t="s">
        <v>1045</v>
      </c>
      <c r="B253" s="7">
        <v>45916</v>
      </c>
      <c r="C253" t="s">
        <v>481</v>
      </c>
      <c r="D253" t="s">
        <v>241</v>
      </c>
      <c r="E253">
        <v>7404</v>
      </c>
      <c r="F253" t="s">
        <v>796</v>
      </c>
    </row>
    <row r="254" spans="1:6" x14ac:dyDescent="0.3">
      <c r="A254" t="s">
        <v>1046</v>
      </c>
      <c r="B254" s="7">
        <v>45884</v>
      </c>
      <c r="C254" t="s">
        <v>482</v>
      </c>
      <c r="D254" t="s">
        <v>202</v>
      </c>
      <c r="E254">
        <v>559</v>
      </c>
      <c r="F254" t="s">
        <v>796</v>
      </c>
    </row>
    <row r="255" spans="1:6" x14ac:dyDescent="0.3">
      <c r="A255" t="s">
        <v>1047</v>
      </c>
      <c r="B255" s="7">
        <v>45765</v>
      </c>
      <c r="C255" t="s">
        <v>483</v>
      </c>
      <c r="D255" t="s">
        <v>340</v>
      </c>
      <c r="E255">
        <v>18918</v>
      </c>
      <c r="F255" t="s">
        <v>796</v>
      </c>
    </row>
    <row r="256" spans="1:6" x14ac:dyDescent="0.3">
      <c r="A256" t="s">
        <v>1048</v>
      </c>
      <c r="B256" s="7">
        <v>45927</v>
      </c>
      <c r="C256" t="s">
        <v>484</v>
      </c>
      <c r="D256" t="s">
        <v>244</v>
      </c>
      <c r="E256">
        <v>1</v>
      </c>
      <c r="F256" t="s">
        <v>796</v>
      </c>
    </row>
    <row r="257" spans="1:6" x14ac:dyDescent="0.3">
      <c r="A257" t="s">
        <v>1049</v>
      </c>
      <c r="B257" s="7">
        <v>45949</v>
      </c>
      <c r="C257" t="s">
        <v>485</v>
      </c>
      <c r="D257" t="s">
        <v>227</v>
      </c>
      <c r="E257">
        <v>13483</v>
      </c>
      <c r="F257" t="s">
        <v>796</v>
      </c>
    </row>
    <row r="258" spans="1:6" x14ac:dyDescent="0.3">
      <c r="A258" t="s">
        <v>1050</v>
      </c>
      <c r="B258" s="7">
        <v>46019</v>
      </c>
      <c r="C258" t="s">
        <v>486</v>
      </c>
      <c r="D258" t="s">
        <v>239</v>
      </c>
      <c r="E258">
        <v>4</v>
      </c>
      <c r="F258" t="s">
        <v>796</v>
      </c>
    </row>
    <row r="259" spans="1:6" x14ac:dyDescent="0.3">
      <c r="A259" t="s">
        <v>1051</v>
      </c>
      <c r="B259" s="7">
        <v>45900</v>
      </c>
      <c r="C259" t="s">
        <v>487</v>
      </c>
      <c r="D259" t="s">
        <v>241</v>
      </c>
      <c r="E259">
        <v>3080</v>
      </c>
      <c r="F259" t="s">
        <v>796</v>
      </c>
    </row>
    <row r="260" spans="1:6" x14ac:dyDescent="0.3">
      <c r="A260" t="s">
        <v>1052</v>
      </c>
      <c r="B260" s="7">
        <v>45877</v>
      </c>
      <c r="C260" t="s">
        <v>488</v>
      </c>
      <c r="D260" t="s">
        <v>277</v>
      </c>
      <c r="E260">
        <v>9</v>
      </c>
      <c r="F260" t="s">
        <v>796</v>
      </c>
    </row>
    <row r="261" spans="1:6" x14ac:dyDescent="0.3">
      <c r="A261" t="s">
        <v>1053</v>
      </c>
      <c r="B261" s="7">
        <v>45766</v>
      </c>
      <c r="C261" t="s">
        <v>489</v>
      </c>
      <c r="D261" t="s">
        <v>247</v>
      </c>
      <c r="E261">
        <v>0</v>
      </c>
      <c r="F261" t="s">
        <v>796</v>
      </c>
    </row>
    <row r="262" spans="1:6" x14ac:dyDescent="0.3">
      <c r="A262" t="s">
        <v>1054</v>
      </c>
      <c r="B262" s="7">
        <v>45975</v>
      </c>
      <c r="C262" t="s">
        <v>490</v>
      </c>
      <c r="D262" t="s">
        <v>300</v>
      </c>
      <c r="E262">
        <v>1</v>
      </c>
      <c r="F262" t="s">
        <v>796</v>
      </c>
    </row>
    <row r="263" spans="1:6" x14ac:dyDescent="0.3">
      <c r="A263" t="s">
        <v>1055</v>
      </c>
      <c r="B263" s="7">
        <v>45871</v>
      </c>
      <c r="C263" t="s">
        <v>491</v>
      </c>
      <c r="D263" t="s">
        <v>229</v>
      </c>
      <c r="E263">
        <v>742</v>
      </c>
      <c r="F263" t="s">
        <v>796</v>
      </c>
    </row>
    <row r="264" spans="1:6" x14ac:dyDescent="0.3">
      <c r="A264" t="s">
        <v>1056</v>
      </c>
      <c r="B264" s="7">
        <v>45856</v>
      </c>
      <c r="C264" t="s">
        <v>492</v>
      </c>
      <c r="D264" t="s">
        <v>326</v>
      </c>
      <c r="E264">
        <v>711</v>
      </c>
      <c r="F264" t="s">
        <v>796</v>
      </c>
    </row>
    <row r="265" spans="1:6" x14ac:dyDescent="0.3">
      <c r="A265" t="s">
        <v>1057</v>
      </c>
      <c r="B265" s="7">
        <v>45772</v>
      </c>
      <c r="C265" t="s">
        <v>493</v>
      </c>
      <c r="D265" t="s">
        <v>235</v>
      </c>
      <c r="E265">
        <v>1</v>
      </c>
      <c r="F265" t="s">
        <v>796</v>
      </c>
    </row>
    <row r="266" spans="1:6" x14ac:dyDescent="0.3">
      <c r="A266" t="s">
        <v>1058</v>
      </c>
      <c r="B266" s="7">
        <v>45820</v>
      </c>
      <c r="C266" t="s">
        <v>494</v>
      </c>
      <c r="D266" t="s">
        <v>284</v>
      </c>
      <c r="E266">
        <v>3193</v>
      </c>
      <c r="F266" t="s">
        <v>796</v>
      </c>
    </row>
    <row r="267" spans="1:6" x14ac:dyDescent="0.3">
      <c r="A267" t="s">
        <v>1059</v>
      </c>
      <c r="B267" s="7">
        <v>45989</v>
      </c>
      <c r="C267" t="s">
        <v>495</v>
      </c>
      <c r="D267" t="s">
        <v>239</v>
      </c>
      <c r="E267">
        <v>2</v>
      </c>
      <c r="F267" t="s">
        <v>796</v>
      </c>
    </row>
    <row r="268" spans="1:6" x14ac:dyDescent="0.3">
      <c r="A268" t="s">
        <v>1060</v>
      </c>
      <c r="B268" s="7">
        <v>45892</v>
      </c>
      <c r="C268" t="s">
        <v>496</v>
      </c>
      <c r="D268" t="s">
        <v>231</v>
      </c>
      <c r="E268">
        <v>6311</v>
      </c>
      <c r="F268" t="s">
        <v>796</v>
      </c>
    </row>
    <row r="269" spans="1:6" x14ac:dyDescent="0.3">
      <c r="A269" t="s">
        <v>1061</v>
      </c>
      <c r="B269" s="7">
        <v>46071</v>
      </c>
      <c r="C269" t="s">
        <v>497</v>
      </c>
      <c r="D269" t="s">
        <v>202</v>
      </c>
      <c r="E269">
        <v>2206</v>
      </c>
      <c r="F269" t="s">
        <v>796</v>
      </c>
    </row>
    <row r="270" spans="1:6" x14ac:dyDescent="0.3">
      <c r="A270" t="s">
        <v>1062</v>
      </c>
      <c r="B270" s="7">
        <v>45791</v>
      </c>
      <c r="C270" t="s">
        <v>498</v>
      </c>
      <c r="D270" t="s">
        <v>266</v>
      </c>
      <c r="E270">
        <v>5722</v>
      </c>
      <c r="F270" t="s">
        <v>796</v>
      </c>
    </row>
    <row r="271" spans="1:6" x14ac:dyDescent="0.3">
      <c r="A271" t="s">
        <v>1063</v>
      </c>
      <c r="B271" s="7">
        <v>45864</v>
      </c>
      <c r="C271" t="s">
        <v>499</v>
      </c>
      <c r="D271" t="s">
        <v>262</v>
      </c>
      <c r="E271">
        <v>2447</v>
      </c>
      <c r="F271" t="s">
        <v>796</v>
      </c>
    </row>
    <row r="272" spans="1:6" x14ac:dyDescent="0.3">
      <c r="A272" t="s">
        <v>1064</v>
      </c>
      <c r="B272" s="7">
        <v>45771</v>
      </c>
      <c r="C272" t="s">
        <v>500</v>
      </c>
      <c r="D272" t="s">
        <v>326</v>
      </c>
      <c r="E272">
        <v>960</v>
      </c>
      <c r="F272" t="s">
        <v>796</v>
      </c>
    </row>
    <row r="273" spans="1:6" x14ac:dyDescent="0.3">
      <c r="A273" t="s">
        <v>1065</v>
      </c>
      <c r="B273" s="7">
        <v>45775</v>
      </c>
      <c r="C273" t="s">
        <v>501</v>
      </c>
      <c r="D273" t="s">
        <v>193</v>
      </c>
      <c r="E273">
        <v>11</v>
      </c>
      <c r="F273" t="s">
        <v>796</v>
      </c>
    </row>
    <row r="274" spans="1:6" x14ac:dyDescent="0.3">
      <c r="A274" t="s">
        <v>1066</v>
      </c>
      <c r="B274" s="7">
        <v>45765</v>
      </c>
      <c r="C274" t="s">
        <v>502</v>
      </c>
      <c r="D274" t="s">
        <v>218</v>
      </c>
      <c r="E274">
        <v>4</v>
      </c>
      <c r="F274" t="s">
        <v>796</v>
      </c>
    </row>
    <row r="275" spans="1:6" x14ac:dyDescent="0.3">
      <c r="A275" t="s">
        <v>1067</v>
      </c>
      <c r="B275" s="7">
        <v>45780</v>
      </c>
      <c r="C275" t="s">
        <v>503</v>
      </c>
      <c r="D275" t="s">
        <v>215</v>
      </c>
      <c r="E275">
        <v>3665</v>
      </c>
      <c r="F275" t="s">
        <v>796</v>
      </c>
    </row>
    <row r="276" spans="1:6" x14ac:dyDescent="0.3">
      <c r="A276" t="s">
        <v>1068</v>
      </c>
      <c r="B276" s="7">
        <v>45866</v>
      </c>
      <c r="C276" t="s">
        <v>504</v>
      </c>
      <c r="D276" t="s">
        <v>244</v>
      </c>
      <c r="E276">
        <v>1</v>
      </c>
      <c r="F276" t="s">
        <v>796</v>
      </c>
    </row>
    <row r="277" spans="1:6" x14ac:dyDescent="0.3">
      <c r="A277" t="s">
        <v>1069</v>
      </c>
      <c r="B277" s="7">
        <v>45762</v>
      </c>
      <c r="C277" t="s">
        <v>505</v>
      </c>
      <c r="D277" t="s">
        <v>206</v>
      </c>
      <c r="E277">
        <v>3445</v>
      </c>
      <c r="F277" t="s">
        <v>796</v>
      </c>
    </row>
    <row r="278" spans="1:6" x14ac:dyDescent="0.3">
      <c r="A278" t="s">
        <v>1070</v>
      </c>
      <c r="B278" s="7">
        <v>45883</v>
      </c>
      <c r="C278" t="s">
        <v>506</v>
      </c>
      <c r="D278" t="s">
        <v>253</v>
      </c>
      <c r="E278">
        <v>3</v>
      </c>
      <c r="F278" t="s">
        <v>796</v>
      </c>
    </row>
    <row r="279" spans="1:6" x14ac:dyDescent="0.3">
      <c r="A279" t="s">
        <v>1071</v>
      </c>
      <c r="B279" s="7">
        <v>45983</v>
      </c>
      <c r="C279" t="s">
        <v>507</v>
      </c>
      <c r="D279" t="s">
        <v>277</v>
      </c>
      <c r="E279">
        <v>5</v>
      </c>
      <c r="F279" t="s">
        <v>796</v>
      </c>
    </row>
    <row r="280" spans="1:6" x14ac:dyDescent="0.3">
      <c r="A280" t="s">
        <v>1072</v>
      </c>
      <c r="B280" s="7">
        <v>45819</v>
      </c>
      <c r="C280" t="s">
        <v>508</v>
      </c>
      <c r="D280" t="s">
        <v>218</v>
      </c>
      <c r="E280">
        <v>11</v>
      </c>
      <c r="F280" t="s">
        <v>796</v>
      </c>
    </row>
    <row r="281" spans="1:6" x14ac:dyDescent="0.3">
      <c r="A281" t="s">
        <v>1073</v>
      </c>
      <c r="B281" s="7">
        <v>45772</v>
      </c>
      <c r="C281" t="s">
        <v>509</v>
      </c>
      <c r="D281" t="s">
        <v>284</v>
      </c>
      <c r="E281">
        <v>2028</v>
      </c>
      <c r="F281" t="s">
        <v>796</v>
      </c>
    </row>
    <row r="282" spans="1:6" x14ac:dyDescent="0.3">
      <c r="A282" t="s">
        <v>1074</v>
      </c>
      <c r="B282" s="7">
        <v>45982</v>
      </c>
      <c r="C282" t="s">
        <v>510</v>
      </c>
      <c r="D282" t="s">
        <v>229</v>
      </c>
      <c r="E282">
        <v>2355</v>
      </c>
      <c r="F282" t="s">
        <v>796</v>
      </c>
    </row>
    <row r="283" spans="1:6" x14ac:dyDescent="0.3">
      <c r="A283" t="s">
        <v>1075</v>
      </c>
      <c r="B283" s="7">
        <v>45950</v>
      </c>
      <c r="C283" t="s">
        <v>511</v>
      </c>
      <c r="D283" t="s">
        <v>323</v>
      </c>
      <c r="E283">
        <v>6253</v>
      </c>
      <c r="F283" t="s">
        <v>796</v>
      </c>
    </row>
    <row r="284" spans="1:6" x14ac:dyDescent="0.3">
      <c r="A284" t="s">
        <v>1076</v>
      </c>
      <c r="B284" s="7">
        <v>45821</v>
      </c>
      <c r="C284" t="s">
        <v>512</v>
      </c>
      <c r="D284" t="s">
        <v>220</v>
      </c>
      <c r="E284">
        <v>1576</v>
      </c>
      <c r="F284" t="s">
        <v>796</v>
      </c>
    </row>
    <row r="285" spans="1:6" x14ac:dyDescent="0.3">
      <c r="A285" t="s">
        <v>1077</v>
      </c>
      <c r="B285" s="7">
        <v>46047</v>
      </c>
      <c r="C285" t="s">
        <v>513</v>
      </c>
      <c r="D285" t="s">
        <v>340</v>
      </c>
      <c r="E285">
        <v>7245</v>
      </c>
      <c r="F285" t="s">
        <v>796</v>
      </c>
    </row>
    <row r="286" spans="1:6" x14ac:dyDescent="0.3">
      <c r="A286" t="s">
        <v>1078</v>
      </c>
      <c r="B286" s="7">
        <v>45888</v>
      </c>
      <c r="C286" t="s">
        <v>514</v>
      </c>
      <c r="D286" t="s">
        <v>227</v>
      </c>
      <c r="E286">
        <v>17030</v>
      </c>
      <c r="F286" t="s">
        <v>796</v>
      </c>
    </row>
    <row r="287" spans="1:6" x14ac:dyDescent="0.3">
      <c r="A287" t="s">
        <v>1079</v>
      </c>
      <c r="B287" s="7">
        <v>45869</v>
      </c>
      <c r="C287" t="s">
        <v>515</v>
      </c>
      <c r="D287" t="s">
        <v>253</v>
      </c>
      <c r="E287">
        <v>3</v>
      </c>
      <c r="F287" t="s">
        <v>796</v>
      </c>
    </row>
    <row r="288" spans="1:6" x14ac:dyDescent="0.3">
      <c r="A288" t="s">
        <v>1080</v>
      </c>
      <c r="B288" s="7">
        <v>45848</v>
      </c>
      <c r="C288" t="s">
        <v>516</v>
      </c>
      <c r="D288" t="s">
        <v>229</v>
      </c>
      <c r="E288">
        <v>2373</v>
      </c>
      <c r="F288" t="s">
        <v>796</v>
      </c>
    </row>
    <row r="289" spans="1:6" x14ac:dyDescent="0.3">
      <c r="A289" t="s">
        <v>1081</v>
      </c>
      <c r="B289" s="7">
        <v>45972</v>
      </c>
      <c r="C289" t="s">
        <v>517</v>
      </c>
      <c r="D289" t="s">
        <v>247</v>
      </c>
      <c r="E289">
        <v>0</v>
      </c>
      <c r="F289" t="s">
        <v>796</v>
      </c>
    </row>
    <row r="290" spans="1:6" x14ac:dyDescent="0.3">
      <c r="A290" t="s">
        <v>1082</v>
      </c>
      <c r="B290" s="7">
        <v>45979</v>
      </c>
      <c r="C290" t="s">
        <v>518</v>
      </c>
      <c r="D290" t="s">
        <v>229</v>
      </c>
      <c r="E290">
        <v>482</v>
      </c>
      <c r="F290" t="s">
        <v>796</v>
      </c>
    </row>
    <row r="291" spans="1:6" x14ac:dyDescent="0.3">
      <c r="A291" t="s">
        <v>1083</v>
      </c>
      <c r="B291" s="7">
        <v>46014</v>
      </c>
      <c r="C291" t="s">
        <v>519</v>
      </c>
      <c r="D291" t="s">
        <v>220</v>
      </c>
      <c r="E291">
        <v>2464</v>
      </c>
      <c r="F291" t="s">
        <v>796</v>
      </c>
    </row>
    <row r="292" spans="1:6" x14ac:dyDescent="0.3">
      <c r="A292" t="s">
        <v>1084</v>
      </c>
      <c r="B292" s="7">
        <v>45804</v>
      </c>
      <c r="C292" t="s">
        <v>520</v>
      </c>
      <c r="D292" t="s">
        <v>231</v>
      </c>
      <c r="E292">
        <v>6657</v>
      </c>
      <c r="F292" t="s">
        <v>796</v>
      </c>
    </row>
    <row r="293" spans="1:6" x14ac:dyDescent="0.3">
      <c r="A293" t="s">
        <v>1085</v>
      </c>
      <c r="B293" s="7">
        <v>46063</v>
      </c>
      <c r="C293" t="s">
        <v>521</v>
      </c>
      <c r="D293" t="s">
        <v>300</v>
      </c>
      <c r="E293">
        <v>1</v>
      </c>
      <c r="F293" t="s">
        <v>796</v>
      </c>
    </row>
    <row r="294" spans="1:6" x14ac:dyDescent="0.3">
      <c r="A294" t="s">
        <v>1086</v>
      </c>
      <c r="B294" s="7">
        <v>45787</v>
      </c>
      <c r="C294" t="s">
        <v>522</v>
      </c>
      <c r="D294" t="s">
        <v>244</v>
      </c>
      <c r="E294">
        <v>1</v>
      </c>
      <c r="F294" t="s">
        <v>796</v>
      </c>
    </row>
    <row r="295" spans="1:6" x14ac:dyDescent="0.3">
      <c r="A295" t="s">
        <v>1087</v>
      </c>
      <c r="B295" s="7">
        <v>45918</v>
      </c>
      <c r="C295" t="s">
        <v>523</v>
      </c>
      <c r="D295" t="s">
        <v>266</v>
      </c>
      <c r="E295">
        <v>5696</v>
      </c>
      <c r="F295" t="s">
        <v>796</v>
      </c>
    </row>
    <row r="296" spans="1:6" x14ac:dyDescent="0.3">
      <c r="A296" t="s">
        <v>1088</v>
      </c>
      <c r="B296" s="7">
        <v>46040</v>
      </c>
      <c r="C296" t="s">
        <v>524</v>
      </c>
      <c r="D296" t="s">
        <v>206</v>
      </c>
      <c r="E296">
        <v>1175</v>
      </c>
      <c r="F296" t="s">
        <v>796</v>
      </c>
    </row>
    <row r="297" spans="1:6" x14ac:dyDescent="0.3">
      <c r="A297" t="s">
        <v>1089</v>
      </c>
      <c r="B297" s="7">
        <v>46061</v>
      </c>
      <c r="C297" t="s">
        <v>525</v>
      </c>
      <c r="D297" t="s">
        <v>266</v>
      </c>
      <c r="E297">
        <v>4902</v>
      </c>
      <c r="F297" t="s">
        <v>796</v>
      </c>
    </row>
    <row r="298" spans="1:6" x14ac:dyDescent="0.3">
      <c r="A298" t="s">
        <v>1090</v>
      </c>
      <c r="B298" s="7">
        <v>45906</v>
      </c>
      <c r="C298" t="s">
        <v>526</v>
      </c>
      <c r="D298" t="s">
        <v>227</v>
      </c>
      <c r="E298">
        <v>14037</v>
      </c>
      <c r="F298" t="s">
        <v>796</v>
      </c>
    </row>
    <row r="299" spans="1:6" x14ac:dyDescent="0.3">
      <c r="A299" t="s">
        <v>1091</v>
      </c>
      <c r="B299" s="7">
        <v>45881</v>
      </c>
      <c r="C299" t="s">
        <v>527</v>
      </c>
      <c r="D299" t="s">
        <v>210</v>
      </c>
      <c r="E299">
        <v>4756</v>
      </c>
      <c r="F299" t="s">
        <v>796</v>
      </c>
    </row>
    <row r="300" spans="1:6" x14ac:dyDescent="0.3">
      <c r="A300" t="s">
        <v>1092</v>
      </c>
      <c r="B300" s="7">
        <v>46054</v>
      </c>
      <c r="C300" t="s">
        <v>528</v>
      </c>
      <c r="D300" t="s">
        <v>300</v>
      </c>
      <c r="E300">
        <v>1</v>
      </c>
      <c r="F300" t="s">
        <v>796</v>
      </c>
    </row>
    <row r="301" spans="1:6" x14ac:dyDescent="0.3">
      <c r="A301" t="s">
        <v>1093</v>
      </c>
      <c r="B301" s="7">
        <v>45920</v>
      </c>
      <c r="C301" t="s">
        <v>529</v>
      </c>
      <c r="D301" t="s">
        <v>277</v>
      </c>
      <c r="E301">
        <v>5</v>
      </c>
      <c r="F301" t="s">
        <v>796</v>
      </c>
    </row>
    <row r="302" spans="1:6" x14ac:dyDescent="0.3">
      <c r="A302" t="s">
        <v>1094</v>
      </c>
      <c r="B302" s="7">
        <v>45804</v>
      </c>
      <c r="C302" t="s">
        <v>530</v>
      </c>
      <c r="D302" t="s">
        <v>262</v>
      </c>
      <c r="E302">
        <v>1020</v>
      </c>
      <c r="F302" t="s">
        <v>796</v>
      </c>
    </row>
    <row r="303" spans="1:6" x14ac:dyDescent="0.3">
      <c r="A303" t="s">
        <v>1095</v>
      </c>
      <c r="B303" s="7">
        <v>45908</v>
      </c>
      <c r="C303" t="s">
        <v>531</v>
      </c>
      <c r="D303" t="s">
        <v>229</v>
      </c>
      <c r="E303">
        <v>2242</v>
      </c>
      <c r="F303" t="s">
        <v>796</v>
      </c>
    </row>
    <row r="304" spans="1:6" x14ac:dyDescent="0.3">
      <c r="A304" t="s">
        <v>1096</v>
      </c>
      <c r="B304" s="7">
        <v>46034</v>
      </c>
      <c r="C304" t="s">
        <v>532</v>
      </c>
      <c r="D304" t="s">
        <v>206</v>
      </c>
      <c r="E304">
        <v>3140</v>
      </c>
      <c r="F304" t="s">
        <v>796</v>
      </c>
    </row>
    <row r="305" spans="1:6" x14ac:dyDescent="0.3">
      <c r="A305" t="s">
        <v>1097</v>
      </c>
      <c r="B305" s="7">
        <v>46075</v>
      </c>
      <c r="C305" t="s">
        <v>533</v>
      </c>
      <c r="D305" t="s">
        <v>277</v>
      </c>
      <c r="E305">
        <v>6</v>
      </c>
      <c r="F305" t="s">
        <v>796</v>
      </c>
    </row>
    <row r="306" spans="1:6" x14ac:dyDescent="0.3">
      <c r="A306" t="s">
        <v>1098</v>
      </c>
      <c r="B306" s="7">
        <v>45779</v>
      </c>
      <c r="C306" t="s">
        <v>534</v>
      </c>
      <c r="D306" t="s">
        <v>220</v>
      </c>
      <c r="E306">
        <v>3943</v>
      </c>
      <c r="F306" t="s">
        <v>796</v>
      </c>
    </row>
    <row r="307" spans="1:6" x14ac:dyDescent="0.3">
      <c r="A307" t="s">
        <v>1099</v>
      </c>
      <c r="B307" s="7">
        <v>45975</v>
      </c>
      <c r="C307" t="s">
        <v>535</v>
      </c>
      <c r="D307" t="s">
        <v>227</v>
      </c>
      <c r="E307">
        <v>15327</v>
      </c>
      <c r="F307" t="s">
        <v>796</v>
      </c>
    </row>
    <row r="308" spans="1:6" x14ac:dyDescent="0.3">
      <c r="A308" t="s">
        <v>1100</v>
      </c>
      <c r="B308" s="7">
        <v>45990</v>
      </c>
      <c r="C308" t="s">
        <v>536</v>
      </c>
      <c r="D308" t="s">
        <v>326</v>
      </c>
      <c r="E308">
        <v>2617</v>
      </c>
      <c r="F308" t="s">
        <v>796</v>
      </c>
    </row>
    <row r="309" spans="1:6" x14ac:dyDescent="0.3">
      <c r="A309" t="s">
        <v>1101</v>
      </c>
      <c r="B309" s="7">
        <v>46038</v>
      </c>
      <c r="C309" t="s">
        <v>537</v>
      </c>
      <c r="D309" t="s">
        <v>277</v>
      </c>
      <c r="E309">
        <v>10</v>
      </c>
      <c r="F309" t="s">
        <v>796</v>
      </c>
    </row>
    <row r="310" spans="1:6" x14ac:dyDescent="0.3">
      <c r="A310" t="s">
        <v>1102</v>
      </c>
      <c r="B310" s="7">
        <v>46032</v>
      </c>
      <c r="C310" t="s">
        <v>538</v>
      </c>
      <c r="D310" t="s">
        <v>244</v>
      </c>
      <c r="E310">
        <v>1</v>
      </c>
      <c r="F310" t="s">
        <v>796</v>
      </c>
    </row>
    <row r="311" spans="1:6" x14ac:dyDescent="0.3">
      <c r="A311" t="s">
        <v>1103</v>
      </c>
      <c r="B311" s="7">
        <v>45999</v>
      </c>
      <c r="C311" t="s">
        <v>539</v>
      </c>
      <c r="D311" t="s">
        <v>229</v>
      </c>
      <c r="E311">
        <v>1368</v>
      </c>
      <c r="F311" t="s">
        <v>796</v>
      </c>
    </row>
    <row r="312" spans="1:6" x14ac:dyDescent="0.3">
      <c r="A312" t="s">
        <v>1104</v>
      </c>
      <c r="B312" s="7">
        <v>45776</v>
      </c>
      <c r="C312" t="s">
        <v>540</v>
      </c>
      <c r="D312" t="s">
        <v>239</v>
      </c>
      <c r="E312">
        <v>9</v>
      </c>
      <c r="F312" t="s">
        <v>796</v>
      </c>
    </row>
    <row r="313" spans="1:6" x14ac:dyDescent="0.3">
      <c r="A313" t="s">
        <v>1105</v>
      </c>
      <c r="B313" s="7">
        <v>45926</v>
      </c>
      <c r="C313" t="s">
        <v>541</v>
      </c>
      <c r="D313" t="s">
        <v>262</v>
      </c>
      <c r="E313">
        <v>2893</v>
      </c>
      <c r="F313" t="s">
        <v>796</v>
      </c>
    </row>
    <row r="314" spans="1:6" x14ac:dyDescent="0.3">
      <c r="A314" t="s">
        <v>1106</v>
      </c>
      <c r="B314" s="7">
        <v>45838</v>
      </c>
      <c r="C314" t="s">
        <v>542</v>
      </c>
      <c r="D314" t="s">
        <v>277</v>
      </c>
      <c r="E314">
        <v>11</v>
      </c>
      <c r="F314" t="s">
        <v>796</v>
      </c>
    </row>
    <row r="315" spans="1:6" x14ac:dyDescent="0.3">
      <c r="A315" t="s">
        <v>1107</v>
      </c>
      <c r="B315" s="7">
        <v>45997</v>
      </c>
      <c r="C315" t="s">
        <v>543</v>
      </c>
      <c r="D315" t="s">
        <v>215</v>
      </c>
      <c r="E315">
        <v>2050</v>
      </c>
      <c r="F315" t="s">
        <v>796</v>
      </c>
    </row>
    <row r="316" spans="1:6" x14ac:dyDescent="0.3">
      <c r="A316" t="s">
        <v>1108</v>
      </c>
      <c r="B316" s="7">
        <v>45809</v>
      </c>
      <c r="C316" t="s">
        <v>544</v>
      </c>
      <c r="D316" t="s">
        <v>220</v>
      </c>
      <c r="E316">
        <v>925</v>
      </c>
      <c r="F316" t="s">
        <v>796</v>
      </c>
    </row>
    <row r="317" spans="1:6" x14ac:dyDescent="0.3">
      <c r="A317" t="s">
        <v>1109</v>
      </c>
      <c r="B317" s="7">
        <v>45826</v>
      </c>
      <c r="C317" t="s">
        <v>545</v>
      </c>
      <c r="D317" t="s">
        <v>241</v>
      </c>
      <c r="E317">
        <v>6910</v>
      </c>
      <c r="F317" t="s">
        <v>796</v>
      </c>
    </row>
    <row r="318" spans="1:6" x14ac:dyDescent="0.3">
      <c r="A318" t="s">
        <v>1110</v>
      </c>
      <c r="B318" s="7">
        <v>45950</v>
      </c>
      <c r="C318" t="s">
        <v>546</v>
      </c>
      <c r="D318" t="s">
        <v>300</v>
      </c>
      <c r="E318">
        <v>1</v>
      </c>
      <c r="F318" t="s">
        <v>796</v>
      </c>
    </row>
    <row r="319" spans="1:6" x14ac:dyDescent="0.3">
      <c r="A319" t="s">
        <v>1111</v>
      </c>
      <c r="B319" s="7">
        <v>45832</v>
      </c>
      <c r="C319" t="s">
        <v>547</v>
      </c>
      <c r="D319" t="s">
        <v>262</v>
      </c>
      <c r="E319">
        <v>2555</v>
      </c>
      <c r="F319" t="s">
        <v>796</v>
      </c>
    </row>
    <row r="320" spans="1:6" x14ac:dyDescent="0.3">
      <c r="A320" t="s">
        <v>1112</v>
      </c>
      <c r="B320" s="7">
        <v>45785</v>
      </c>
      <c r="C320" t="s">
        <v>548</v>
      </c>
      <c r="D320" t="s">
        <v>284</v>
      </c>
      <c r="E320">
        <v>4543</v>
      </c>
      <c r="F320" t="s">
        <v>796</v>
      </c>
    </row>
    <row r="321" spans="1:6" x14ac:dyDescent="0.3">
      <c r="A321" t="s">
        <v>1113</v>
      </c>
      <c r="B321" s="7">
        <v>46016</v>
      </c>
      <c r="C321" t="s">
        <v>549</v>
      </c>
      <c r="D321" t="s">
        <v>224</v>
      </c>
      <c r="E321">
        <v>2819</v>
      </c>
      <c r="F321" t="s">
        <v>796</v>
      </c>
    </row>
    <row r="322" spans="1:6" x14ac:dyDescent="0.3">
      <c r="A322" t="s">
        <v>1114</v>
      </c>
      <c r="B322" s="7">
        <v>46098</v>
      </c>
      <c r="C322" t="s">
        <v>550</v>
      </c>
      <c r="D322" t="s">
        <v>326</v>
      </c>
      <c r="E322">
        <v>1744</v>
      </c>
      <c r="F322" t="s">
        <v>796</v>
      </c>
    </row>
    <row r="323" spans="1:6" x14ac:dyDescent="0.3">
      <c r="A323" t="s">
        <v>1115</v>
      </c>
      <c r="B323" s="7">
        <v>45951</v>
      </c>
      <c r="C323" t="s">
        <v>551</v>
      </c>
      <c r="D323" t="s">
        <v>193</v>
      </c>
      <c r="E323">
        <v>11</v>
      </c>
      <c r="F323" t="s">
        <v>796</v>
      </c>
    </row>
    <row r="324" spans="1:6" x14ac:dyDescent="0.3">
      <c r="A324" t="s">
        <v>1116</v>
      </c>
      <c r="B324" s="7">
        <v>45996</v>
      </c>
      <c r="C324" t="s">
        <v>552</v>
      </c>
      <c r="D324" t="s">
        <v>224</v>
      </c>
      <c r="E324">
        <v>1710</v>
      </c>
      <c r="F324" t="s">
        <v>796</v>
      </c>
    </row>
    <row r="325" spans="1:6" x14ac:dyDescent="0.3">
      <c r="A325" t="s">
        <v>1117</v>
      </c>
      <c r="B325" s="7">
        <v>45779</v>
      </c>
      <c r="C325" t="s">
        <v>553</v>
      </c>
      <c r="D325" t="s">
        <v>212</v>
      </c>
      <c r="E325">
        <v>8884</v>
      </c>
      <c r="F325" t="s">
        <v>796</v>
      </c>
    </row>
    <row r="326" spans="1:6" x14ac:dyDescent="0.3">
      <c r="A326" t="s">
        <v>1118</v>
      </c>
      <c r="B326" s="7">
        <v>46068</v>
      </c>
      <c r="C326" t="s">
        <v>554</v>
      </c>
      <c r="D326" t="s">
        <v>193</v>
      </c>
      <c r="E326">
        <v>5</v>
      </c>
      <c r="F326" t="s">
        <v>796</v>
      </c>
    </row>
    <row r="327" spans="1:6" x14ac:dyDescent="0.3">
      <c r="A327" t="s">
        <v>1119</v>
      </c>
      <c r="B327" s="7">
        <v>46085</v>
      </c>
      <c r="C327" t="s">
        <v>555</v>
      </c>
      <c r="D327" t="s">
        <v>262</v>
      </c>
      <c r="E327">
        <v>1297</v>
      </c>
      <c r="F327" t="s">
        <v>796</v>
      </c>
    </row>
    <row r="328" spans="1:6" x14ac:dyDescent="0.3">
      <c r="A328" t="s">
        <v>1120</v>
      </c>
      <c r="B328" s="7">
        <v>45841</v>
      </c>
      <c r="C328" t="s">
        <v>556</v>
      </c>
      <c r="D328" t="s">
        <v>241</v>
      </c>
      <c r="E328">
        <v>8197</v>
      </c>
      <c r="F328" t="s">
        <v>796</v>
      </c>
    </row>
    <row r="329" spans="1:6" x14ac:dyDescent="0.3">
      <c r="A329" t="s">
        <v>1121</v>
      </c>
      <c r="B329" s="7">
        <v>45895</v>
      </c>
      <c r="C329" t="s">
        <v>557</v>
      </c>
      <c r="D329" t="s">
        <v>215</v>
      </c>
      <c r="E329">
        <v>3436</v>
      </c>
      <c r="F329" t="s">
        <v>796</v>
      </c>
    </row>
    <row r="330" spans="1:6" x14ac:dyDescent="0.3">
      <c r="A330" t="s">
        <v>1122</v>
      </c>
      <c r="B330" s="7">
        <v>45910</v>
      </c>
      <c r="C330" t="s">
        <v>558</v>
      </c>
      <c r="D330" t="s">
        <v>231</v>
      </c>
      <c r="E330">
        <v>3821</v>
      </c>
      <c r="F330" t="s">
        <v>796</v>
      </c>
    </row>
    <row r="331" spans="1:6" x14ac:dyDescent="0.3">
      <c r="A331" t="s">
        <v>1123</v>
      </c>
      <c r="B331" s="7">
        <v>45851</v>
      </c>
      <c r="C331" t="s">
        <v>559</v>
      </c>
      <c r="D331" t="s">
        <v>202</v>
      </c>
      <c r="E331">
        <v>860</v>
      </c>
      <c r="F331" t="s">
        <v>796</v>
      </c>
    </row>
    <row r="332" spans="1:6" x14ac:dyDescent="0.3">
      <c r="A332" t="s">
        <v>1124</v>
      </c>
      <c r="B332" s="7">
        <v>46035</v>
      </c>
      <c r="C332" t="s">
        <v>560</v>
      </c>
      <c r="D332" t="s">
        <v>235</v>
      </c>
      <c r="E332">
        <v>1</v>
      </c>
      <c r="F332" t="s">
        <v>796</v>
      </c>
    </row>
    <row r="333" spans="1:6" x14ac:dyDescent="0.3">
      <c r="A333" t="s">
        <v>1125</v>
      </c>
      <c r="B333" s="7">
        <v>45915</v>
      </c>
      <c r="C333" t="s">
        <v>561</v>
      </c>
      <c r="D333" t="s">
        <v>300</v>
      </c>
      <c r="E333">
        <v>1</v>
      </c>
      <c r="F333" t="s">
        <v>796</v>
      </c>
    </row>
    <row r="334" spans="1:6" x14ac:dyDescent="0.3">
      <c r="A334" t="s">
        <v>1126</v>
      </c>
      <c r="B334" s="7">
        <v>46102</v>
      </c>
      <c r="C334" t="s">
        <v>562</v>
      </c>
      <c r="D334" t="s">
        <v>206</v>
      </c>
      <c r="E334">
        <v>2308</v>
      </c>
      <c r="F334" t="s">
        <v>796</v>
      </c>
    </row>
    <row r="335" spans="1:6" x14ac:dyDescent="0.3">
      <c r="A335" t="s">
        <v>1127</v>
      </c>
      <c r="B335" s="7">
        <v>45798</v>
      </c>
      <c r="C335" t="s">
        <v>563</v>
      </c>
      <c r="D335" t="s">
        <v>277</v>
      </c>
      <c r="E335">
        <v>3</v>
      </c>
      <c r="F335" t="s">
        <v>796</v>
      </c>
    </row>
    <row r="336" spans="1:6" x14ac:dyDescent="0.3">
      <c r="A336" t="s">
        <v>1128</v>
      </c>
      <c r="B336" s="7">
        <v>45898</v>
      </c>
      <c r="C336" t="s">
        <v>564</v>
      </c>
      <c r="D336" t="s">
        <v>193</v>
      </c>
      <c r="E336">
        <v>10</v>
      </c>
      <c r="F336" t="s">
        <v>796</v>
      </c>
    </row>
    <row r="337" spans="1:6" x14ac:dyDescent="0.3">
      <c r="A337" t="s">
        <v>1129</v>
      </c>
      <c r="B337" s="7">
        <v>45834</v>
      </c>
      <c r="C337" t="s">
        <v>565</v>
      </c>
      <c r="D337" t="s">
        <v>311</v>
      </c>
      <c r="E337">
        <v>16220</v>
      </c>
      <c r="F337" t="s">
        <v>796</v>
      </c>
    </row>
    <row r="338" spans="1:6" x14ac:dyDescent="0.3">
      <c r="A338" t="s">
        <v>1130</v>
      </c>
      <c r="B338" s="7">
        <v>45972</v>
      </c>
      <c r="C338" t="s">
        <v>566</v>
      </c>
      <c r="D338" t="s">
        <v>202</v>
      </c>
      <c r="E338">
        <v>939</v>
      </c>
      <c r="F338" t="s">
        <v>796</v>
      </c>
    </row>
    <row r="339" spans="1:6" x14ac:dyDescent="0.3">
      <c r="A339" t="s">
        <v>1131</v>
      </c>
      <c r="B339" s="7">
        <v>45866</v>
      </c>
      <c r="C339" t="s">
        <v>568</v>
      </c>
      <c r="D339" t="s">
        <v>193</v>
      </c>
      <c r="E339">
        <v>12</v>
      </c>
      <c r="F339" t="s">
        <v>796</v>
      </c>
    </row>
    <row r="340" spans="1:6" x14ac:dyDescent="0.3">
      <c r="A340" t="s">
        <v>1132</v>
      </c>
      <c r="B340" s="7">
        <v>45807</v>
      </c>
      <c r="C340" t="s">
        <v>569</v>
      </c>
      <c r="D340" t="s">
        <v>239</v>
      </c>
      <c r="E340">
        <v>7</v>
      </c>
      <c r="F340" t="s">
        <v>796</v>
      </c>
    </row>
    <row r="341" spans="1:6" x14ac:dyDescent="0.3">
      <c r="A341" t="s">
        <v>1133</v>
      </c>
      <c r="B341" s="7">
        <v>46075</v>
      </c>
      <c r="C341" t="s">
        <v>570</v>
      </c>
      <c r="D341" t="s">
        <v>305</v>
      </c>
      <c r="E341">
        <v>1</v>
      </c>
      <c r="F341" t="s">
        <v>796</v>
      </c>
    </row>
    <row r="342" spans="1:6" x14ac:dyDescent="0.3">
      <c r="A342" t="s">
        <v>1134</v>
      </c>
      <c r="B342" s="7">
        <v>46012</v>
      </c>
      <c r="C342" t="s">
        <v>571</v>
      </c>
      <c r="D342" t="s">
        <v>224</v>
      </c>
      <c r="E342">
        <v>2455</v>
      </c>
      <c r="F342" t="s">
        <v>796</v>
      </c>
    </row>
    <row r="343" spans="1:6" x14ac:dyDescent="0.3">
      <c r="A343" t="s">
        <v>1135</v>
      </c>
      <c r="B343" s="7">
        <v>45916</v>
      </c>
      <c r="C343" t="s">
        <v>572</v>
      </c>
      <c r="D343" t="s">
        <v>241</v>
      </c>
      <c r="E343">
        <v>4391</v>
      </c>
      <c r="F343" t="s">
        <v>796</v>
      </c>
    </row>
    <row r="344" spans="1:6" x14ac:dyDescent="0.3">
      <c r="A344" t="s">
        <v>1136</v>
      </c>
      <c r="B344" s="7">
        <v>46000</v>
      </c>
      <c r="C344" t="s">
        <v>573</v>
      </c>
      <c r="D344" t="s">
        <v>266</v>
      </c>
      <c r="E344">
        <v>4405</v>
      </c>
      <c r="F344" t="s">
        <v>796</v>
      </c>
    </row>
    <row r="345" spans="1:6" x14ac:dyDescent="0.3">
      <c r="A345" t="s">
        <v>1137</v>
      </c>
      <c r="B345" s="7">
        <v>45780</v>
      </c>
      <c r="C345" t="s">
        <v>574</v>
      </c>
      <c r="D345" t="s">
        <v>193</v>
      </c>
      <c r="E345">
        <v>10</v>
      </c>
      <c r="F345" t="s">
        <v>796</v>
      </c>
    </row>
    <row r="346" spans="1:6" x14ac:dyDescent="0.3">
      <c r="A346" t="s">
        <v>1138</v>
      </c>
      <c r="B346" s="7">
        <v>45755</v>
      </c>
      <c r="C346" t="s">
        <v>575</v>
      </c>
      <c r="D346" t="s">
        <v>193</v>
      </c>
      <c r="E346">
        <v>9</v>
      </c>
      <c r="F346" t="s">
        <v>796</v>
      </c>
    </row>
    <row r="347" spans="1:6" x14ac:dyDescent="0.3">
      <c r="A347" t="s">
        <v>1139</v>
      </c>
      <c r="B347" s="7">
        <v>45892</v>
      </c>
      <c r="C347" t="s">
        <v>576</v>
      </c>
      <c r="D347" t="s">
        <v>266</v>
      </c>
      <c r="E347">
        <v>2023</v>
      </c>
      <c r="F347" t="s">
        <v>796</v>
      </c>
    </row>
    <row r="348" spans="1:6" x14ac:dyDescent="0.3">
      <c r="A348" t="s">
        <v>1140</v>
      </c>
      <c r="B348" s="7">
        <v>45992</v>
      </c>
      <c r="C348" t="s">
        <v>577</v>
      </c>
      <c r="D348" t="s">
        <v>305</v>
      </c>
      <c r="E348">
        <v>0</v>
      </c>
      <c r="F348" t="s">
        <v>796</v>
      </c>
    </row>
    <row r="349" spans="1:6" x14ac:dyDescent="0.3">
      <c r="A349" t="s">
        <v>1141</v>
      </c>
      <c r="B349" s="7">
        <v>45778</v>
      </c>
      <c r="C349" t="s">
        <v>578</v>
      </c>
      <c r="D349" t="s">
        <v>206</v>
      </c>
      <c r="E349">
        <v>1407</v>
      </c>
      <c r="F349" t="s">
        <v>796</v>
      </c>
    </row>
    <row r="350" spans="1:6" x14ac:dyDescent="0.3">
      <c r="A350" t="s">
        <v>1142</v>
      </c>
      <c r="B350" s="7">
        <v>45880</v>
      </c>
      <c r="C350" t="s">
        <v>579</v>
      </c>
      <c r="D350" t="s">
        <v>239</v>
      </c>
      <c r="E350">
        <v>9</v>
      </c>
      <c r="F350" t="s">
        <v>796</v>
      </c>
    </row>
    <row r="351" spans="1:6" x14ac:dyDescent="0.3">
      <c r="A351" t="s">
        <v>1143</v>
      </c>
      <c r="B351" s="7">
        <v>45798</v>
      </c>
      <c r="C351" t="s">
        <v>580</v>
      </c>
      <c r="D351" t="s">
        <v>305</v>
      </c>
      <c r="E351">
        <v>1</v>
      </c>
      <c r="F351" t="s">
        <v>796</v>
      </c>
    </row>
    <row r="352" spans="1:6" x14ac:dyDescent="0.3">
      <c r="A352" t="s">
        <v>1144</v>
      </c>
      <c r="B352" s="7">
        <v>46061</v>
      </c>
      <c r="C352" t="s">
        <v>581</v>
      </c>
      <c r="D352" t="s">
        <v>224</v>
      </c>
      <c r="E352">
        <v>2682</v>
      </c>
      <c r="F352" t="s">
        <v>796</v>
      </c>
    </row>
    <row r="353" spans="1:6" x14ac:dyDescent="0.3">
      <c r="A353" t="s">
        <v>1145</v>
      </c>
      <c r="B353" s="7">
        <v>46103</v>
      </c>
      <c r="C353" t="s">
        <v>582</v>
      </c>
      <c r="D353" t="s">
        <v>253</v>
      </c>
      <c r="E353">
        <v>11</v>
      </c>
      <c r="F353" t="s">
        <v>796</v>
      </c>
    </row>
    <row r="354" spans="1:6" x14ac:dyDescent="0.3">
      <c r="A354" t="s">
        <v>1146</v>
      </c>
      <c r="B354" s="7">
        <v>45941</v>
      </c>
      <c r="C354" t="s">
        <v>583</v>
      </c>
      <c r="D354" t="s">
        <v>277</v>
      </c>
      <c r="E354">
        <v>9</v>
      </c>
      <c r="F354" t="s">
        <v>796</v>
      </c>
    </row>
    <row r="355" spans="1:6" x14ac:dyDescent="0.3">
      <c r="A355" t="s">
        <v>1147</v>
      </c>
      <c r="B355" s="7">
        <v>45865</v>
      </c>
      <c r="C355" t="s">
        <v>584</v>
      </c>
      <c r="D355" t="s">
        <v>266</v>
      </c>
      <c r="E355">
        <v>5614</v>
      </c>
      <c r="F355" t="s">
        <v>796</v>
      </c>
    </row>
    <row r="356" spans="1:6" x14ac:dyDescent="0.3">
      <c r="A356" t="s">
        <v>1148</v>
      </c>
      <c r="B356" s="7">
        <v>45915</v>
      </c>
      <c r="C356" t="s">
        <v>585</v>
      </c>
      <c r="D356" t="s">
        <v>229</v>
      </c>
      <c r="E356">
        <v>2609</v>
      </c>
      <c r="F356" t="s">
        <v>796</v>
      </c>
    </row>
    <row r="357" spans="1:6" x14ac:dyDescent="0.3">
      <c r="A357" t="s">
        <v>1149</v>
      </c>
      <c r="B357" s="7">
        <v>45817</v>
      </c>
      <c r="C357" t="s">
        <v>586</v>
      </c>
      <c r="D357" t="s">
        <v>210</v>
      </c>
      <c r="E357">
        <v>2248</v>
      </c>
      <c r="F357" t="s">
        <v>796</v>
      </c>
    </row>
    <row r="358" spans="1:6" x14ac:dyDescent="0.3">
      <c r="A358" t="s">
        <v>1150</v>
      </c>
      <c r="B358" s="7">
        <v>45840</v>
      </c>
      <c r="C358" t="s">
        <v>587</v>
      </c>
      <c r="D358" t="s">
        <v>284</v>
      </c>
      <c r="E358">
        <v>1353</v>
      </c>
      <c r="F358" t="s">
        <v>796</v>
      </c>
    </row>
    <row r="359" spans="1:6" x14ac:dyDescent="0.3">
      <c r="A359" t="s">
        <v>1151</v>
      </c>
      <c r="B359" s="7">
        <v>45971</v>
      </c>
      <c r="C359" t="s">
        <v>588</v>
      </c>
      <c r="D359" t="s">
        <v>241</v>
      </c>
      <c r="E359">
        <v>5637</v>
      </c>
      <c r="F359" t="s">
        <v>796</v>
      </c>
    </row>
    <row r="360" spans="1:6" x14ac:dyDescent="0.3">
      <c r="A360" t="s">
        <v>1152</v>
      </c>
      <c r="B360" s="7">
        <v>46043</v>
      </c>
      <c r="C360" t="s">
        <v>589</v>
      </c>
      <c r="D360" t="s">
        <v>231</v>
      </c>
      <c r="E360">
        <v>3581</v>
      </c>
      <c r="F360" t="s">
        <v>796</v>
      </c>
    </row>
    <row r="361" spans="1:6" x14ac:dyDescent="0.3">
      <c r="A361" t="s">
        <v>1153</v>
      </c>
      <c r="B361" s="7">
        <v>46089</v>
      </c>
      <c r="C361" t="s">
        <v>590</v>
      </c>
      <c r="D361" t="s">
        <v>224</v>
      </c>
      <c r="E361">
        <v>2225</v>
      </c>
      <c r="F361" t="s">
        <v>796</v>
      </c>
    </row>
    <row r="362" spans="1:6" x14ac:dyDescent="0.3">
      <c r="A362" t="s">
        <v>1154</v>
      </c>
      <c r="B362" s="7">
        <v>46089</v>
      </c>
      <c r="C362" t="s">
        <v>591</v>
      </c>
      <c r="D362" t="s">
        <v>212</v>
      </c>
      <c r="E362">
        <v>8466</v>
      </c>
      <c r="F362" t="s">
        <v>796</v>
      </c>
    </row>
    <row r="363" spans="1:6" x14ac:dyDescent="0.3">
      <c r="A363" t="s">
        <v>1155</v>
      </c>
      <c r="B363" s="7">
        <v>45777</v>
      </c>
      <c r="C363" t="s">
        <v>592</v>
      </c>
      <c r="D363" t="s">
        <v>212</v>
      </c>
      <c r="E363">
        <v>6514</v>
      </c>
      <c r="F363" t="s">
        <v>796</v>
      </c>
    </row>
    <row r="364" spans="1:6" x14ac:dyDescent="0.3">
      <c r="A364" t="s">
        <v>1156</v>
      </c>
      <c r="B364" s="7">
        <v>45808</v>
      </c>
      <c r="C364" t="s">
        <v>593</v>
      </c>
      <c r="D364" t="s">
        <v>300</v>
      </c>
      <c r="E364">
        <v>1</v>
      </c>
      <c r="F364" t="s">
        <v>796</v>
      </c>
    </row>
    <row r="365" spans="1:6" x14ac:dyDescent="0.3">
      <c r="A365" t="s">
        <v>1157</v>
      </c>
      <c r="B365" s="7">
        <v>46053</v>
      </c>
      <c r="C365" t="s">
        <v>594</v>
      </c>
      <c r="D365" t="s">
        <v>227</v>
      </c>
      <c r="E365">
        <v>19472</v>
      </c>
      <c r="F365" t="s">
        <v>796</v>
      </c>
    </row>
    <row r="366" spans="1:6" x14ac:dyDescent="0.3">
      <c r="A366" t="s">
        <v>1158</v>
      </c>
      <c r="B366" s="7">
        <v>46072</v>
      </c>
      <c r="C366" t="s">
        <v>595</v>
      </c>
      <c r="D366" t="s">
        <v>247</v>
      </c>
      <c r="E366">
        <v>1</v>
      </c>
      <c r="F366" t="s">
        <v>796</v>
      </c>
    </row>
    <row r="367" spans="1:6" x14ac:dyDescent="0.3">
      <c r="A367" t="s">
        <v>1159</v>
      </c>
      <c r="B367" s="7">
        <v>46014</v>
      </c>
      <c r="C367" t="s">
        <v>596</v>
      </c>
      <c r="D367" t="s">
        <v>300</v>
      </c>
      <c r="E367">
        <v>1</v>
      </c>
      <c r="F367" t="s">
        <v>796</v>
      </c>
    </row>
    <row r="368" spans="1:6" x14ac:dyDescent="0.3">
      <c r="A368" t="s">
        <v>1160</v>
      </c>
      <c r="B368" s="7">
        <v>46072</v>
      </c>
      <c r="C368" t="s">
        <v>597</v>
      </c>
      <c r="D368" t="s">
        <v>202</v>
      </c>
      <c r="E368">
        <v>2513</v>
      </c>
      <c r="F368" t="s">
        <v>796</v>
      </c>
    </row>
    <row r="369" spans="1:6" x14ac:dyDescent="0.3">
      <c r="A369" t="s">
        <v>1161</v>
      </c>
      <c r="B369" s="7">
        <v>45864</v>
      </c>
      <c r="C369" t="s">
        <v>598</v>
      </c>
      <c r="D369" t="s">
        <v>220</v>
      </c>
      <c r="E369">
        <v>1012</v>
      </c>
      <c r="F369" t="s">
        <v>796</v>
      </c>
    </row>
    <row r="370" spans="1:6" x14ac:dyDescent="0.3">
      <c r="A370" t="s">
        <v>1162</v>
      </c>
      <c r="B370" s="7">
        <v>46038</v>
      </c>
      <c r="C370" t="s">
        <v>599</v>
      </c>
      <c r="D370" t="s">
        <v>231</v>
      </c>
      <c r="E370">
        <v>6029</v>
      </c>
      <c r="F370" t="s">
        <v>796</v>
      </c>
    </row>
    <row r="371" spans="1:6" x14ac:dyDescent="0.3">
      <c r="A371" t="s">
        <v>1163</v>
      </c>
      <c r="B371" s="7">
        <v>45817</v>
      </c>
      <c r="C371" t="s">
        <v>600</v>
      </c>
      <c r="D371" t="s">
        <v>266</v>
      </c>
      <c r="E371">
        <v>3141</v>
      </c>
      <c r="F371" t="s">
        <v>796</v>
      </c>
    </row>
    <row r="372" spans="1:6" x14ac:dyDescent="0.3">
      <c r="A372" t="s">
        <v>1164</v>
      </c>
      <c r="B372" s="7">
        <v>45990</v>
      </c>
      <c r="C372" t="s">
        <v>601</v>
      </c>
      <c r="D372" t="s">
        <v>224</v>
      </c>
      <c r="E372">
        <v>754</v>
      </c>
      <c r="F372" t="s">
        <v>796</v>
      </c>
    </row>
    <row r="373" spans="1:6" x14ac:dyDescent="0.3">
      <c r="A373" t="s">
        <v>1165</v>
      </c>
      <c r="B373" s="7">
        <v>45817</v>
      </c>
      <c r="C373" t="s">
        <v>602</v>
      </c>
      <c r="D373" t="s">
        <v>247</v>
      </c>
      <c r="E373">
        <v>1</v>
      </c>
      <c r="F373" t="s">
        <v>796</v>
      </c>
    </row>
    <row r="374" spans="1:6" x14ac:dyDescent="0.3">
      <c r="A374" t="s">
        <v>1166</v>
      </c>
      <c r="B374" s="7">
        <v>45960</v>
      </c>
      <c r="C374" t="s">
        <v>603</v>
      </c>
      <c r="D374" t="s">
        <v>231</v>
      </c>
      <c r="E374">
        <v>2312</v>
      </c>
      <c r="F374" t="s">
        <v>796</v>
      </c>
    </row>
    <row r="375" spans="1:6" x14ac:dyDescent="0.3">
      <c r="A375" t="s">
        <v>1167</v>
      </c>
      <c r="B375" s="7">
        <v>45762</v>
      </c>
      <c r="C375" t="s">
        <v>604</v>
      </c>
      <c r="D375" t="s">
        <v>277</v>
      </c>
      <c r="E375">
        <v>9</v>
      </c>
      <c r="F375" t="s">
        <v>796</v>
      </c>
    </row>
    <row r="376" spans="1:6" x14ac:dyDescent="0.3">
      <c r="A376" t="s">
        <v>1168</v>
      </c>
      <c r="B376" s="7">
        <v>45982</v>
      </c>
      <c r="C376" t="s">
        <v>605</v>
      </c>
      <c r="D376" t="s">
        <v>224</v>
      </c>
      <c r="E376">
        <v>1237</v>
      </c>
      <c r="F376" t="s">
        <v>796</v>
      </c>
    </row>
    <row r="377" spans="1:6" x14ac:dyDescent="0.3">
      <c r="A377" t="s">
        <v>1169</v>
      </c>
      <c r="B377" s="7">
        <v>45811</v>
      </c>
      <c r="C377" t="s">
        <v>606</v>
      </c>
      <c r="D377" t="s">
        <v>340</v>
      </c>
      <c r="E377">
        <v>8099</v>
      </c>
      <c r="F377" t="s">
        <v>796</v>
      </c>
    </row>
    <row r="378" spans="1:6" x14ac:dyDescent="0.3">
      <c r="A378" t="s">
        <v>1170</v>
      </c>
      <c r="B378" s="7">
        <v>45893</v>
      </c>
      <c r="C378" t="s">
        <v>607</v>
      </c>
      <c r="D378" t="s">
        <v>229</v>
      </c>
      <c r="E378">
        <v>775</v>
      </c>
      <c r="F378" t="s">
        <v>796</v>
      </c>
    </row>
    <row r="379" spans="1:6" x14ac:dyDescent="0.3">
      <c r="A379" t="s">
        <v>1171</v>
      </c>
      <c r="B379" s="7">
        <v>45871</v>
      </c>
      <c r="C379" t="s">
        <v>608</v>
      </c>
      <c r="D379" t="s">
        <v>311</v>
      </c>
      <c r="E379">
        <v>4092</v>
      </c>
      <c r="F379" t="s">
        <v>796</v>
      </c>
    </row>
    <row r="380" spans="1:6" x14ac:dyDescent="0.3">
      <c r="A380" t="s">
        <v>1172</v>
      </c>
      <c r="B380" s="7">
        <v>45796</v>
      </c>
      <c r="C380" t="s">
        <v>609</v>
      </c>
      <c r="D380" t="s">
        <v>241</v>
      </c>
      <c r="E380">
        <v>2408</v>
      </c>
      <c r="F380" t="s">
        <v>796</v>
      </c>
    </row>
    <row r="381" spans="1:6" x14ac:dyDescent="0.3">
      <c r="A381" t="s">
        <v>1173</v>
      </c>
      <c r="B381" s="7">
        <v>45804</v>
      </c>
      <c r="C381" t="s">
        <v>610</v>
      </c>
      <c r="D381" t="s">
        <v>266</v>
      </c>
      <c r="E381">
        <v>3679</v>
      </c>
      <c r="F381" t="s">
        <v>796</v>
      </c>
    </row>
    <row r="382" spans="1:6" x14ac:dyDescent="0.3">
      <c r="A382" t="s">
        <v>1174</v>
      </c>
      <c r="B382" s="7">
        <v>46024</v>
      </c>
      <c r="C382" t="s">
        <v>611</v>
      </c>
      <c r="D382" t="s">
        <v>235</v>
      </c>
      <c r="E382">
        <v>1</v>
      </c>
      <c r="F382" t="s">
        <v>796</v>
      </c>
    </row>
    <row r="383" spans="1:6" x14ac:dyDescent="0.3">
      <c r="A383" t="s">
        <v>1175</v>
      </c>
      <c r="B383" s="7">
        <v>46062</v>
      </c>
      <c r="C383" t="s">
        <v>612</v>
      </c>
      <c r="D383" t="s">
        <v>206</v>
      </c>
      <c r="E383">
        <v>4608</v>
      </c>
      <c r="F383" t="s">
        <v>796</v>
      </c>
    </row>
    <row r="384" spans="1:6" x14ac:dyDescent="0.3">
      <c r="A384" t="s">
        <v>1176</v>
      </c>
      <c r="B384" s="7">
        <v>45877</v>
      </c>
      <c r="C384" t="s">
        <v>613</v>
      </c>
      <c r="D384" t="s">
        <v>326</v>
      </c>
      <c r="E384">
        <v>542</v>
      </c>
      <c r="F384" t="s">
        <v>796</v>
      </c>
    </row>
    <row r="385" spans="1:6" x14ac:dyDescent="0.3">
      <c r="A385" t="s">
        <v>1177</v>
      </c>
      <c r="B385" s="7">
        <v>45959</v>
      </c>
      <c r="C385" t="s">
        <v>614</v>
      </c>
      <c r="D385" t="s">
        <v>326</v>
      </c>
      <c r="E385">
        <v>2396</v>
      </c>
      <c r="F385" t="s">
        <v>796</v>
      </c>
    </row>
    <row r="386" spans="1:6" x14ac:dyDescent="0.3">
      <c r="A386" t="s">
        <v>1178</v>
      </c>
      <c r="B386" s="7">
        <v>45981</v>
      </c>
      <c r="C386" t="s">
        <v>615</v>
      </c>
      <c r="D386" t="s">
        <v>277</v>
      </c>
      <c r="E386">
        <v>2</v>
      </c>
      <c r="F386" t="s">
        <v>796</v>
      </c>
    </row>
    <row r="387" spans="1:6" x14ac:dyDescent="0.3">
      <c r="A387" t="s">
        <v>1179</v>
      </c>
      <c r="B387" s="7">
        <v>45977</v>
      </c>
      <c r="C387" t="s">
        <v>616</v>
      </c>
      <c r="D387" t="s">
        <v>239</v>
      </c>
      <c r="E387">
        <v>9</v>
      </c>
      <c r="F387" t="s">
        <v>796</v>
      </c>
    </row>
    <row r="388" spans="1:6" x14ac:dyDescent="0.3">
      <c r="A388" t="s">
        <v>1180</v>
      </c>
      <c r="B388" s="7">
        <v>45778</v>
      </c>
      <c r="C388" t="s">
        <v>617</v>
      </c>
      <c r="D388" t="s">
        <v>220</v>
      </c>
      <c r="E388">
        <v>3666</v>
      </c>
      <c r="F388" t="s">
        <v>796</v>
      </c>
    </row>
    <row r="389" spans="1:6" x14ac:dyDescent="0.3">
      <c r="A389" t="s">
        <v>1181</v>
      </c>
      <c r="B389" s="7">
        <v>45878</v>
      </c>
      <c r="C389" t="s">
        <v>618</v>
      </c>
      <c r="D389" t="s">
        <v>244</v>
      </c>
      <c r="E389">
        <v>0</v>
      </c>
      <c r="F389" t="s">
        <v>796</v>
      </c>
    </row>
    <row r="390" spans="1:6" x14ac:dyDescent="0.3">
      <c r="A390" t="s">
        <v>1182</v>
      </c>
      <c r="B390" s="7">
        <v>45755</v>
      </c>
      <c r="C390" t="s">
        <v>619</v>
      </c>
      <c r="D390" t="s">
        <v>323</v>
      </c>
      <c r="E390">
        <v>14160</v>
      </c>
      <c r="F390" t="s">
        <v>796</v>
      </c>
    </row>
    <row r="391" spans="1:6" x14ac:dyDescent="0.3">
      <c r="A391" t="s">
        <v>1183</v>
      </c>
      <c r="B391" s="7">
        <v>45898</v>
      </c>
      <c r="C391" t="s">
        <v>620</v>
      </c>
      <c r="D391" t="s">
        <v>210</v>
      </c>
      <c r="E391">
        <v>3701</v>
      </c>
      <c r="F391" t="s">
        <v>796</v>
      </c>
    </row>
    <row r="392" spans="1:6" x14ac:dyDescent="0.3">
      <c r="A392" t="s">
        <v>1184</v>
      </c>
      <c r="B392" s="7">
        <v>45970</v>
      </c>
      <c r="C392" t="s">
        <v>621</v>
      </c>
      <c r="D392" t="s">
        <v>224</v>
      </c>
      <c r="E392">
        <v>2604</v>
      </c>
      <c r="F392" t="s">
        <v>796</v>
      </c>
    </row>
    <row r="393" spans="1:6" x14ac:dyDescent="0.3">
      <c r="A393" t="s">
        <v>1185</v>
      </c>
      <c r="B393" s="7">
        <v>45969</v>
      </c>
      <c r="C393" t="s">
        <v>622</v>
      </c>
      <c r="D393" t="s">
        <v>253</v>
      </c>
      <c r="E393">
        <v>3</v>
      </c>
      <c r="F393" t="s">
        <v>796</v>
      </c>
    </row>
    <row r="394" spans="1:6" x14ac:dyDescent="0.3">
      <c r="A394" t="s">
        <v>1186</v>
      </c>
      <c r="B394" s="7">
        <v>45926</v>
      </c>
      <c r="C394" t="s">
        <v>623</v>
      </c>
      <c r="D394" t="s">
        <v>224</v>
      </c>
      <c r="E394">
        <v>1648</v>
      </c>
      <c r="F394" t="s">
        <v>796</v>
      </c>
    </row>
    <row r="395" spans="1:6" x14ac:dyDescent="0.3">
      <c r="A395" t="s">
        <v>1187</v>
      </c>
      <c r="B395" s="7">
        <v>45928</v>
      </c>
      <c r="C395" t="s">
        <v>624</v>
      </c>
      <c r="D395" t="s">
        <v>266</v>
      </c>
      <c r="E395">
        <v>8044</v>
      </c>
      <c r="F395" t="s">
        <v>796</v>
      </c>
    </row>
    <row r="396" spans="1:6" x14ac:dyDescent="0.3">
      <c r="A396" t="s">
        <v>1188</v>
      </c>
      <c r="B396" s="7">
        <v>45865</v>
      </c>
      <c r="C396" t="s">
        <v>625</v>
      </c>
      <c r="D396" t="s">
        <v>215</v>
      </c>
      <c r="E396">
        <v>2183</v>
      </c>
      <c r="F396" t="s">
        <v>796</v>
      </c>
    </row>
    <row r="397" spans="1:6" x14ac:dyDescent="0.3">
      <c r="A397" t="s">
        <v>1189</v>
      </c>
      <c r="B397" s="7">
        <v>45857</v>
      </c>
      <c r="C397" t="s">
        <v>626</v>
      </c>
      <c r="D397" t="s">
        <v>253</v>
      </c>
      <c r="E397">
        <v>1</v>
      </c>
      <c r="F397" t="s">
        <v>796</v>
      </c>
    </row>
    <row r="398" spans="1:6" x14ac:dyDescent="0.3">
      <c r="A398" t="s">
        <v>1190</v>
      </c>
      <c r="B398" s="7">
        <v>45860</v>
      </c>
      <c r="C398" t="s">
        <v>627</v>
      </c>
      <c r="D398" t="s">
        <v>300</v>
      </c>
      <c r="E398">
        <v>1</v>
      </c>
      <c r="F398" t="s">
        <v>796</v>
      </c>
    </row>
    <row r="399" spans="1:6" x14ac:dyDescent="0.3">
      <c r="A399" t="s">
        <v>1191</v>
      </c>
      <c r="B399" s="7">
        <v>45930</v>
      </c>
      <c r="C399" t="s">
        <v>628</v>
      </c>
      <c r="D399" t="s">
        <v>224</v>
      </c>
      <c r="E399">
        <v>2315</v>
      </c>
      <c r="F399" t="s">
        <v>796</v>
      </c>
    </row>
    <row r="400" spans="1:6" x14ac:dyDescent="0.3">
      <c r="A400" t="s">
        <v>1192</v>
      </c>
      <c r="B400" s="7">
        <v>46071</v>
      </c>
      <c r="C400" t="s">
        <v>629</v>
      </c>
      <c r="D400" t="s">
        <v>311</v>
      </c>
      <c r="E400">
        <v>9635</v>
      </c>
      <c r="F400" t="s">
        <v>796</v>
      </c>
    </row>
    <row r="401" spans="1:6" x14ac:dyDescent="0.3">
      <c r="A401" t="s">
        <v>1193</v>
      </c>
      <c r="B401" s="7">
        <v>45835</v>
      </c>
      <c r="C401" t="s">
        <v>630</v>
      </c>
      <c r="D401" t="s">
        <v>326</v>
      </c>
      <c r="E401">
        <v>971</v>
      </c>
      <c r="F401" t="s">
        <v>796</v>
      </c>
    </row>
    <row r="402" spans="1:6" x14ac:dyDescent="0.3">
      <c r="A402" t="s">
        <v>1194</v>
      </c>
      <c r="B402" s="7">
        <v>45972</v>
      </c>
      <c r="C402" t="s">
        <v>631</v>
      </c>
      <c r="D402" t="s">
        <v>300</v>
      </c>
      <c r="E402">
        <v>1</v>
      </c>
      <c r="F402" t="s">
        <v>796</v>
      </c>
    </row>
    <row r="403" spans="1:6" x14ac:dyDescent="0.3">
      <c r="A403" t="s">
        <v>1195</v>
      </c>
      <c r="B403" s="7">
        <v>45870</v>
      </c>
      <c r="C403" t="s">
        <v>632</v>
      </c>
      <c r="D403" t="s">
        <v>239</v>
      </c>
      <c r="E403">
        <v>4</v>
      </c>
      <c r="F403" t="s">
        <v>796</v>
      </c>
    </row>
    <row r="404" spans="1:6" x14ac:dyDescent="0.3">
      <c r="A404" t="s">
        <v>1196</v>
      </c>
      <c r="B404" s="7">
        <v>46024</v>
      </c>
      <c r="C404" t="s">
        <v>633</v>
      </c>
      <c r="D404" t="s">
        <v>215</v>
      </c>
      <c r="E404">
        <v>8234</v>
      </c>
      <c r="F404" t="s">
        <v>796</v>
      </c>
    </row>
    <row r="405" spans="1:6" x14ac:dyDescent="0.3">
      <c r="A405" t="s">
        <v>1197</v>
      </c>
      <c r="B405" s="7">
        <v>45907</v>
      </c>
      <c r="C405" t="s">
        <v>634</v>
      </c>
      <c r="D405" t="s">
        <v>202</v>
      </c>
      <c r="E405">
        <v>633</v>
      </c>
      <c r="F405" t="s">
        <v>796</v>
      </c>
    </row>
    <row r="406" spans="1:6" x14ac:dyDescent="0.3">
      <c r="A406" t="s">
        <v>1198</v>
      </c>
      <c r="B406" s="7">
        <v>45886</v>
      </c>
      <c r="C406" t="s">
        <v>635</v>
      </c>
      <c r="D406" t="s">
        <v>262</v>
      </c>
      <c r="E406">
        <v>1531</v>
      </c>
      <c r="F406" t="s">
        <v>796</v>
      </c>
    </row>
    <row r="407" spans="1:6" x14ac:dyDescent="0.3">
      <c r="A407" t="s">
        <v>1199</v>
      </c>
      <c r="B407" s="7">
        <v>45906</v>
      </c>
      <c r="C407" t="s">
        <v>636</v>
      </c>
      <c r="D407" t="s">
        <v>235</v>
      </c>
      <c r="E407">
        <v>1</v>
      </c>
      <c r="F407" t="s">
        <v>796</v>
      </c>
    </row>
    <row r="408" spans="1:6" x14ac:dyDescent="0.3">
      <c r="A408" t="s">
        <v>1200</v>
      </c>
      <c r="B408" s="7">
        <v>45928</v>
      </c>
      <c r="C408" t="s">
        <v>637</v>
      </c>
      <c r="D408" t="s">
        <v>266</v>
      </c>
      <c r="E408">
        <v>8806</v>
      </c>
      <c r="F408" t="s">
        <v>796</v>
      </c>
    </row>
    <row r="409" spans="1:6" x14ac:dyDescent="0.3">
      <c r="A409" t="s">
        <v>1201</v>
      </c>
      <c r="B409" s="7">
        <v>46055</v>
      </c>
      <c r="C409" t="s">
        <v>638</v>
      </c>
      <c r="D409" t="s">
        <v>220</v>
      </c>
      <c r="E409">
        <v>2987</v>
      </c>
      <c r="F409" t="s">
        <v>796</v>
      </c>
    </row>
    <row r="410" spans="1:6" x14ac:dyDescent="0.3">
      <c r="A410" t="s">
        <v>1202</v>
      </c>
      <c r="B410" s="7">
        <v>45905</v>
      </c>
      <c r="C410" t="s">
        <v>639</v>
      </c>
      <c r="D410" t="s">
        <v>206</v>
      </c>
      <c r="E410">
        <v>2266</v>
      </c>
      <c r="F410" t="s">
        <v>796</v>
      </c>
    </row>
    <row r="411" spans="1:6" x14ac:dyDescent="0.3">
      <c r="A411" t="s">
        <v>1203</v>
      </c>
      <c r="B411" s="7">
        <v>46024</v>
      </c>
      <c r="C411" t="s">
        <v>640</v>
      </c>
      <c r="D411" t="s">
        <v>188</v>
      </c>
      <c r="E411">
        <v>7987</v>
      </c>
      <c r="F411" t="s">
        <v>796</v>
      </c>
    </row>
    <row r="412" spans="1:6" x14ac:dyDescent="0.3">
      <c r="A412" t="s">
        <v>1204</v>
      </c>
      <c r="B412" s="7">
        <v>45951</v>
      </c>
      <c r="C412" t="s">
        <v>641</v>
      </c>
      <c r="D412" t="s">
        <v>220</v>
      </c>
      <c r="E412">
        <v>2378</v>
      </c>
      <c r="F412" t="s">
        <v>796</v>
      </c>
    </row>
    <row r="413" spans="1:6" x14ac:dyDescent="0.3">
      <c r="A413" t="s">
        <v>1205</v>
      </c>
      <c r="B413" s="7">
        <v>45769</v>
      </c>
      <c r="C413" t="s">
        <v>642</v>
      </c>
      <c r="D413" t="s">
        <v>212</v>
      </c>
      <c r="E413">
        <v>7295</v>
      </c>
      <c r="F413" t="s">
        <v>796</v>
      </c>
    </row>
    <row r="414" spans="1:6" x14ac:dyDescent="0.3">
      <c r="A414" t="s">
        <v>1206</v>
      </c>
      <c r="B414" s="7">
        <v>45915</v>
      </c>
      <c r="C414" t="s">
        <v>643</v>
      </c>
      <c r="D414" t="s">
        <v>235</v>
      </c>
      <c r="E414">
        <v>0</v>
      </c>
      <c r="F414" t="s">
        <v>796</v>
      </c>
    </row>
    <row r="415" spans="1:6" x14ac:dyDescent="0.3">
      <c r="A415" t="s">
        <v>1207</v>
      </c>
      <c r="B415" s="7">
        <v>46021</v>
      </c>
      <c r="C415" t="s">
        <v>644</v>
      </c>
      <c r="D415" t="s">
        <v>284</v>
      </c>
      <c r="E415">
        <v>4093</v>
      </c>
      <c r="F415" t="s">
        <v>796</v>
      </c>
    </row>
    <row r="416" spans="1:6" x14ac:dyDescent="0.3">
      <c r="A416" t="s">
        <v>1208</v>
      </c>
      <c r="B416" s="7">
        <v>45878</v>
      </c>
      <c r="C416" t="s">
        <v>645</v>
      </c>
      <c r="D416" t="s">
        <v>262</v>
      </c>
      <c r="E416">
        <v>507</v>
      </c>
      <c r="F416" t="s">
        <v>796</v>
      </c>
    </row>
    <row r="417" spans="1:6" x14ac:dyDescent="0.3">
      <c r="A417" t="s">
        <v>1209</v>
      </c>
      <c r="B417" s="7">
        <v>45991</v>
      </c>
      <c r="C417" t="s">
        <v>646</v>
      </c>
      <c r="D417" t="s">
        <v>253</v>
      </c>
      <c r="E417">
        <v>6</v>
      </c>
      <c r="F417" t="s">
        <v>796</v>
      </c>
    </row>
    <row r="418" spans="1:6" x14ac:dyDescent="0.3">
      <c r="A418" t="s">
        <v>1210</v>
      </c>
      <c r="B418" s="7">
        <v>46024</v>
      </c>
      <c r="C418" t="s">
        <v>647</v>
      </c>
      <c r="D418" t="s">
        <v>340</v>
      </c>
      <c r="E418">
        <v>13049</v>
      </c>
      <c r="F418" t="s">
        <v>796</v>
      </c>
    </row>
    <row r="419" spans="1:6" x14ac:dyDescent="0.3">
      <c r="A419" t="s">
        <v>1211</v>
      </c>
      <c r="B419" s="7">
        <v>45845</v>
      </c>
      <c r="C419" t="s">
        <v>648</v>
      </c>
      <c r="D419" t="s">
        <v>323</v>
      </c>
      <c r="E419">
        <v>19635</v>
      </c>
      <c r="F419" t="s">
        <v>796</v>
      </c>
    </row>
    <row r="420" spans="1:6" x14ac:dyDescent="0.3">
      <c r="A420" t="s">
        <v>1212</v>
      </c>
      <c r="B420" s="7">
        <v>46034</v>
      </c>
      <c r="C420" t="s">
        <v>649</v>
      </c>
      <c r="D420" t="s">
        <v>231</v>
      </c>
      <c r="E420">
        <v>3813</v>
      </c>
      <c r="F420" t="s">
        <v>796</v>
      </c>
    </row>
    <row r="421" spans="1:6" x14ac:dyDescent="0.3">
      <c r="A421" t="s">
        <v>1213</v>
      </c>
      <c r="B421" s="7">
        <v>45906</v>
      </c>
      <c r="C421" t="s">
        <v>650</v>
      </c>
      <c r="D421" t="s">
        <v>235</v>
      </c>
      <c r="E421">
        <v>1</v>
      </c>
      <c r="F421" t="s">
        <v>796</v>
      </c>
    </row>
    <row r="422" spans="1:6" x14ac:dyDescent="0.3">
      <c r="A422" t="s">
        <v>1214</v>
      </c>
      <c r="B422" s="7">
        <v>45765</v>
      </c>
      <c r="C422" t="s">
        <v>651</v>
      </c>
      <c r="D422" t="s">
        <v>227</v>
      </c>
      <c r="E422">
        <v>13466</v>
      </c>
      <c r="F422" t="s">
        <v>796</v>
      </c>
    </row>
    <row r="423" spans="1:6" x14ac:dyDescent="0.3">
      <c r="A423" t="s">
        <v>1215</v>
      </c>
      <c r="B423" s="7">
        <v>46059</v>
      </c>
      <c r="C423" t="s">
        <v>652</v>
      </c>
      <c r="D423" t="s">
        <v>284</v>
      </c>
      <c r="E423">
        <v>946</v>
      </c>
      <c r="F423" t="s">
        <v>796</v>
      </c>
    </row>
    <row r="424" spans="1:6" x14ac:dyDescent="0.3">
      <c r="A424" t="s">
        <v>1216</v>
      </c>
      <c r="B424" s="7">
        <v>46058</v>
      </c>
      <c r="C424" t="s">
        <v>653</v>
      </c>
      <c r="D424" t="s">
        <v>206</v>
      </c>
      <c r="E424">
        <v>1776</v>
      </c>
      <c r="F424" t="s">
        <v>796</v>
      </c>
    </row>
    <row r="425" spans="1:6" x14ac:dyDescent="0.3">
      <c r="A425" t="s">
        <v>1217</v>
      </c>
      <c r="B425" s="7">
        <v>45780</v>
      </c>
      <c r="C425" t="s">
        <v>654</v>
      </c>
      <c r="D425" t="s">
        <v>247</v>
      </c>
      <c r="E425">
        <v>1</v>
      </c>
      <c r="F425" t="s">
        <v>796</v>
      </c>
    </row>
    <row r="426" spans="1:6" x14ac:dyDescent="0.3">
      <c r="A426" t="s">
        <v>1218</v>
      </c>
      <c r="B426" s="7">
        <v>45966</v>
      </c>
      <c r="C426" t="s">
        <v>655</v>
      </c>
      <c r="D426" t="s">
        <v>266</v>
      </c>
      <c r="E426">
        <v>4338</v>
      </c>
      <c r="F426" t="s">
        <v>796</v>
      </c>
    </row>
    <row r="427" spans="1:6" x14ac:dyDescent="0.3">
      <c r="A427" t="s">
        <v>1219</v>
      </c>
      <c r="B427" s="7">
        <v>45922</v>
      </c>
      <c r="C427" t="s">
        <v>656</v>
      </c>
      <c r="D427" t="s">
        <v>220</v>
      </c>
      <c r="E427">
        <v>3771</v>
      </c>
      <c r="F427" t="s">
        <v>796</v>
      </c>
    </row>
    <row r="428" spans="1:6" x14ac:dyDescent="0.3">
      <c r="A428" t="s">
        <v>1220</v>
      </c>
      <c r="B428" s="7">
        <v>46079</v>
      </c>
      <c r="C428" t="s">
        <v>657</v>
      </c>
      <c r="D428" t="s">
        <v>311</v>
      </c>
      <c r="E428">
        <v>10125</v>
      </c>
      <c r="F428" t="s">
        <v>796</v>
      </c>
    </row>
    <row r="429" spans="1:6" x14ac:dyDescent="0.3">
      <c r="A429" t="s">
        <v>1221</v>
      </c>
      <c r="B429" s="7">
        <v>45833</v>
      </c>
      <c r="C429" t="s">
        <v>658</v>
      </c>
      <c r="D429" t="s">
        <v>247</v>
      </c>
      <c r="E429">
        <v>1</v>
      </c>
      <c r="F429" t="s">
        <v>796</v>
      </c>
    </row>
    <row r="430" spans="1:6" x14ac:dyDescent="0.3">
      <c r="A430" t="s">
        <v>1222</v>
      </c>
      <c r="B430" s="7">
        <v>45850</v>
      </c>
      <c r="C430" t="s">
        <v>659</v>
      </c>
      <c r="D430" t="s">
        <v>300</v>
      </c>
      <c r="E430">
        <v>1</v>
      </c>
      <c r="F430" t="s">
        <v>796</v>
      </c>
    </row>
    <row r="431" spans="1:6" x14ac:dyDescent="0.3">
      <c r="A431" t="s">
        <v>1223</v>
      </c>
      <c r="B431" s="7">
        <v>46089</v>
      </c>
      <c r="C431" t="s">
        <v>660</v>
      </c>
      <c r="D431" t="s">
        <v>277</v>
      </c>
      <c r="E431">
        <v>10</v>
      </c>
      <c r="F431" t="s">
        <v>796</v>
      </c>
    </row>
    <row r="432" spans="1:6" x14ac:dyDescent="0.3">
      <c r="A432" t="s">
        <v>1224</v>
      </c>
      <c r="B432" s="7">
        <v>46030</v>
      </c>
      <c r="C432" t="s">
        <v>661</v>
      </c>
      <c r="D432" t="s">
        <v>220</v>
      </c>
      <c r="E432">
        <v>4860</v>
      </c>
      <c r="F432" t="s">
        <v>796</v>
      </c>
    </row>
    <row r="433" spans="1:6" x14ac:dyDescent="0.3">
      <c r="A433" t="s">
        <v>1225</v>
      </c>
      <c r="B433" s="7">
        <v>46028</v>
      </c>
      <c r="C433" t="s">
        <v>662</v>
      </c>
      <c r="D433" t="s">
        <v>198</v>
      </c>
      <c r="E433">
        <v>3791</v>
      </c>
      <c r="F433" t="s">
        <v>796</v>
      </c>
    </row>
    <row r="434" spans="1:6" x14ac:dyDescent="0.3">
      <c r="A434" t="s">
        <v>1226</v>
      </c>
      <c r="B434" s="7">
        <v>45981</v>
      </c>
      <c r="C434" t="s">
        <v>663</v>
      </c>
      <c r="D434" t="s">
        <v>262</v>
      </c>
      <c r="E434">
        <v>322</v>
      </c>
      <c r="F434" t="s">
        <v>796</v>
      </c>
    </row>
    <row r="435" spans="1:6" x14ac:dyDescent="0.3">
      <c r="A435" t="s">
        <v>1227</v>
      </c>
      <c r="B435" s="7">
        <v>45918</v>
      </c>
      <c r="C435" t="s">
        <v>664</v>
      </c>
      <c r="D435" t="s">
        <v>340</v>
      </c>
      <c r="E435">
        <v>18624</v>
      </c>
      <c r="F435" t="s">
        <v>796</v>
      </c>
    </row>
    <row r="436" spans="1:6" x14ac:dyDescent="0.3">
      <c r="A436" t="s">
        <v>1228</v>
      </c>
      <c r="B436" s="7">
        <v>45776</v>
      </c>
      <c r="C436" t="s">
        <v>665</v>
      </c>
      <c r="D436" t="s">
        <v>193</v>
      </c>
      <c r="E436">
        <v>4</v>
      </c>
      <c r="F436" t="s">
        <v>796</v>
      </c>
    </row>
    <row r="437" spans="1:6" x14ac:dyDescent="0.3">
      <c r="A437" t="s">
        <v>1229</v>
      </c>
      <c r="B437" s="7">
        <v>45831</v>
      </c>
      <c r="C437" t="s">
        <v>666</v>
      </c>
      <c r="D437" t="s">
        <v>266</v>
      </c>
      <c r="E437">
        <v>2977</v>
      </c>
      <c r="F437" t="s">
        <v>796</v>
      </c>
    </row>
    <row r="438" spans="1:6" x14ac:dyDescent="0.3">
      <c r="A438" t="s">
        <v>1230</v>
      </c>
      <c r="B438" s="7">
        <v>46035</v>
      </c>
      <c r="C438" t="s">
        <v>667</v>
      </c>
      <c r="D438" t="s">
        <v>262</v>
      </c>
      <c r="E438">
        <v>2020</v>
      </c>
      <c r="F438" t="s">
        <v>796</v>
      </c>
    </row>
    <row r="439" spans="1:6" x14ac:dyDescent="0.3">
      <c r="A439" t="s">
        <v>1231</v>
      </c>
      <c r="B439" s="7">
        <v>45897</v>
      </c>
      <c r="C439" t="s">
        <v>668</v>
      </c>
      <c r="D439" t="s">
        <v>212</v>
      </c>
      <c r="E439">
        <v>8763</v>
      </c>
      <c r="F439" t="s">
        <v>796</v>
      </c>
    </row>
    <row r="440" spans="1:6" x14ac:dyDescent="0.3">
      <c r="A440" t="s">
        <v>1232</v>
      </c>
      <c r="B440" s="7">
        <v>46010</v>
      </c>
      <c r="C440" t="s">
        <v>669</v>
      </c>
      <c r="D440" t="s">
        <v>277</v>
      </c>
      <c r="E440">
        <v>8</v>
      </c>
      <c r="F440" t="s">
        <v>796</v>
      </c>
    </row>
    <row r="441" spans="1:6" x14ac:dyDescent="0.3">
      <c r="A441" t="s">
        <v>1233</v>
      </c>
      <c r="B441" s="7">
        <v>45892</v>
      </c>
      <c r="C441" t="s">
        <v>670</v>
      </c>
      <c r="D441" t="s">
        <v>300</v>
      </c>
      <c r="E441">
        <v>1</v>
      </c>
      <c r="F441" t="s">
        <v>796</v>
      </c>
    </row>
    <row r="442" spans="1:6" x14ac:dyDescent="0.3">
      <c r="A442" t="s">
        <v>1234</v>
      </c>
      <c r="B442" s="7">
        <v>45773</v>
      </c>
      <c r="C442" t="s">
        <v>671</v>
      </c>
      <c r="D442" t="s">
        <v>206</v>
      </c>
      <c r="E442">
        <v>4340</v>
      </c>
      <c r="F442" t="s">
        <v>796</v>
      </c>
    </row>
    <row r="443" spans="1:6" x14ac:dyDescent="0.3">
      <c r="A443" t="s">
        <v>1235</v>
      </c>
      <c r="B443" s="7">
        <v>45830</v>
      </c>
      <c r="C443" t="s">
        <v>672</v>
      </c>
      <c r="D443" t="s">
        <v>253</v>
      </c>
      <c r="E443">
        <v>1</v>
      </c>
      <c r="F443" t="s">
        <v>796</v>
      </c>
    </row>
    <row r="444" spans="1:6" x14ac:dyDescent="0.3">
      <c r="A444" t="s">
        <v>1236</v>
      </c>
      <c r="B444" s="7">
        <v>46022</v>
      </c>
      <c r="C444" t="s">
        <v>673</v>
      </c>
      <c r="D444" t="s">
        <v>253</v>
      </c>
      <c r="E444">
        <v>3</v>
      </c>
      <c r="F444" t="s">
        <v>796</v>
      </c>
    </row>
    <row r="445" spans="1:6" x14ac:dyDescent="0.3">
      <c r="A445" t="s">
        <v>1237</v>
      </c>
      <c r="B445" s="7">
        <v>45928</v>
      </c>
      <c r="C445" t="s">
        <v>674</v>
      </c>
      <c r="D445" t="s">
        <v>224</v>
      </c>
      <c r="E445">
        <v>1253</v>
      </c>
      <c r="F445" t="s">
        <v>796</v>
      </c>
    </row>
    <row r="446" spans="1:6" x14ac:dyDescent="0.3">
      <c r="A446" t="s">
        <v>1238</v>
      </c>
      <c r="B446" s="7">
        <v>45995</v>
      </c>
      <c r="C446" t="s">
        <v>675</v>
      </c>
      <c r="D446" t="s">
        <v>215</v>
      </c>
      <c r="E446">
        <v>2115</v>
      </c>
      <c r="F446" t="s">
        <v>796</v>
      </c>
    </row>
    <row r="447" spans="1:6" x14ac:dyDescent="0.3">
      <c r="A447" t="s">
        <v>1239</v>
      </c>
      <c r="B447" s="7">
        <v>45947</v>
      </c>
      <c r="C447" t="s">
        <v>676</v>
      </c>
      <c r="D447" t="s">
        <v>220</v>
      </c>
      <c r="E447">
        <v>1499</v>
      </c>
      <c r="F447" t="s">
        <v>796</v>
      </c>
    </row>
    <row r="448" spans="1:6" x14ac:dyDescent="0.3">
      <c r="A448" t="s">
        <v>1240</v>
      </c>
      <c r="B448" s="7">
        <v>46075</v>
      </c>
      <c r="C448" t="s">
        <v>677</v>
      </c>
      <c r="D448" t="s">
        <v>311</v>
      </c>
      <c r="E448">
        <v>9461</v>
      </c>
      <c r="F448" t="s">
        <v>796</v>
      </c>
    </row>
    <row r="449" spans="1:6" x14ac:dyDescent="0.3">
      <c r="A449" t="s">
        <v>1241</v>
      </c>
      <c r="B449" s="7">
        <v>46068</v>
      </c>
      <c r="C449" t="s">
        <v>678</v>
      </c>
      <c r="D449" t="s">
        <v>210</v>
      </c>
      <c r="E449">
        <v>4288</v>
      </c>
      <c r="F449" t="s">
        <v>796</v>
      </c>
    </row>
    <row r="450" spans="1:6" x14ac:dyDescent="0.3">
      <c r="A450" t="s">
        <v>1242</v>
      </c>
      <c r="B450" s="7">
        <v>46035</v>
      </c>
      <c r="C450" t="s">
        <v>679</v>
      </c>
      <c r="D450" t="s">
        <v>300</v>
      </c>
      <c r="E450">
        <v>1</v>
      </c>
      <c r="F450" t="s">
        <v>796</v>
      </c>
    </row>
    <row r="451" spans="1:6" x14ac:dyDescent="0.3">
      <c r="A451" t="s">
        <v>1243</v>
      </c>
      <c r="B451" s="7">
        <v>46039</v>
      </c>
      <c r="C451" t="s">
        <v>680</v>
      </c>
      <c r="D451" t="s">
        <v>210</v>
      </c>
      <c r="E451">
        <v>1625</v>
      </c>
      <c r="F451" t="s">
        <v>796</v>
      </c>
    </row>
    <row r="452" spans="1:6" x14ac:dyDescent="0.3">
      <c r="A452" t="s">
        <v>1244</v>
      </c>
      <c r="B452" s="7">
        <v>45868</v>
      </c>
      <c r="C452" t="s">
        <v>681</v>
      </c>
      <c r="D452" t="s">
        <v>239</v>
      </c>
      <c r="E452">
        <v>8</v>
      </c>
      <c r="F452" t="s">
        <v>796</v>
      </c>
    </row>
    <row r="453" spans="1:6" x14ac:dyDescent="0.3">
      <c r="A453" t="s">
        <v>1245</v>
      </c>
      <c r="B453" s="7">
        <v>45791</v>
      </c>
      <c r="C453" t="s">
        <v>682</v>
      </c>
      <c r="D453" t="s">
        <v>202</v>
      </c>
      <c r="E453">
        <v>2562</v>
      </c>
      <c r="F453" t="s">
        <v>796</v>
      </c>
    </row>
    <row r="454" spans="1:6" x14ac:dyDescent="0.3">
      <c r="A454" t="s">
        <v>1246</v>
      </c>
      <c r="B454" s="7">
        <v>45978</v>
      </c>
      <c r="C454" t="s">
        <v>683</v>
      </c>
      <c r="D454" t="s">
        <v>210</v>
      </c>
      <c r="E454">
        <v>2707</v>
      </c>
      <c r="F454" t="s">
        <v>796</v>
      </c>
    </row>
    <row r="455" spans="1:6" x14ac:dyDescent="0.3">
      <c r="A455" t="s">
        <v>1247</v>
      </c>
      <c r="B455" s="7">
        <v>45932</v>
      </c>
      <c r="C455" t="s">
        <v>684</v>
      </c>
      <c r="D455" t="s">
        <v>247</v>
      </c>
      <c r="E455">
        <v>1</v>
      </c>
      <c r="F455" t="s">
        <v>796</v>
      </c>
    </row>
    <row r="456" spans="1:6" x14ac:dyDescent="0.3">
      <c r="A456" t="s">
        <v>1248</v>
      </c>
      <c r="B456" s="7">
        <v>46053</v>
      </c>
      <c r="C456" t="s">
        <v>685</v>
      </c>
      <c r="D456" t="s">
        <v>212</v>
      </c>
      <c r="E456">
        <v>3092</v>
      </c>
      <c r="F456" t="s">
        <v>796</v>
      </c>
    </row>
    <row r="457" spans="1:6" x14ac:dyDescent="0.3">
      <c r="A457" t="s">
        <v>1249</v>
      </c>
      <c r="B457" s="7">
        <v>45820</v>
      </c>
      <c r="C457" t="s">
        <v>686</v>
      </c>
      <c r="D457" t="s">
        <v>253</v>
      </c>
      <c r="E457">
        <v>3</v>
      </c>
      <c r="F457" t="s">
        <v>796</v>
      </c>
    </row>
    <row r="458" spans="1:6" x14ac:dyDescent="0.3">
      <c r="A458" t="s">
        <v>1250</v>
      </c>
      <c r="B458" s="7">
        <v>46086</v>
      </c>
      <c r="C458" t="s">
        <v>687</v>
      </c>
      <c r="D458" t="s">
        <v>198</v>
      </c>
      <c r="E458">
        <v>4654</v>
      </c>
      <c r="F458" t="s">
        <v>796</v>
      </c>
    </row>
    <row r="459" spans="1:6" x14ac:dyDescent="0.3">
      <c r="A459" t="s">
        <v>1251</v>
      </c>
      <c r="B459" s="7">
        <v>45963</v>
      </c>
      <c r="C459" t="s">
        <v>688</v>
      </c>
      <c r="D459" t="s">
        <v>220</v>
      </c>
      <c r="E459">
        <v>1443</v>
      </c>
      <c r="F459" t="s">
        <v>796</v>
      </c>
    </row>
    <row r="460" spans="1:6" x14ac:dyDescent="0.3">
      <c r="A460" t="s">
        <v>1252</v>
      </c>
      <c r="B460" s="7">
        <v>46075</v>
      </c>
      <c r="C460" t="s">
        <v>689</v>
      </c>
      <c r="D460" t="s">
        <v>235</v>
      </c>
      <c r="E460">
        <v>1</v>
      </c>
      <c r="F460" t="s">
        <v>796</v>
      </c>
    </row>
    <row r="461" spans="1:6" x14ac:dyDescent="0.3">
      <c r="A461" t="s">
        <v>1253</v>
      </c>
      <c r="B461" s="7">
        <v>45886</v>
      </c>
      <c r="C461" t="s">
        <v>690</v>
      </c>
      <c r="D461" t="s">
        <v>323</v>
      </c>
      <c r="E461">
        <v>15010</v>
      </c>
      <c r="F461" t="s">
        <v>796</v>
      </c>
    </row>
    <row r="462" spans="1:6" x14ac:dyDescent="0.3">
      <c r="A462" t="s">
        <v>1254</v>
      </c>
      <c r="B462" s="7">
        <v>46066</v>
      </c>
      <c r="C462" t="s">
        <v>691</v>
      </c>
      <c r="D462" t="s">
        <v>323</v>
      </c>
      <c r="E462">
        <v>11897</v>
      </c>
      <c r="F462" t="s">
        <v>796</v>
      </c>
    </row>
    <row r="463" spans="1:6" x14ac:dyDescent="0.3">
      <c r="A463" t="s">
        <v>1255</v>
      </c>
      <c r="B463" s="7">
        <v>46085</v>
      </c>
      <c r="C463" t="s">
        <v>692</v>
      </c>
      <c r="D463" t="s">
        <v>229</v>
      </c>
      <c r="E463">
        <v>1576</v>
      </c>
      <c r="F463" t="s">
        <v>796</v>
      </c>
    </row>
    <row r="464" spans="1:6" x14ac:dyDescent="0.3">
      <c r="A464" t="s">
        <v>1256</v>
      </c>
      <c r="B464" s="7">
        <v>46099</v>
      </c>
      <c r="C464" t="s">
        <v>693</v>
      </c>
      <c r="D464" t="s">
        <v>202</v>
      </c>
      <c r="E464">
        <v>2350</v>
      </c>
      <c r="F464" t="s">
        <v>796</v>
      </c>
    </row>
    <row r="465" spans="1:6" x14ac:dyDescent="0.3">
      <c r="A465" t="s">
        <v>1257</v>
      </c>
      <c r="B465" s="7">
        <v>45820</v>
      </c>
      <c r="C465" t="s">
        <v>694</v>
      </c>
      <c r="D465" t="s">
        <v>277</v>
      </c>
      <c r="E465">
        <v>4</v>
      </c>
      <c r="F465" t="s">
        <v>796</v>
      </c>
    </row>
    <row r="466" spans="1:6" x14ac:dyDescent="0.3">
      <c r="A466" t="s">
        <v>1258</v>
      </c>
      <c r="B466" s="7">
        <v>46067</v>
      </c>
      <c r="C466" t="s">
        <v>695</v>
      </c>
      <c r="D466" t="s">
        <v>210</v>
      </c>
      <c r="E466">
        <v>1986</v>
      </c>
      <c r="F466" t="s">
        <v>796</v>
      </c>
    </row>
    <row r="467" spans="1:6" x14ac:dyDescent="0.3">
      <c r="A467" t="s">
        <v>1259</v>
      </c>
      <c r="B467" s="7">
        <v>45838</v>
      </c>
      <c r="C467" t="s">
        <v>696</v>
      </c>
      <c r="D467" t="s">
        <v>224</v>
      </c>
      <c r="E467">
        <v>2269</v>
      </c>
      <c r="F467" t="s">
        <v>796</v>
      </c>
    </row>
    <row r="468" spans="1:6" x14ac:dyDescent="0.3">
      <c r="A468" t="s">
        <v>1260</v>
      </c>
      <c r="B468" s="7">
        <v>46030</v>
      </c>
      <c r="C468" t="s">
        <v>697</v>
      </c>
      <c r="D468" t="s">
        <v>188</v>
      </c>
      <c r="E468">
        <v>17503</v>
      </c>
      <c r="F468" t="s">
        <v>796</v>
      </c>
    </row>
    <row r="469" spans="1:6" x14ac:dyDescent="0.3">
      <c r="A469" t="s">
        <v>1261</v>
      </c>
      <c r="B469" s="7">
        <v>45926</v>
      </c>
      <c r="C469" t="s">
        <v>698</v>
      </c>
      <c r="D469" t="s">
        <v>220</v>
      </c>
      <c r="E469">
        <v>2198</v>
      </c>
      <c r="F469" t="s">
        <v>796</v>
      </c>
    </row>
    <row r="470" spans="1:6" x14ac:dyDescent="0.3">
      <c r="A470" t="s">
        <v>1262</v>
      </c>
      <c r="B470" s="7">
        <v>45816</v>
      </c>
      <c r="C470" t="s">
        <v>699</v>
      </c>
      <c r="D470" t="s">
        <v>220</v>
      </c>
      <c r="E470">
        <v>1079</v>
      </c>
      <c r="F470" t="s">
        <v>796</v>
      </c>
    </row>
    <row r="471" spans="1:6" x14ac:dyDescent="0.3">
      <c r="A471" t="s">
        <v>1263</v>
      </c>
      <c r="B471" s="7">
        <v>45799</v>
      </c>
      <c r="C471" t="s">
        <v>700</v>
      </c>
      <c r="D471" t="s">
        <v>229</v>
      </c>
      <c r="E471">
        <v>1872</v>
      </c>
      <c r="F471" t="s">
        <v>796</v>
      </c>
    </row>
    <row r="472" spans="1:6" x14ac:dyDescent="0.3">
      <c r="A472" t="s">
        <v>1264</v>
      </c>
      <c r="B472" s="7">
        <v>45925</v>
      </c>
      <c r="C472" t="s">
        <v>701</v>
      </c>
      <c r="D472" t="s">
        <v>231</v>
      </c>
      <c r="E472">
        <v>5413</v>
      </c>
      <c r="F472" t="s">
        <v>796</v>
      </c>
    </row>
    <row r="473" spans="1:6" x14ac:dyDescent="0.3">
      <c r="A473" t="s">
        <v>1265</v>
      </c>
      <c r="B473" s="7">
        <v>46051</v>
      </c>
      <c r="C473" t="s">
        <v>702</v>
      </c>
      <c r="D473" t="s">
        <v>262</v>
      </c>
      <c r="E473">
        <v>2091</v>
      </c>
      <c r="F473" t="s">
        <v>796</v>
      </c>
    </row>
    <row r="474" spans="1:6" x14ac:dyDescent="0.3">
      <c r="A474" t="s">
        <v>1266</v>
      </c>
      <c r="B474" s="7">
        <v>45912</v>
      </c>
      <c r="C474" t="s">
        <v>703</v>
      </c>
      <c r="D474" t="s">
        <v>231</v>
      </c>
      <c r="E474">
        <v>3134</v>
      </c>
      <c r="F474" t="s">
        <v>796</v>
      </c>
    </row>
    <row r="475" spans="1:6" x14ac:dyDescent="0.3">
      <c r="A475" t="s">
        <v>1267</v>
      </c>
      <c r="B475" s="7">
        <v>45861</v>
      </c>
      <c r="C475" t="s">
        <v>704</v>
      </c>
      <c r="D475" t="s">
        <v>284</v>
      </c>
      <c r="E475">
        <v>2328</v>
      </c>
      <c r="F475" t="s">
        <v>796</v>
      </c>
    </row>
    <row r="476" spans="1:6" x14ac:dyDescent="0.3">
      <c r="A476" t="s">
        <v>1268</v>
      </c>
      <c r="B476" s="7">
        <v>45761</v>
      </c>
      <c r="C476" t="s">
        <v>705</v>
      </c>
      <c r="D476" t="s">
        <v>311</v>
      </c>
      <c r="E476">
        <v>18241</v>
      </c>
      <c r="F476" t="s">
        <v>796</v>
      </c>
    </row>
    <row r="477" spans="1:6" x14ac:dyDescent="0.3">
      <c r="A477" t="s">
        <v>1269</v>
      </c>
      <c r="B477" s="7">
        <v>45803</v>
      </c>
      <c r="C477" t="s">
        <v>706</v>
      </c>
      <c r="D477" t="s">
        <v>340</v>
      </c>
      <c r="E477">
        <v>13766</v>
      </c>
      <c r="F477" t="s">
        <v>796</v>
      </c>
    </row>
    <row r="478" spans="1:6" x14ac:dyDescent="0.3">
      <c r="A478" t="s">
        <v>1270</v>
      </c>
      <c r="B478" s="7">
        <v>45817</v>
      </c>
      <c r="C478" t="s">
        <v>707</v>
      </c>
      <c r="D478" t="s">
        <v>326</v>
      </c>
      <c r="E478">
        <v>1592</v>
      </c>
      <c r="F478" t="s">
        <v>796</v>
      </c>
    </row>
    <row r="479" spans="1:6" x14ac:dyDescent="0.3">
      <c r="A479" t="s">
        <v>1271</v>
      </c>
      <c r="B479" s="7">
        <v>46007</v>
      </c>
      <c r="C479" t="s">
        <v>708</v>
      </c>
      <c r="D479" t="s">
        <v>227</v>
      </c>
      <c r="E479">
        <v>18652</v>
      </c>
      <c r="F479" t="s">
        <v>796</v>
      </c>
    </row>
    <row r="480" spans="1:6" x14ac:dyDescent="0.3">
      <c r="A480" t="s">
        <v>1272</v>
      </c>
      <c r="B480" s="7">
        <v>45767</v>
      </c>
      <c r="C480" t="s">
        <v>709</v>
      </c>
      <c r="D480" t="s">
        <v>239</v>
      </c>
      <c r="E480">
        <v>10</v>
      </c>
      <c r="F480" t="s">
        <v>796</v>
      </c>
    </row>
    <row r="481" spans="1:6" x14ac:dyDescent="0.3">
      <c r="A481" t="s">
        <v>1273</v>
      </c>
      <c r="B481" s="7">
        <v>45874</v>
      </c>
      <c r="C481" t="s">
        <v>710</v>
      </c>
      <c r="D481" t="s">
        <v>239</v>
      </c>
      <c r="E481">
        <v>9</v>
      </c>
      <c r="F481" t="s">
        <v>796</v>
      </c>
    </row>
    <row r="482" spans="1:6" x14ac:dyDescent="0.3">
      <c r="A482" t="s">
        <v>1274</v>
      </c>
      <c r="B482" s="7">
        <v>45765</v>
      </c>
      <c r="C482" t="s">
        <v>711</v>
      </c>
      <c r="D482" t="s">
        <v>277</v>
      </c>
      <c r="E482">
        <v>7</v>
      </c>
      <c r="F482" t="s">
        <v>796</v>
      </c>
    </row>
    <row r="483" spans="1:6" x14ac:dyDescent="0.3">
      <c r="A483" t="s">
        <v>1275</v>
      </c>
      <c r="B483" s="7">
        <v>45845</v>
      </c>
      <c r="C483" t="s">
        <v>712</v>
      </c>
      <c r="D483" t="s">
        <v>300</v>
      </c>
      <c r="E483">
        <v>1</v>
      </c>
      <c r="F483" t="s">
        <v>796</v>
      </c>
    </row>
    <row r="484" spans="1:6" x14ac:dyDescent="0.3">
      <c r="A484" t="s">
        <v>1276</v>
      </c>
      <c r="B484" s="7">
        <v>46040</v>
      </c>
      <c r="C484" t="s">
        <v>713</v>
      </c>
      <c r="D484" t="s">
        <v>210</v>
      </c>
      <c r="E484">
        <v>3479</v>
      </c>
      <c r="F484" t="s">
        <v>796</v>
      </c>
    </row>
    <row r="485" spans="1:6" x14ac:dyDescent="0.3">
      <c r="A485" t="s">
        <v>1277</v>
      </c>
      <c r="B485" s="7">
        <v>45840</v>
      </c>
      <c r="C485" t="s">
        <v>714</v>
      </c>
      <c r="D485" t="s">
        <v>235</v>
      </c>
      <c r="E485">
        <v>1</v>
      </c>
      <c r="F485" t="s">
        <v>796</v>
      </c>
    </row>
    <row r="486" spans="1:6" x14ac:dyDescent="0.3">
      <c r="A486" t="s">
        <v>1278</v>
      </c>
      <c r="B486" s="7">
        <v>45948</v>
      </c>
      <c r="C486" t="s">
        <v>715</v>
      </c>
      <c r="D486" t="s">
        <v>241</v>
      </c>
      <c r="E486">
        <v>8230</v>
      </c>
      <c r="F486" t="s">
        <v>796</v>
      </c>
    </row>
    <row r="487" spans="1:6" x14ac:dyDescent="0.3">
      <c r="A487" t="s">
        <v>1279</v>
      </c>
      <c r="B487" s="7">
        <v>45799</v>
      </c>
      <c r="C487" t="s">
        <v>716</v>
      </c>
      <c r="D487" t="s">
        <v>218</v>
      </c>
      <c r="E487">
        <v>6</v>
      </c>
      <c r="F487" t="s">
        <v>796</v>
      </c>
    </row>
    <row r="488" spans="1:6" x14ac:dyDescent="0.3">
      <c r="A488" t="s">
        <v>1280</v>
      </c>
      <c r="B488" s="7">
        <v>45773</v>
      </c>
      <c r="C488" t="s">
        <v>718</v>
      </c>
      <c r="D488" t="s">
        <v>300</v>
      </c>
      <c r="E488">
        <v>1</v>
      </c>
      <c r="F488" t="s">
        <v>796</v>
      </c>
    </row>
    <row r="489" spans="1:6" x14ac:dyDescent="0.3">
      <c r="A489" t="s">
        <v>1281</v>
      </c>
      <c r="B489" s="7">
        <v>45992</v>
      </c>
      <c r="C489" t="s">
        <v>719</v>
      </c>
      <c r="D489" t="s">
        <v>253</v>
      </c>
      <c r="E489">
        <v>5</v>
      </c>
      <c r="F489" t="s">
        <v>796</v>
      </c>
    </row>
    <row r="490" spans="1:6" x14ac:dyDescent="0.3">
      <c r="A490" t="s">
        <v>1282</v>
      </c>
      <c r="B490" s="7">
        <v>45967</v>
      </c>
      <c r="C490" t="s">
        <v>720</v>
      </c>
      <c r="D490" t="s">
        <v>193</v>
      </c>
      <c r="E490">
        <v>6</v>
      </c>
      <c r="F490" t="s">
        <v>796</v>
      </c>
    </row>
    <row r="491" spans="1:6" x14ac:dyDescent="0.3">
      <c r="A491" t="s">
        <v>1283</v>
      </c>
      <c r="B491" s="7">
        <v>45840</v>
      </c>
      <c r="C491" t="s">
        <v>721</v>
      </c>
      <c r="D491" t="s">
        <v>244</v>
      </c>
      <c r="E491">
        <v>0</v>
      </c>
      <c r="F491" t="s">
        <v>796</v>
      </c>
    </row>
    <row r="492" spans="1:6" x14ac:dyDescent="0.3">
      <c r="A492" t="s">
        <v>1284</v>
      </c>
      <c r="B492" s="7">
        <v>45835</v>
      </c>
      <c r="C492" t="s">
        <v>722</v>
      </c>
      <c r="D492" t="s">
        <v>227</v>
      </c>
      <c r="E492">
        <v>7583</v>
      </c>
      <c r="F492" t="s">
        <v>796</v>
      </c>
    </row>
    <row r="493" spans="1:6" x14ac:dyDescent="0.3">
      <c r="A493" t="s">
        <v>1285</v>
      </c>
      <c r="B493" s="7">
        <v>46044</v>
      </c>
      <c r="C493" t="s">
        <v>723</v>
      </c>
      <c r="D493" t="s">
        <v>235</v>
      </c>
      <c r="E493">
        <v>1</v>
      </c>
      <c r="F493" t="s">
        <v>796</v>
      </c>
    </row>
    <row r="494" spans="1:6" x14ac:dyDescent="0.3">
      <c r="A494" t="s">
        <v>1286</v>
      </c>
      <c r="B494" s="7">
        <v>46046</v>
      </c>
      <c r="C494" t="s">
        <v>724</v>
      </c>
      <c r="D494" t="s">
        <v>229</v>
      </c>
      <c r="E494">
        <v>1681</v>
      </c>
      <c r="F494" t="s">
        <v>796</v>
      </c>
    </row>
    <row r="495" spans="1:6" x14ac:dyDescent="0.3">
      <c r="A495" t="s">
        <v>1287</v>
      </c>
      <c r="B495" s="7">
        <v>45851</v>
      </c>
      <c r="C495" t="s">
        <v>725</v>
      </c>
      <c r="D495" t="s">
        <v>212</v>
      </c>
      <c r="E495">
        <v>7630</v>
      </c>
      <c r="F495" t="s">
        <v>796</v>
      </c>
    </row>
    <row r="496" spans="1:6" x14ac:dyDescent="0.3">
      <c r="A496" t="s">
        <v>1288</v>
      </c>
      <c r="B496" s="7">
        <v>46045</v>
      </c>
      <c r="C496" t="s">
        <v>726</v>
      </c>
      <c r="D496" t="s">
        <v>241</v>
      </c>
      <c r="E496">
        <v>5984</v>
      </c>
      <c r="F496" t="s">
        <v>796</v>
      </c>
    </row>
    <row r="497" spans="1:6" x14ac:dyDescent="0.3">
      <c r="A497" t="s">
        <v>1289</v>
      </c>
      <c r="B497" s="7">
        <v>45812</v>
      </c>
      <c r="C497" t="s">
        <v>727</v>
      </c>
      <c r="D497" t="s">
        <v>262</v>
      </c>
      <c r="E497">
        <v>666</v>
      </c>
      <c r="F497" t="s">
        <v>796</v>
      </c>
    </row>
    <row r="498" spans="1:6" x14ac:dyDescent="0.3">
      <c r="A498" t="s">
        <v>1290</v>
      </c>
      <c r="B498" s="7">
        <v>45886</v>
      </c>
      <c r="C498" t="s">
        <v>728</v>
      </c>
      <c r="D498" t="s">
        <v>311</v>
      </c>
      <c r="E498">
        <v>12851</v>
      </c>
      <c r="F498" t="s">
        <v>796</v>
      </c>
    </row>
    <row r="499" spans="1:6" x14ac:dyDescent="0.3">
      <c r="A499" t="s">
        <v>1291</v>
      </c>
      <c r="B499" s="7">
        <v>45842</v>
      </c>
      <c r="C499" t="s">
        <v>729</v>
      </c>
      <c r="D499" t="s">
        <v>210</v>
      </c>
      <c r="E499">
        <v>1370</v>
      </c>
      <c r="F499" t="s">
        <v>796</v>
      </c>
    </row>
    <row r="500" spans="1:6" x14ac:dyDescent="0.3">
      <c r="A500" t="s">
        <v>1292</v>
      </c>
      <c r="B500" s="7">
        <v>46089</v>
      </c>
      <c r="C500" t="s">
        <v>730</v>
      </c>
      <c r="D500" t="s">
        <v>340</v>
      </c>
      <c r="E500">
        <v>5198</v>
      </c>
      <c r="F500" t="s">
        <v>796</v>
      </c>
    </row>
    <row r="501" spans="1:6" x14ac:dyDescent="0.3">
      <c r="A501" t="s">
        <v>1293</v>
      </c>
      <c r="B501" s="7">
        <v>45997</v>
      </c>
      <c r="C501" t="s">
        <v>731</v>
      </c>
      <c r="D501" t="s">
        <v>229</v>
      </c>
      <c r="E501">
        <v>2685</v>
      </c>
      <c r="F501" t="s">
        <v>796</v>
      </c>
    </row>
    <row r="502" spans="1:6" x14ac:dyDescent="0.3">
      <c r="A502" t="s">
        <v>1294</v>
      </c>
      <c r="B502" s="7">
        <v>45986</v>
      </c>
      <c r="C502" t="s">
        <v>732</v>
      </c>
      <c r="D502" t="s">
        <v>188</v>
      </c>
      <c r="E502">
        <v>18984</v>
      </c>
      <c r="F502" t="s">
        <v>796</v>
      </c>
    </row>
    <row r="503" spans="1:6" x14ac:dyDescent="0.3">
      <c r="A503" t="s">
        <v>1295</v>
      </c>
      <c r="B503" s="7">
        <v>45813</v>
      </c>
      <c r="C503" t="s">
        <v>733</v>
      </c>
      <c r="D503" t="s">
        <v>277</v>
      </c>
      <c r="E503">
        <v>6</v>
      </c>
      <c r="F503" t="s">
        <v>796</v>
      </c>
    </row>
    <row r="504" spans="1:6" x14ac:dyDescent="0.3">
      <c r="A504" t="s">
        <v>1296</v>
      </c>
      <c r="B504" s="7">
        <v>46070</v>
      </c>
      <c r="C504" t="s">
        <v>734</v>
      </c>
      <c r="D504" t="s">
        <v>266</v>
      </c>
      <c r="E504">
        <v>6643</v>
      </c>
      <c r="F504" t="s">
        <v>796</v>
      </c>
    </row>
    <row r="505" spans="1:6" x14ac:dyDescent="0.3">
      <c r="A505" t="s">
        <v>1297</v>
      </c>
      <c r="B505" s="7">
        <v>45803</v>
      </c>
      <c r="C505" t="s">
        <v>735</v>
      </c>
      <c r="D505" t="s">
        <v>231</v>
      </c>
      <c r="E505">
        <v>5313</v>
      </c>
      <c r="F505" t="s">
        <v>796</v>
      </c>
    </row>
    <row r="506" spans="1:6" x14ac:dyDescent="0.3">
      <c r="A506" t="s">
        <v>1298</v>
      </c>
      <c r="B506" s="7">
        <v>45945</v>
      </c>
      <c r="C506" t="s">
        <v>736</v>
      </c>
      <c r="D506" t="s">
        <v>253</v>
      </c>
      <c r="E506">
        <v>7</v>
      </c>
      <c r="F506" t="s">
        <v>796</v>
      </c>
    </row>
    <row r="507" spans="1:6" x14ac:dyDescent="0.3">
      <c r="A507" t="s">
        <v>1299</v>
      </c>
      <c r="B507" s="7">
        <v>45768</v>
      </c>
      <c r="C507" t="s">
        <v>737</v>
      </c>
      <c r="D507" t="s">
        <v>198</v>
      </c>
      <c r="E507">
        <v>2041</v>
      </c>
      <c r="F507" t="s">
        <v>796</v>
      </c>
    </row>
    <row r="508" spans="1:6" x14ac:dyDescent="0.3">
      <c r="A508" t="s">
        <v>1300</v>
      </c>
      <c r="B508" s="7">
        <v>45789</v>
      </c>
      <c r="C508" t="s">
        <v>738</v>
      </c>
      <c r="D508" t="s">
        <v>198</v>
      </c>
      <c r="E508">
        <v>2624</v>
      </c>
      <c r="F508" t="s">
        <v>796</v>
      </c>
    </row>
    <row r="509" spans="1:6" x14ac:dyDescent="0.3">
      <c r="A509" t="s">
        <v>1301</v>
      </c>
      <c r="B509" s="7">
        <v>46106</v>
      </c>
      <c r="C509" t="s">
        <v>739</v>
      </c>
      <c r="D509" t="s">
        <v>212</v>
      </c>
      <c r="E509">
        <v>3931</v>
      </c>
      <c r="F509" t="s">
        <v>796</v>
      </c>
    </row>
    <row r="510" spans="1:6" x14ac:dyDescent="0.3">
      <c r="A510" t="s">
        <v>1302</v>
      </c>
      <c r="B510" s="7">
        <v>45828</v>
      </c>
      <c r="C510" t="s">
        <v>740</v>
      </c>
      <c r="D510" t="s">
        <v>227</v>
      </c>
      <c r="E510">
        <v>8179</v>
      </c>
      <c r="F510" t="s">
        <v>796</v>
      </c>
    </row>
    <row r="511" spans="1:6" x14ac:dyDescent="0.3">
      <c r="A511" t="s">
        <v>1303</v>
      </c>
      <c r="B511" s="7">
        <v>45949</v>
      </c>
      <c r="C511" t="s">
        <v>741</v>
      </c>
      <c r="D511" t="s">
        <v>231</v>
      </c>
      <c r="E511">
        <v>6968</v>
      </c>
      <c r="F511" t="s">
        <v>796</v>
      </c>
    </row>
    <row r="512" spans="1:6" x14ac:dyDescent="0.3">
      <c r="A512" t="s">
        <v>1304</v>
      </c>
      <c r="B512" s="7">
        <v>46032</v>
      </c>
      <c r="C512" t="s">
        <v>742</v>
      </c>
      <c r="D512" t="s">
        <v>193</v>
      </c>
      <c r="E512">
        <v>3</v>
      </c>
      <c r="F512" t="s">
        <v>796</v>
      </c>
    </row>
    <row r="513" spans="1:6" x14ac:dyDescent="0.3">
      <c r="A513" t="s">
        <v>1305</v>
      </c>
      <c r="B513" s="7">
        <v>45839</v>
      </c>
      <c r="C513" t="s">
        <v>743</v>
      </c>
      <c r="D513" t="s">
        <v>266</v>
      </c>
      <c r="E513">
        <v>8118</v>
      </c>
      <c r="F513" t="s">
        <v>796</v>
      </c>
    </row>
    <row r="514" spans="1:6" x14ac:dyDescent="0.3">
      <c r="A514" t="s">
        <v>1306</v>
      </c>
      <c r="B514" s="7">
        <v>45842</v>
      </c>
      <c r="C514" t="s">
        <v>744</v>
      </c>
      <c r="D514" t="s">
        <v>227</v>
      </c>
      <c r="E514">
        <v>10711</v>
      </c>
      <c r="F514" t="s">
        <v>796</v>
      </c>
    </row>
    <row r="515" spans="1:6" x14ac:dyDescent="0.3">
      <c r="A515" t="s">
        <v>1307</v>
      </c>
      <c r="B515" s="7">
        <v>45914</v>
      </c>
      <c r="C515" t="s">
        <v>745</v>
      </c>
      <c r="D515" t="s">
        <v>253</v>
      </c>
      <c r="E515">
        <v>6</v>
      </c>
      <c r="F515" t="s">
        <v>796</v>
      </c>
    </row>
    <row r="516" spans="1:6" x14ac:dyDescent="0.3">
      <c r="A516" t="s">
        <v>1308</v>
      </c>
      <c r="B516" s="7">
        <v>45883</v>
      </c>
      <c r="C516" t="s">
        <v>746</v>
      </c>
      <c r="D516" t="s">
        <v>300</v>
      </c>
      <c r="E516">
        <v>1</v>
      </c>
      <c r="F516" t="s">
        <v>796</v>
      </c>
    </row>
    <row r="517" spans="1:6" x14ac:dyDescent="0.3">
      <c r="A517" t="s">
        <v>1309</v>
      </c>
      <c r="B517" s="7">
        <v>46084</v>
      </c>
      <c r="C517" t="s">
        <v>747</v>
      </c>
      <c r="D517" t="s">
        <v>220</v>
      </c>
      <c r="E517">
        <v>1586</v>
      </c>
      <c r="F517" t="s">
        <v>796</v>
      </c>
    </row>
    <row r="518" spans="1:6" x14ac:dyDescent="0.3">
      <c r="A518" t="s">
        <v>1310</v>
      </c>
      <c r="B518" s="7">
        <v>45858</v>
      </c>
      <c r="C518" t="s">
        <v>748</v>
      </c>
      <c r="D518" t="s">
        <v>212</v>
      </c>
      <c r="E518">
        <v>6708</v>
      </c>
      <c r="F518" t="s">
        <v>796</v>
      </c>
    </row>
    <row r="519" spans="1:6" x14ac:dyDescent="0.3">
      <c r="A519" t="s">
        <v>1311</v>
      </c>
      <c r="B519" s="7">
        <v>45900</v>
      </c>
      <c r="C519" t="s">
        <v>749</v>
      </c>
      <c r="D519" t="s">
        <v>235</v>
      </c>
      <c r="E519">
        <v>0</v>
      </c>
      <c r="F519" t="s">
        <v>796</v>
      </c>
    </row>
    <row r="520" spans="1:6" x14ac:dyDescent="0.3">
      <c r="A520" t="s">
        <v>1312</v>
      </c>
      <c r="B520" s="7">
        <v>45926</v>
      </c>
      <c r="C520" t="s">
        <v>750</v>
      </c>
      <c r="D520" t="s">
        <v>231</v>
      </c>
      <c r="E520">
        <v>5828</v>
      </c>
      <c r="F520" t="s">
        <v>796</v>
      </c>
    </row>
    <row r="521" spans="1:6" x14ac:dyDescent="0.3">
      <c r="A521" t="s">
        <v>1313</v>
      </c>
      <c r="B521" s="7">
        <v>45860</v>
      </c>
      <c r="C521" t="s">
        <v>751</v>
      </c>
      <c r="D521" t="s">
        <v>266</v>
      </c>
      <c r="E521">
        <v>4920</v>
      </c>
      <c r="F521" t="s">
        <v>796</v>
      </c>
    </row>
    <row r="522" spans="1:6" x14ac:dyDescent="0.3">
      <c r="A522" t="s">
        <v>1314</v>
      </c>
      <c r="B522" s="7">
        <v>45900</v>
      </c>
      <c r="C522" t="s">
        <v>752</v>
      </c>
      <c r="D522" t="s">
        <v>218</v>
      </c>
      <c r="E522">
        <v>4</v>
      </c>
      <c r="F522" t="s">
        <v>796</v>
      </c>
    </row>
    <row r="523" spans="1:6" x14ac:dyDescent="0.3">
      <c r="A523" t="s">
        <v>1315</v>
      </c>
      <c r="B523" s="7">
        <v>45956</v>
      </c>
      <c r="C523" t="s">
        <v>753</v>
      </c>
      <c r="D523" t="s">
        <v>241</v>
      </c>
      <c r="E523">
        <v>5862</v>
      </c>
      <c r="F523" t="s">
        <v>796</v>
      </c>
    </row>
    <row r="524" spans="1:6" x14ac:dyDescent="0.3">
      <c r="A524" t="s">
        <v>1316</v>
      </c>
      <c r="B524" s="7">
        <v>46102</v>
      </c>
      <c r="C524" t="s">
        <v>754</v>
      </c>
      <c r="D524" t="s">
        <v>300</v>
      </c>
      <c r="E524">
        <v>1</v>
      </c>
      <c r="F524" t="s">
        <v>796</v>
      </c>
    </row>
    <row r="525" spans="1:6" x14ac:dyDescent="0.3">
      <c r="A525" t="s">
        <v>1317</v>
      </c>
      <c r="B525" s="7">
        <v>45892</v>
      </c>
      <c r="C525" t="s">
        <v>755</v>
      </c>
      <c r="D525" t="s">
        <v>212</v>
      </c>
      <c r="E525">
        <v>2968</v>
      </c>
      <c r="F525" t="s">
        <v>796</v>
      </c>
    </row>
    <row r="526" spans="1:6" x14ac:dyDescent="0.3">
      <c r="A526" t="s">
        <v>1318</v>
      </c>
      <c r="B526" s="7">
        <v>46083</v>
      </c>
      <c r="C526" t="s">
        <v>756</v>
      </c>
      <c r="D526" t="s">
        <v>202</v>
      </c>
      <c r="E526">
        <v>514</v>
      </c>
      <c r="F526" t="s">
        <v>796</v>
      </c>
    </row>
    <row r="527" spans="1:6" x14ac:dyDescent="0.3">
      <c r="A527" t="s">
        <v>1319</v>
      </c>
      <c r="B527" s="7">
        <v>46028</v>
      </c>
      <c r="C527" t="s">
        <v>757</v>
      </c>
      <c r="D527" t="s">
        <v>300</v>
      </c>
      <c r="E527">
        <v>1</v>
      </c>
      <c r="F527" t="s">
        <v>796</v>
      </c>
    </row>
    <row r="528" spans="1:6" x14ac:dyDescent="0.3">
      <c r="A528" t="s">
        <v>1320</v>
      </c>
      <c r="B528" s="7">
        <v>46093</v>
      </c>
      <c r="C528" t="s">
        <v>758</v>
      </c>
      <c r="D528" t="s">
        <v>300</v>
      </c>
      <c r="E528">
        <v>1</v>
      </c>
      <c r="F528" t="s">
        <v>796</v>
      </c>
    </row>
    <row r="529" spans="1:6" x14ac:dyDescent="0.3">
      <c r="A529" t="s">
        <v>1321</v>
      </c>
      <c r="B529" s="7">
        <v>46074</v>
      </c>
      <c r="C529" t="s">
        <v>759</v>
      </c>
      <c r="D529" t="s">
        <v>218</v>
      </c>
      <c r="E529">
        <v>2</v>
      </c>
      <c r="F529" t="s">
        <v>796</v>
      </c>
    </row>
    <row r="530" spans="1:6" x14ac:dyDescent="0.3">
      <c r="A530" t="s">
        <v>1322</v>
      </c>
      <c r="B530" s="7">
        <v>45760</v>
      </c>
      <c r="C530" t="s">
        <v>760</v>
      </c>
      <c r="D530" t="s">
        <v>253</v>
      </c>
      <c r="E530">
        <v>7</v>
      </c>
      <c r="F530" t="s">
        <v>796</v>
      </c>
    </row>
    <row r="531" spans="1:6" x14ac:dyDescent="0.3">
      <c r="A531" t="s">
        <v>1323</v>
      </c>
      <c r="B531" s="7">
        <v>45907</v>
      </c>
      <c r="C531" t="s">
        <v>761</v>
      </c>
      <c r="D531" t="s">
        <v>326</v>
      </c>
      <c r="E531">
        <v>1262</v>
      </c>
      <c r="F531" t="s">
        <v>796</v>
      </c>
    </row>
    <row r="532" spans="1:6" x14ac:dyDescent="0.3">
      <c r="A532" t="s">
        <v>1324</v>
      </c>
      <c r="B532" s="7">
        <v>46032</v>
      </c>
      <c r="C532" t="s">
        <v>762</v>
      </c>
      <c r="D532" t="s">
        <v>229</v>
      </c>
      <c r="E532">
        <v>254</v>
      </c>
      <c r="F532" t="s">
        <v>796</v>
      </c>
    </row>
    <row r="533" spans="1:6" x14ac:dyDescent="0.3">
      <c r="A533" t="s">
        <v>1325</v>
      </c>
      <c r="B533" s="7">
        <v>45927</v>
      </c>
      <c r="C533" t="s">
        <v>763</v>
      </c>
      <c r="D533" t="s">
        <v>224</v>
      </c>
      <c r="E533">
        <v>908</v>
      </c>
      <c r="F533" t="s">
        <v>796</v>
      </c>
    </row>
    <row r="534" spans="1:6" x14ac:dyDescent="0.3">
      <c r="A534" t="s">
        <v>1326</v>
      </c>
      <c r="B534" s="7">
        <v>45868</v>
      </c>
      <c r="C534" t="s">
        <v>764</v>
      </c>
      <c r="D534" t="s">
        <v>215</v>
      </c>
      <c r="E534">
        <v>2995</v>
      </c>
      <c r="F534" t="s">
        <v>796</v>
      </c>
    </row>
    <row r="535" spans="1:6" x14ac:dyDescent="0.3">
      <c r="A535" t="s">
        <v>1327</v>
      </c>
      <c r="B535" s="7">
        <v>45800</v>
      </c>
      <c r="C535" t="s">
        <v>765</v>
      </c>
      <c r="D535" t="s">
        <v>253</v>
      </c>
      <c r="E535">
        <v>5</v>
      </c>
      <c r="F535" t="s">
        <v>796</v>
      </c>
    </row>
    <row r="536" spans="1:6" x14ac:dyDescent="0.3">
      <c r="A536" t="s">
        <v>1328</v>
      </c>
      <c r="B536" s="7">
        <v>45927</v>
      </c>
      <c r="C536" t="s">
        <v>766</v>
      </c>
      <c r="D536" t="s">
        <v>277</v>
      </c>
      <c r="E536">
        <v>12</v>
      </c>
      <c r="F536" t="s">
        <v>796</v>
      </c>
    </row>
    <row r="537" spans="1:6" x14ac:dyDescent="0.3">
      <c r="A537" t="s">
        <v>1329</v>
      </c>
      <c r="B537" s="7">
        <v>46046</v>
      </c>
      <c r="C537" t="s">
        <v>767</v>
      </c>
      <c r="D537" t="s">
        <v>340</v>
      </c>
      <c r="E537">
        <v>17521</v>
      </c>
      <c r="F537" t="s">
        <v>796</v>
      </c>
    </row>
    <row r="538" spans="1:6" x14ac:dyDescent="0.3">
      <c r="A538" t="s">
        <v>1330</v>
      </c>
      <c r="B538" s="7">
        <v>46074</v>
      </c>
      <c r="C538" t="s">
        <v>768</v>
      </c>
      <c r="D538" t="s">
        <v>218</v>
      </c>
      <c r="E538">
        <v>3</v>
      </c>
      <c r="F538" t="s">
        <v>796</v>
      </c>
    </row>
    <row r="539" spans="1:6" x14ac:dyDescent="0.3">
      <c r="A539" t="s">
        <v>1331</v>
      </c>
      <c r="B539" s="7">
        <v>45833</v>
      </c>
      <c r="C539" t="s">
        <v>769</v>
      </c>
      <c r="D539" t="s">
        <v>224</v>
      </c>
      <c r="E539">
        <v>2127</v>
      </c>
      <c r="F539" t="s">
        <v>796</v>
      </c>
    </row>
    <row r="540" spans="1:6" x14ac:dyDescent="0.3">
      <c r="A540" t="s">
        <v>1332</v>
      </c>
      <c r="B540" s="7">
        <v>45933</v>
      </c>
      <c r="C540" t="s">
        <v>770</v>
      </c>
      <c r="D540" t="s">
        <v>277</v>
      </c>
      <c r="E540">
        <v>3</v>
      </c>
      <c r="F540" t="s">
        <v>796</v>
      </c>
    </row>
    <row r="541" spans="1:6" x14ac:dyDescent="0.3">
      <c r="A541" t="s">
        <v>1333</v>
      </c>
      <c r="B541" s="7">
        <v>45807</v>
      </c>
      <c r="C541" t="s">
        <v>771</v>
      </c>
      <c r="D541" t="s">
        <v>326</v>
      </c>
      <c r="E541">
        <v>603</v>
      </c>
      <c r="F541" t="s">
        <v>796</v>
      </c>
    </row>
    <row r="542" spans="1:6" x14ac:dyDescent="0.3">
      <c r="A542" t="s">
        <v>1334</v>
      </c>
      <c r="B542" s="7">
        <v>45967</v>
      </c>
      <c r="C542" t="s">
        <v>772</v>
      </c>
      <c r="D542" t="s">
        <v>300</v>
      </c>
      <c r="E542">
        <v>1</v>
      </c>
      <c r="F542" t="s">
        <v>796</v>
      </c>
    </row>
    <row r="543" spans="1:6" x14ac:dyDescent="0.3">
      <c r="A543" t="s">
        <v>1335</v>
      </c>
      <c r="B543" s="7">
        <v>45854</v>
      </c>
      <c r="C543" t="s">
        <v>773</v>
      </c>
      <c r="D543" t="s">
        <v>323</v>
      </c>
      <c r="E543">
        <v>12687</v>
      </c>
      <c r="F543" t="s">
        <v>796</v>
      </c>
    </row>
    <row r="544" spans="1:6" x14ac:dyDescent="0.3">
      <c r="A544" t="s">
        <v>1336</v>
      </c>
      <c r="B544" s="7">
        <v>46017</v>
      </c>
      <c r="C544" t="s">
        <v>774</v>
      </c>
      <c r="D544" t="s">
        <v>188</v>
      </c>
      <c r="E544">
        <v>8869</v>
      </c>
      <c r="F544" t="s">
        <v>796</v>
      </c>
    </row>
    <row r="545" spans="1:6" x14ac:dyDescent="0.3">
      <c r="A545" t="s">
        <v>1337</v>
      </c>
      <c r="B545" s="7">
        <v>45811</v>
      </c>
      <c r="C545" t="s">
        <v>775</v>
      </c>
      <c r="D545" t="s">
        <v>210</v>
      </c>
      <c r="E545">
        <v>3128</v>
      </c>
      <c r="F545" t="s">
        <v>796</v>
      </c>
    </row>
    <row r="546" spans="1:6" x14ac:dyDescent="0.3">
      <c r="A546" t="s">
        <v>1338</v>
      </c>
      <c r="B546" s="7">
        <v>46071</v>
      </c>
      <c r="C546" t="s">
        <v>776</v>
      </c>
      <c r="D546" t="s">
        <v>323</v>
      </c>
      <c r="E546">
        <v>13149</v>
      </c>
      <c r="F546" t="s">
        <v>796</v>
      </c>
    </row>
    <row r="547" spans="1:6" x14ac:dyDescent="0.3">
      <c r="A547" t="s">
        <v>1339</v>
      </c>
      <c r="B547" s="7">
        <v>45926</v>
      </c>
      <c r="C547" t="s">
        <v>777</v>
      </c>
      <c r="D547" t="s">
        <v>277</v>
      </c>
      <c r="E547">
        <v>11</v>
      </c>
      <c r="F547" t="s">
        <v>796</v>
      </c>
    </row>
    <row r="548" spans="1:6" x14ac:dyDescent="0.3">
      <c r="A548" t="s">
        <v>1340</v>
      </c>
      <c r="B548" s="7">
        <v>45913</v>
      </c>
      <c r="C548" t="s">
        <v>778</v>
      </c>
      <c r="D548" t="s">
        <v>227</v>
      </c>
      <c r="E548">
        <v>19657</v>
      </c>
      <c r="F548" t="s">
        <v>796</v>
      </c>
    </row>
    <row r="549" spans="1:6" x14ac:dyDescent="0.3">
      <c r="A549" t="s">
        <v>1341</v>
      </c>
      <c r="B549" s="7">
        <v>46018</v>
      </c>
      <c r="C549" t="s">
        <v>779</v>
      </c>
      <c r="D549" t="s">
        <v>311</v>
      </c>
      <c r="E549">
        <v>15398</v>
      </c>
      <c r="F549" t="s">
        <v>796</v>
      </c>
    </row>
    <row r="550" spans="1:6" x14ac:dyDescent="0.3">
      <c r="A550" t="s">
        <v>1342</v>
      </c>
      <c r="B550" s="7">
        <v>46030</v>
      </c>
      <c r="C550" t="s">
        <v>780</v>
      </c>
      <c r="D550" t="s">
        <v>340</v>
      </c>
      <c r="E550">
        <v>13069</v>
      </c>
      <c r="F550" t="s">
        <v>796</v>
      </c>
    </row>
    <row r="551" spans="1:6" x14ac:dyDescent="0.3">
      <c r="A551" t="s">
        <v>1343</v>
      </c>
      <c r="B551" s="7">
        <v>45911</v>
      </c>
      <c r="C551" t="s">
        <v>781</v>
      </c>
      <c r="D551" t="s">
        <v>231</v>
      </c>
      <c r="E551">
        <v>4611</v>
      </c>
      <c r="F551" t="s">
        <v>796</v>
      </c>
    </row>
    <row r="552" spans="1:6" x14ac:dyDescent="0.3">
      <c r="A552" t="s">
        <v>1344</v>
      </c>
      <c r="B552" s="7">
        <v>45892</v>
      </c>
      <c r="C552" t="s">
        <v>782</v>
      </c>
      <c r="D552" t="s">
        <v>235</v>
      </c>
      <c r="E552">
        <v>1</v>
      </c>
      <c r="F552" t="s">
        <v>796</v>
      </c>
    </row>
    <row r="553" spans="1:6" x14ac:dyDescent="0.3">
      <c r="A553" t="s">
        <v>1345</v>
      </c>
      <c r="B553" s="7">
        <v>45882</v>
      </c>
      <c r="C553" t="s">
        <v>783</v>
      </c>
      <c r="D553" t="s">
        <v>218</v>
      </c>
      <c r="E553">
        <v>6</v>
      </c>
      <c r="F553" t="s">
        <v>796</v>
      </c>
    </row>
    <row r="554" spans="1:6" x14ac:dyDescent="0.3">
      <c r="A554" t="s">
        <v>1346</v>
      </c>
      <c r="B554" s="7">
        <v>46006</v>
      </c>
      <c r="C554" t="s">
        <v>784</v>
      </c>
      <c r="D554" t="s">
        <v>193</v>
      </c>
      <c r="E554">
        <v>1</v>
      </c>
      <c r="F554" t="s">
        <v>796</v>
      </c>
    </row>
    <row r="555" spans="1:6" x14ac:dyDescent="0.3">
      <c r="A555" t="s">
        <v>1347</v>
      </c>
      <c r="B555" s="7">
        <v>45895</v>
      </c>
      <c r="C555" t="s">
        <v>785</v>
      </c>
      <c r="D555" t="s">
        <v>262</v>
      </c>
      <c r="E555">
        <v>222</v>
      </c>
      <c r="F555" t="s">
        <v>796</v>
      </c>
    </row>
    <row r="556" spans="1:6" x14ac:dyDescent="0.3">
      <c r="A556" t="s">
        <v>1348</v>
      </c>
      <c r="B556" s="7">
        <v>45925</v>
      </c>
      <c r="C556" t="s">
        <v>786</v>
      </c>
      <c r="D556" t="s">
        <v>277</v>
      </c>
      <c r="E556">
        <v>10</v>
      </c>
      <c r="F556" t="s">
        <v>796</v>
      </c>
    </row>
    <row r="557" spans="1:6" x14ac:dyDescent="0.3">
      <c r="A557" t="s">
        <v>1349</v>
      </c>
      <c r="B557" s="7">
        <v>45900</v>
      </c>
      <c r="C557" t="s">
        <v>787</v>
      </c>
      <c r="D557" t="s">
        <v>220</v>
      </c>
      <c r="E557">
        <v>2449</v>
      </c>
      <c r="F557" t="s">
        <v>796</v>
      </c>
    </row>
    <row r="558" spans="1:6" x14ac:dyDescent="0.3">
      <c r="A558" t="s">
        <v>1350</v>
      </c>
      <c r="B558" s="7">
        <v>45822</v>
      </c>
      <c r="C558" t="s">
        <v>788</v>
      </c>
      <c r="D558" t="s">
        <v>266</v>
      </c>
      <c r="E558">
        <v>2639</v>
      </c>
      <c r="F558" t="s">
        <v>796</v>
      </c>
    </row>
    <row r="559" spans="1:6" x14ac:dyDescent="0.3">
      <c r="A559" t="s">
        <v>1351</v>
      </c>
      <c r="B559" s="7">
        <v>46086</v>
      </c>
      <c r="C559" t="s">
        <v>789</v>
      </c>
      <c r="D559" t="s">
        <v>198</v>
      </c>
      <c r="E559">
        <v>4593</v>
      </c>
      <c r="F559" t="s">
        <v>796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5"/>
  <sheetViews>
    <sheetView workbookViewId="0"/>
  </sheetViews>
  <sheetFormatPr defaultRowHeight="14.4" x14ac:dyDescent="0.3"/>
  <sheetData>
    <row r="1" spans="1:2" ht="15.6" x14ac:dyDescent="0.3">
      <c r="A1" s="6" t="s">
        <v>1352</v>
      </c>
    </row>
    <row r="3" spans="1:2" x14ac:dyDescent="0.3">
      <c r="A3" t="s">
        <v>1353</v>
      </c>
      <c r="B3" t="s">
        <v>1354</v>
      </c>
    </row>
    <row r="4" spans="1:2" x14ac:dyDescent="0.3">
      <c r="A4" t="s">
        <v>1355</v>
      </c>
      <c r="B4">
        <v>241.34</v>
      </c>
    </row>
    <row r="5" spans="1:2" x14ac:dyDescent="0.3">
      <c r="A5" t="s">
        <v>1356</v>
      </c>
      <c r="B5">
        <v>243.36</v>
      </c>
    </row>
    <row r="6" spans="1:2" x14ac:dyDescent="0.3">
      <c r="A6" t="s">
        <v>1357</v>
      </c>
      <c r="B6">
        <v>242.94</v>
      </c>
    </row>
    <row r="7" spans="1:2" x14ac:dyDescent="0.3">
      <c r="A7" t="s">
        <v>1358</v>
      </c>
      <c r="B7">
        <v>243.38</v>
      </c>
    </row>
    <row r="8" spans="1:2" x14ac:dyDescent="0.3">
      <c r="A8" t="s">
        <v>1359</v>
      </c>
      <c r="B8">
        <v>242.6</v>
      </c>
    </row>
    <row r="9" spans="1:2" x14ac:dyDescent="0.3">
      <c r="A9" t="s">
        <v>1360</v>
      </c>
      <c r="B9">
        <v>247.25</v>
      </c>
    </row>
    <row r="10" spans="1:2" x14ac:dyDescent="0.3">
      <c r="A10" t="s">
        <v>1361</v>
      </c>
      <c r="B10">
        <v>248.75</v>
      </c>
    </row>
    <row r="11" spans="1:2" x14ac:dyDescent="0.3">
      <c r="A11" t="s">
        <v>1362</v>
      </c>
      <c r="B11">
        <v>249.36</v>
      </c>
    </row>
    <row r="12" spans="1:2" x14ac:dyDescent="0.3">
      <c r="A12" t="s">
        <v>1363</v>
      </c>
      <c r="B12">
        <v>246.89</v>
      </c>
    </row>
    <row r="13" spans="1:2" x14ac:dyDescent="0.3">
      <c r="A13" t="s">
        <v>1364</v>
      </c>
      <c r="B13">
        <v>243.18</v>
      </c>
    </row>
    <row r="14" spans="1:2" x14ac:dyDescent="0.3">
      <c r="A14" t="s">
        <v>1365</v>
      </c>
      <c r="B14">
        <v>243.99</v>
      </c>
    </row>
    <row r="15" spans="1:2" x14ac:dyDescent="0.3">
      <c r="A15" t="s">
        <v>1366</v>
      </c>
      <c r="B15">
        <v>244.83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8"/>
  <sheetViews>
    <sheetView workbookViewId="0"/>
  </sheetViews>
  <sheetFormatPr defaultRowHeight="14.4" x14ac:dyDescent="0.3"/>
  <sheetData>
    <row r="1" spans="1:8" ht="15.6" x14ac:dyDescent="0.3">
      <c r="A1" s="6" t="s">
        <v>1367</v>
      </c>
    </row>
    <row r="3" spans="1:8" x14ac:dyDescent="0.3">
      <c r="A3" t="s">
        <v>1368</v>
      </c>
      <c r="B3" t="s">
        <v>1369</v>
      </c>
      <c r="C3" t="s">
        <v>1370</v>
      </c>
      <c r="D3" t="s">
        <v>1371</v>
      </c>
      <c r="E3" t="s">
        <v>1372</v>
      </c>
      <c r="F3" t="s">
        <v>1373</v>
      </c>
      <c r="G3" t="s">
        <v>1374</v>
      </c>
      <c r="H3" t="s">
        <v>1375</v>
      </c>
    </row>
    <row r="4" spans="1:8" x14ac:dyDescent="0.3">
      <c r="A4" t="s">
        <v>1376</v>
      </c>
      <c r="B4" t="s">
        <v>1377</v>
      </c>
      <c r="C4" t="s">
        <v>1378</v>
      </c>
      <c r="D4">
        <v>18</v>
      </c>
      <c r="E4" t="s">
        <v>1379</v>
      </c>
      <c r="F4">
        <v>2500000</v>
      </c>
      <c r="G4">
        <v>30</v>
      </c>
      <c r="H4" t="s">
        <v>1380</v>
      </c>
    </row>
    <row r="5" spans="1:8" x14ac:dyDescent="0.3">
      <c r="A5" t="s">
        <v>1381</v>
      </c>
      <c r="B5" t="s">
        <v>1382</v>
      </c>
      <c r="C5" t="s">
        <v>1383</v>
      </c>
      <c r="D5">
        <v>18</v>
      </c>
      <c r="E5" t="s">
        <v>1384</v>
      </c>
      <c r="F5">
        <v>3500000</v>
      </c>
      <c r="G5">
        <v>30</v>
      </c>
      <c r="H5" t="s">
        <v>1380</v>
      </c>
    </row>
    <row r="6" spans="1:8" x14ac:dyDescent="0.3">
      <c r="A6" t="s">
        <v>1385</v>
      </c>
      <c r="B6" t="s">
        <v>1386</v>
      </c>
      <c r="C6" t="s">
        <v>1387</v>
      </c>
      <c r="D6">
        <v>16</v>
      </c>
      <c r="E6" t="s">
        <v>1388</v>
      </c>
      <c r="F6">
        <v>2600000</v>
      </c>
      <c r="G6">
        <v>30</v>
      </c>
      <c r="H6" t="s">
        <v>1389</v>
      </c>
    </row>
    <row r="7" spans="1:8" x14ac:dyDescent="0.3">
      <c r="A7" t="s">
        <v>1390</v>
      </c>
      <c r="B7" t="s">
        <v>1391</v>
      </c>
      <c r="C7" t="s">
        <v>1392</v>
      </c>
      <c r="D7">
        <v>18</v>
      </c>
      <c r="E7" t="s">
        <v>1393</v>
      </c>
      <c r="F7">
        <v>2000000</v>
      </c>
      <c r="G7">
        <v>60</v>
      </c>
      <c r="H7" t="s">
        <v>1394</v>
      </c>
    </row>
    <row r="8" spans="1:8" x14ac:dyDescent="0.3">
      <c r="A8" t="s">
        <v>1395</v>
      </c>
      <c r="B8" t="s">
        <v>1396</v>
      </c>
      <c r="C8" t="s">
        <v>1397</v>
      </c>
      <c r="D8">
        <v>18</v>
      </c>
      <c r="E8" t="s">
        <v>1398</v>
      </c>
      <c r="F8">
        <v>1600000</v>
      </c>
      <c r="G8">
        <v>45</v>
      </c>
      <c r="H8" t="s">
        <v>1394</v>
      </c>
    </row>
    <row r="9" spans="1:8" x14ac:dyDescent="0.3">
      <c r="A9" t="s">
        <v>1399</v>
      </c>
      <c r="B9" t="s">
        <v>1400</v>
      </c>
      <c r="C9" t="s">
        <v>1383</v>
      </c>
      <c r="D9">
        <v>18</v>
      </c>
      <c r="E9" t="s">
        <v>1401</v>
      </c>
      <c r="F9">
        <v>2700000</v>
      </c>
      <c r="G9">
        <v>30</v>
      </c>
      <c r="H9" t="s">
        <v>1380</v>
      </c>
    </row>
    <row r="10" spans="1:8" x14ac:dyDescent="0.3">
      <c r="A10" t="s">
        <v>1402</v>
      </c>
      <c r="B10" t="s">
        <v>1403</v>
      </c>
      <c r="C10" t="s">
        <v>1383</v>
      </c>
      <c r="D10">
        <v>18</v>
      </c>
      <c r="E10" t="s">
        <v>1404</v>
      </c>
      <c r="F10">
        <v>5500000</v>
      </c>
      <c r="G10">
        <v>30</v>
      </c>
      <c r="H10" t="s">
        <v>1389</v>
      </c>
    </row>
    <row r="11" spans="1:8" x14ac:dyDescent="0.3">
      <c r="A11" t="s">
        <v>1405</v>
      </c>
      <c r="B11" t="s">
        <v>1406</v>
      </c>
      <c r="C11" t="s">
        <v>1407</v>
      </c>
      <c r="D11">
        <v>18</v>
      </c>
      <c r="E11" t="s">
        <v>1408</v>
      </c>
      <c r="F11">
        <v>2900000</v>
      </c>
      <c r="G11">
        <v>30</v>
      </c>
      <c r="H11" t="s">
        <v>1389</v>
      </c>
    </row>
    <row r="12" spans="1:8" x14ac:dyDescent="0.3">
      <c r="A12" t="s">
        <v>1409</v>
      </c>
      <c r="B12" t="s">
        <v>1410</v>
      </c>
      <c r="C12" t="s">
        <v>1407</v>
      </c>
      <c r="D12">
        <v>18</v>
      </c>
      <c r="E12" t="s">
        <v>1411</v>
      </c>
      <c r="F12">
        <v>6800000</v>
      </c>
      <c r="G12">
        <v>30</v>
      </c>
      <c r="H12" t="s">
        <v>1380</v>
      </c>
    </row>
    <row r="13" spans="1:8" x14ac:dyDescent="0.3">
      <c r="A13" t="s">
        <v>1412</v>
      </c>
      <c r="B13" t="s">
        <v>1413</v>
      </c>
      <c r="C13" t="s">
        <v>1378</v>
      </c>
      <c r="D13">
        <v>18</v>
      </c>
      <c r="E13" t="s">
        <v>1414</v>
      </c>
      <c r="F13">
        <v>5100000</v>
      </c>
      <c r="G13">
        <v>60</v>
      </c>
      <c r="H13" t="s">
        <v>1389</v>
      </c>
    </row>
    <row r="14" spans="1:8" x14ac:dyDescent="0.3">
      <c r="A14" t="s">
        <v>1415</v>
      </c>
      <c r="B14" t="s">
        <v>1416</v>
      </c>
      <c r="C14" t="s">
        <v>1383</v>
      </c>
      <c r="D14">
        <v>18</v>
      </c>
      <c r="E14" t="s">
        <v>1417</v>
      </c>
      <c r="F14">
        <v>3100000</v>
      </c>
      <c r="G14">
        <v>60</v>
      </c>
      <c r="H14" t="s">
        <v>1418</v>
      </c>
    </row>
    <row r="15" spans="1:8" x14ac:dyDescent="0.3">
      <c r="A15" t="s">
        <v>1419</v>
      </c>
      <c r="B15" t="s">
        <v>1420</v>
      </c>
      <c r="C15" t="s">
        <v>1421</v>
      </c>
      <c r="D15">
        <v>18</v>
      </c>
      <c r="E15" t="s">
        <v>1422</v>
      </c>
      <c r="F15">
        <v>3000000</v>
      </c>
      <c r="G15">
        <v>60</v>
      </c>
      <c r="H15" t="s">
        <v>1418</v>
      </c>
    </row>
    <row r="16" spans="1:8" x14ac:dyDescent="0.3">
      <c r="A16" t="s">
        <v>1423</v>
      </c>
      <c r="B16" t="s">
        <v>1424</v>
      </c>
      <c r="C16" t="s">
        <v>1425</v>
      </c>
      <c r="D16">
        <v>12</v>
      </c>
      <c r="E16" t="s">
        <v>1426</v>
      </c>
      <c r="F16">
        <v>5800000</v>
      </c>
      <c r="G16">
        <v>30</v>
      </c>
      <c r="H16" t="s">
        <v>1394</v>
      </c>
    </row>
    <row r="17" spans="1:8" x14ac:dyDescent="0.3">
      <c r="A17" t="s">
        <v>1427</v>
      </c>
      <c r="B17" t="s">
        <v>1428</v>
      </c>
      <c r="C17" t="s">
        <v>1397</v>
      </c>
      <c r="D17">
        <v>18</v>
      </c>
      <c r="E17" t="s">
        <v>1429</v>
      </c>
      <c r="F17">
        <v>3000000</v>
      </c>
      <c r="G17">
        <v>60</v>
      </c>
      <c r="H17" t="s">
        <v>1394</v>
      </c>
    </row>
    <row r="18" spans="1:8" x14ac:dyDescent="0.3">
      <c r="A18" t="s">
        <v>1430</v>
      </c>
      <c r="B18" t="s">
        <v>1413</v>
      </c>
      <c r="C18" t="s">
        <v>1431</v>
      </c>
      <c r="D18">
        <v>18</v>
      </c>
      <c r="E18" t="s">
        <v>1432</v>
      </c>
      <c r="F18">
        <v>6300000</v>
      </c>
      <c r="G18">
        <v>60</v>
      </c>
      <c r="H18" t="s">
        <v>1380</v>
      </c>
    </row>
    <row r="19" spans="1:8" x14ac:dyDescent="0.3">
      <c r="A19" t="s">
        <v>1433</v>
      </c>
      <c r="B19" t="s">
        <v>1434</v>
      </c>
      <c r="C19" t="s">
        <v>1431</v>
      </c>
      <c r="D19">
        <v>18</v>
      </c>
      <c r="E19" t="s">
        <v>1435</v>
      </c>
      <c r="F19">
        <v>1800000</v>
      </c>
      <c r="G19">
        <v>30</v>
      </c>
      <c r="H19" t="s">
        <v>1380</v>
      </c>
    </row>
    <row r="20" spans="1:8" x14ac:dyDescent="0.3">
      <c r="A20" t="s">
        <v>1436</v>
      </c>
      <c r="B20" t="s">
        <v>1437</v>
      </c>
      <c r="C20" t="s">
        <v>1431</v>
      </c>
      <c r="D20">
        <v>18</v>
      </c>
      <c r="E20" t="s">
        <v>1438</v>
      </c>
      <c r="F20">
        <v>300000</v>
      </c>
      <c r="G20">
        <v>30</v>
      </c>
      <c r="H20" t="s">
        <v>1394</v>
      </c>
    </row>
    <row r="21" spans="1:8" x14ac:dyDescent="0.3">
      <c r="A21" t="s">
        <v>1439</v>
      </c>
      <c r="B21" t="s">
        <v>1440</v>
      </c>
      <c r="C21" t="s">
        <v>1397</v>
      </c>
      <c r="D21">
        <v>18</v>
      </c>
      <c r="E21" t="s">
        <v>1441</v>
      </c>
      <c r="F21">
        <v>3700000</v>
      </c>
      <c r="G21">
        <v>60</v>
      </c>
      <c r="H21" t="s">
        <v>1389</v>
      </c>
    </row>
    <row r="22" spans="1:8" x14ac:dyDescent="0.3">
      <c r="A22" t="s">
        <v>1442</v>
      </c>
      <c r="B22" t="s">
        <v>1443</v>
      </c>
      <c r="C22" t="s">
        <v>1444</v>
      </c>
      <c r="D22">
        <v>17</v>
      </c>
      <c r="E22" t="s">
        <v>1445</v>
      </c>
      <c r="F22">
        <v>2400000</v>
      </c>
      <c r="G22">
        <v>45</v>
      </c>
      <c r="H22" t="s">
        <v>1418</v>
      </c>
    </row>
    <row r="23" spans="1:8" x14ac:dyDescent="0.3">
      <c r="A23" t="s">
        <v>1446</v>
      </c>
      <c r="B23" t="s">
        <v>1447</v>
      </c>
      <c r="C23" t="s">
        <v>1444</v>
      </c>
      <c r="D23">
        <v>17</v>
      </c>
      <c r="E23" t="s">
        <v>1448</v>
      </c>
      <c r="F23">
        <v>1500000</v>
      </c>
      <c r="G23">
        <v>45</v>
      </c>
      <c r="H23" t="s">
        <v>1380</v>
      </c>
    </row>
    <row r="24" spans="1:8" x14ac:dyDescent="0.3">
      <c r="A24" t="s">
        <v>1449</v>
      </c>
      <c r="B24" t="s">
        <v>1450</v>
      </c>
      <c r="C24" t="s">
        <v>1378</v>
      </c>
      <c r="D24">
        <v>18</v>
      </c>
      <c r="E24" t="s">
        <v>1451</v>
      </c>
      <c r="F24">
        <v>3900000</v>
      </c>
      <c r="G24">
        <v>45</v>
      </c>
      <c r="H24" t="s">
        <v>1418</v>
      </c>
    </row>
    <row r="25" spans="1:8" x14ac:dyDescent="0.3">
      <c r="A25" t="s">
        <v>1452</v>
      </c>
      <c r="B25" t="s">
        <v>1453</v>
      </c>
      <c r="C25" t="s">
        <v>1383</v>
      </c>
      <c r="D25">
        <v>18</v>
      </c>
      <c r="E25" t="s">
        <v>1454</v>
      </c>
      <c r="F25">
        <v>2300000</v>
      </c>
      <c r="G25">
        <v>45</v>
      </c>
      <c r="H25" t="s">
        <v>1394</v>
      </c>
    </row>
    <row r="26" spans="1:8" x14ac:dyDescent="0.3">
      <c r="A26" t="s">
        <v>1455</v>
      </c>
      <c r="B26" t="s">
        <v>1456</v>
      </c>
      <c r="C26" t="s">
        <v>1392</v>
      </c>
      <c r="D26">
        <v>18</v>
      </c>
      <c r="E26" t="s">
        <v>1457</v>
      </c>
      <c r="F26">
        <v>3700000</v>
      </c>
      <c r="G26">
        <v>60</v>
      </c>
      <c r="H26" t="s">
        <v>1389</v>
      </c>
    </row>
    <row r="27" spans="1:8" x14ac:dyDescent="0.3">
      <c r="A27" t="s">
        <v>1458</v>
      </c>
      <c r="B27" t="s">
        <v>1459</v>
      </c>
      <c r="C27" t="s">
        <v>1421</v>
      </c>
      <c r="D27">
        <v>18</v>
      </c>
      <c r="E27" t="s">
        <v>1460</v>
      </c>
      <c r="F27">
        <v>7000000</v>
      </c>
      <c r="G27">
        <v>30</v>
      </c>
      <c r="H27" t="s">
        <v>1394</v>
      </c>
    </row>
    <row r="28" spans="1:8" x14ac:dyDescent="0.3">
      <c r="A28" t="s">
        <v>1461</v>
      </c>
      <c r="B28" t="s">
        <v>1462</v>
      </c>
      <c r="C28" t="s">
        <v>1463</v>
      </c>
      <c r="D28">
        <v>13</v>
      </c>
      <c r="E28" t="s">
        <v>1464</v>
      </c>
      <c r="F28">
        <v>2500000</v>
      </c>
      <c r="G28">
        <v>60</v>
      </c>
      <c r="H28" t="s">
        <v>1389</v>
      </c>
    </row>
    <row r="29" spans="1:8" x14ac:dyDescent="0.3">
      <c r="A29" t="s">
        <v>1465</v>
      </c>
      <c r="B29" t="s">
        <v>1466</v>
      </c>
      <c r="C29" t="s">
        <v>1383</v>
      </c>
      <c r="D29">
        <v>18</v>
      </c>
      <c r="E29" t="s">
        <v>1467</v>
      </c>
      <c r="F29">
        <v>5500000</v>
      </c>
      <c r="G29">
        <v>30</v>
      </c>
      <c r="H29" t="s">
        <v>1380</v>
      </c>
    </row>
    <row r="30" spans="1:8" x14ac:dyDescent="0.3">
      <c r="A30" t="s">
        <v>1468</v>
      </c>
      <c r="B30" t="s">
        <v>1469</v>
      </c>
      <c r="C30" t="s">
        <v>1470</v>
      </c>
      <c r="D30">
        <v>18</v>
      </c>
      <c r="E30" t="s">
        <v>1471</v>
      </c>
      <c r="F30">
        <v>6300000</v>
      </c>
      <c r="G30">
        <v>45</v>
      </c>
      <c r="H30" t="s">
        <v>1389</v>
      </c>
    </row>
    <row r="31" spans="1:8" x14ac:dyDescent="0.3">
      <c r="A31" t="s">
        <v>1472</v>
      </c>
      <c r="B31" t="s">
        <v>1473</v>
      </c>
      <c r="C31" t="s">
        <v>1470</v>
      </c>
      <c r="D31">
        <v>18</v>
      </c>
      <c r="E31" t="s">
        <v>1474</v>
      </c>
      <c r="F31">
        <v>2200000</v>
      </c>
      <c r="G31">
        <v>45</v>
      </c>
      <c r="H31" t="s">
        <v>1394</v>
      </c>
    </row>
    <row r="32" spans="1:8" x14ac:dyDescent="0.3">
      <c r="A32" t="s">
        <v>1475</v>
      </c>
      <c r="B32" t="s">
        <v>1476</v>
      </c>
      <c r="C32" t="s">
        <v>1407</v>
      </c>
      <c r="D32">
        <v>18</v>
      </c>
      <c r="E32" t="s">
        <v>1477</v>
      </c>
      <c r="F32">
        <v>3000000</v>
      </c>
      <c r="G32">
        <v>30</v>
      </c>
      <c r="H32" t="s">
        <v>1389</v>
      </c>
    </row>
    <row r="33" spans="1:8" x14ac:dyDescent="0.3">
      <c r="A33" t="s">
        <v>1478</v>
      </c>
      <c r="B33" t="s">
        <v>1479</v>
      </c>
      <c r="C33" t="s">
        <v>1383</v>
      </c>
      <c r="D33">
        <v>18</v>
      </c>
      <c r="E33" t="s">
        <v>1480</v>
      </c>
      <c r="F33">
        <v>3000000</v>
      </c>
      <c r="G33">
        <v>30</v>
      </c>
      <c r="H33" t="s">
        <v>1394</v>
      </c>
    </row>
    <row r="34" spans="1:8" x14ac:dyDescent="0.3">
      <c r="A34" t="s">
        <v>1481</v>
      </c>
      <c r="B34" t="s">
        <v>1482</v>
      </c>
      <c r="C34" t="s">
        <v>1378</v>
      </c>
      <c r="D34">
        <v>18</v>
      </c>
      <c r="E34" t="s">
        <v>1483</v>
      </c>
      <c r="F34">
        <v>5700000</v>
      </c>
      <c r="G34">
        <v>60</v>
      </c>
      <c r="H34" t="s">
        <v>1389</v>
      </c>
    </row>
    <row r="35" spans="1:8" x14ac:dyDescent="0.3">
      <c r="A35" t="s">
        <v>1484</v>
      </c>
      <c r="B35" t="s">
        <v>1485</v>
      </c>
      <c r="C35" t="s">
        <v>1431</v>
      </c>
      <c r="D35">
        <v>18</v>
      </c>
      <c r="E35" t="s">
        <v>1486</v>
      </c>
      <c r="F35">
        <v>2100000</v>
      </c>
      <c r="G35">
        <v>30</v>
      </c>
      <c r="H35" t="s">
        <v>1418</v>
      </c>
    </row>
    <row r="36" spans="1:8" x14ac:dyDescent="0.3">
      <c r="A36" t="s">
        <v>1487</v>
      </c>
      <c r="B36" t="s">
        <v>1443</v>
      </c>
      <c r="C36" t="s">
        <v>1488</v>
      </c>
      <c r="D36">
        <v>15</v>
      </c>
      <c r="E36" t="s">
        <v>1489</v>
      </c>
      <c r="F36">
        <v>800000</v>
      </c>
      <c r="G36">
        <v>30</v>
      </c>
      <c r="H36" t="s">
        <v>1380</v>
      </c>
    </row>
    <row r="37" spans="1:8" x14ac:dyDescent="0.3">
      <c r="A37" t="s">
        <v>1490</v>
      </c>
      <c r="B37" t="s">
        <v>1491</v>
      </c>
      <c r="C37" t="s">
        <v>1387</v>
      </c>
      <c r="D37">
        <v>16</v>
      </c>
      <c r="E37" t="s">
        <v>1492</v>
      </c>
      <c r="F37">
        <v>2100000</v>
      </c>
      <c r="G37">
        <v>60</v>
      </c>
      <c r="H37" t="s">
        <v>1389</v>
      </c>
    </row>
    <row r="38" spans="1:8" x14ac:dyDescent="0.3">
      <c r="A38" t="s">
        <v>1493</v>
      </c>
      <c r="B38" t="s">
        <v>1494</v>
      </c>
      <c r="C38" t="s">
        <v>1421</v>
      </c>
      <c r="D38">
        <v>18</v>
      </c>
      <c r="E38" t="s">
        <v>1495</v>
      </c>
      <c r="F38">
        <v>6900000</v>
      </c>
      <c r="G38">
        <v>45</v>
      </c>
      <c r="H38" t="s">
        <v>1389</v>
      </c>
    </row>
    <row r="39" spans="1:8" x14ac:dyDescent="0.3">
      <c r="A39" t="s">
        <v>1496</v>
      </c>
      <c r="B39" t="s">
        <v>1497</v>
      </c>
      <c r="C39" t="s">
        <v>1378</v>
      </c>
      <c r="D39">
        <v>18</v>
      </c>
      <c r="E39" t="s">
        <v>1498</v>
      </c>
      <c r="F39">
        <v>2400000</v>
      </c>
      <c r="G39">
        <v>60</v>
      </c>
      <c r="H39" t="s">
        <v>1389</v>
      </c>
    </row>
    <row r="40" spans="1:8" x14ac:dyDescent="0.3">
      <c r="A40" t="s">
        <v>1499</v>
      </c>
      <c r="B40" t="s">
        <v>1386</v>
      </c>
      <c r="C40" t="s">
        <v>1378</v>
      </c>
      <c r="D40">
        <v>18</v>
      </c>
      <c r="E40" t="s">
        <v>1500</v>
      </c>
      <c r="F40">
        <v>3900000</v>
      </c>
      <c r="G40">
        <v>45</v>
      </c>
      <c r="H40" t="s">
        <v>1380</v>
      </c>
    </row>
    <row r="41" spans="1:8" x14ac:dyDescent="0.3">
      <c r="A41" t="s">
        <v>1501</v>
      </c>
      <c r="B41" t="s">
        <v>1502</v>
      </c>
      <c r="C41" t="s">
        <v>1425</v>
      </c>
      <c r="D41">
        <v>12</v>
      </c>
      <c r="E41" t="s">
        <v>1503</v>
      </c>
      <c r="F41">
        <v>2500000</v>
      </c>
      <c r="G41">
        <v>60</v>
      </c>
      <c r="H41" t="s">
        <v>1380</v>
      </c>
    </row>
    <row r="42" spans="1:8" x14ac:dyDescent="0.3">
      <c r="A42" t="s">
        <v>1504</v>
      </c>
      <c r="B42" t="s">
        <v>1482</v>
      </c>
      <c r="C42" t="s">
        <v>1378</v>
      </c>
      <c r="D42">
        <v>18</v>
      </c>
      <c r="E42" t="s">
        <v>1505</v>
      </c>
      <c r="F42">
        <v>4000000</v>
      </c>
      <c r="G42">
        <v>30</v>
      </c>
      <c r="H42" t="s">
        <v>1380</v>
      </c>
    </row>
    <row r="43" spans="1:8" x14ac:dyDescent="0.3">
      <c r="A43" t="s">
        <v>1506</v>
      </c>
      <c r="B43" t="s">
        <v>1507</v>
      </c>
      <c r="C43" t="s">
        <v>1387</v>
      </c>
      <c r="D43">
        <v>16</v>
      </c>
      <c r="E43" t="s">
        <v>1508</v>
      </c>
      <c r="F43">
        <v>2700000</v>
      </c>
      <c r="G43">
        <v>60</v>
      </c>
      <c r="H43" t="s">
        <v>1418</v>
      </c>
    </row>
    <row r="44" spans="1:8" x14ac:dyDescent="0.3">
      <c r="A44" t="s">
        <v>1509</v>
      </c>
      <c r="B44" t="s">
        <v>1382</v>
      </c>
      <c r="C44" t="s">
        <v>1383</v>
      </c>
      <c r="D44">
        <v>18</v>
      </c>
      <c r="E44" t="s">
        <v>1510</v>
      </c>
      <c r="F44">
        <v>3500000</v>
      </c>
      <c r="G44">
        <v>45</v>
      </c>
      <c r="H44" t="s">
        <v>1389</v>
      </c>
    </row>
    <row r="45" spans="1:8" x14ac:dyDescent="0.3">
      <c r="A45" t="s">
        <v>1511</v>
      </c>
      <c r="B45" t="s">
        <v>1512</v>
      </c>
      <c r="C45" t="s">
        <v>1425</v>
      </c>
      <c r="D45">
        <v>12</v>
      </c>
      <c r="E45" t="s">
        <v>1513</v>
      </c>
      <c r="F45">
        <v>4500000</v>
      </c>
      <c r="G45">
        <v>30</v>
      </c>
      <c r="H45" t="s">
        <v>1389</v>
      </c>
    </row>
    <row r="46" spans="1:8" x14ac:dyDescent="0.3">
      <c r="A46" t="s">
        <v>1514</v>
      </c>
      <c r="B46" t="s">
        <v>1515</v>
      </c>
      <c r="C46" t="s">
        <v>1421</v>
      </c>
      <c r="D46">
        <v>18</v>
      </c>
      <c r="E46" t="s">
        <v>1516</v>
      </c>
      <c r="F46">
        <v>1600000</v>
      </c>
      <c r="G46">
        <v>45</v>
      </c>
      <c r="H46" t="s">
        <v>1389</v>
      </c>
    </row>
    <row r="47" spans="1:8" x14ac:dyDescent="0.3">
      <c r="A47" t="s">
        <v>1517</v>
      </c>
      <c r="B47" t="s">
        <v>1518</v>
      </c>
      <c r="C47" t="s">
        <v>1519</v>
      </c>
      <c r="D47">
        <v>14</v>
      </c>
      <c r="E47" t="s">
        <v>1520</v>
      </c>
      <c r="F47">
        <v>4800000</v>
      </c>
      <c r="G47">
        <v>60</v>
      </c>
      <c r="H47" t="s">
        <v>1394</v>
      </c>
    </row>
    <row r="48" spans="1:8" x14ac:dyDescent="0.3">
      <c r="A48" t="s">
        <v>1521</v>
      </c>
      <c r="B48" t="s">
        <v>1522</v>
      </c>
      <c r="C48" t="s">
        <v>1470</v>
      </c>
      <c r="D48">
        <v>18</v>
      </c>
      <c r="E48" t="s">
        <v>1523</v>
      </c>
      <c r="F48">
        <v>300000</v>
      </c>
      <c r="G48">
        <v>30</v>
      </c>
      <c r="H48" t="s">
        <v>1418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451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7" customWidth="1"/>
    <col min="2" max="2" width="21" customWidth="1"/>
    <col min="3" max="3" width="10" customWidth="1"/>
    <col min="4" max="4" width="30" customWidth="1"/>
    <col min="5" max="5" width="12" customWidth="1"/>
    <col min="6" max="6" width="13" customWidth="1"/>
    <col min="7" max="8" width="10" customWidth="1"/>
    <col min="9" max="9" width="11" customWidth="1"/>
    <col min="10" max="10" width="14" customWidth="1"/>
    <col min="11" max="11" width="10" customWidth="1"/>
    <col min="12" max="12" width="15" customWidth="1"/>
    <col min="13" max="13" width="11" customWidth="1"/>
    <col min="14" max="14" width="12" customWidth="1"/>
    <col min="15" max="15" width="19" customWidth="1"/>
    <col min="16" max="16" width="16" customWidth="1"/>
    <col min="17" max="17" width="21" customWidth="1"/>
    <col min="18" max="18" width="12" customWidth="1"/>
    <col min="19" max="23" width="14" customWidth="1"/>
    <col min="24" max="24" width="10" customWidth="1"/>
    <col min="25" max="25" width="14" customWidth="1"/>
  </cols>
  <sheetData>
    <row r="1" spans="1:25" ht="15.6" x14ac:dyDescent="0.3">
      <c r="A1" s="6" t="s">
        <v>1524</v>
      </c>
    </row>
    <row r="2" spans="1:25" x14ac:dyDescent="0.3">
      <c r="A2" s="2" t="s">
        <v>1525</v>
      </c>
    </row>
    <row r="3" spans="1:25" ht="31.95" customHeight="1" x14ac:dyDescent="0.3">
      <c r="A3" s="8" t="s">
        <v>1526</v>
      </c>
      <c r="B3" s="8" t="s">
        <v>1527</v>
      </c>
      <c r="C3" s="8" t="s">
        <v>1368</v>
      </c>
      <c r="D3" s="8" t="s">
        <v>1369</v>
      </c>
      <c r="E3" s="8" t="s">
        <v>1371</v>
      </c>
      <c r="F3" s="8" t="s">
        <v>1528</v>
      </c>
      <c r="G3" s="8" t="s">
        <v>1529</v>
      </c>
      <c r="H3" s="8" t="s">
        <v>182</v>
      </c>
      <c r="I3" s="8" t="s">
        <v>1530</v>
      </c>
      <c r="J3" s="8" t="s">
        <v>1531</v>
      </c>
      <c r="K3" s="8" t="s">
        <v>1532</v>
      </c>
      <c r="L3" s="8" t="s">
        <v>1533</v>
      </c>
      <c r="M3" s="8" t="s">
        <v>1534</v>
      </c>
      <c r="N3" s="8" t="s">
        <v>1535</v>
      </c>
      <c r="O3" s="8" t="s">
        <v>1536</v>
      </c>
      <c r="P3" s="8" t="s">
        <v>1375</v>
      </c>
      <c r="Q3" s="8" t="s">
        <v>1537</v>
      </c>
      <c r="R3" s="8" t="s">
        <v>1538</v>
      </c>
      <c r="S3" s="9" t="s">
        <v>1539</v>
      </c>
      <c r="T3" s="9" t="s">
        <v>1540</v>
      </c>
      <c r="U3" s="9" t="s">
        <v>1541</v>
      </c>
      <c r="V3" s="9" t="s">
        <v>1542</v>
      </c>
      <c r="W3" s="9" t="s">
        <v>1543</v>
      </c>
      <c r="X3" s="9" t="s">
        <v>1544</v>
      </c>
      <c r="Y3" s="9" t="s">
        <v>1545</v>
      </c>
    </row>
    <row r="4" spans="1:25" x14ac:dyDescent="0.3">
      <c r="A4" t="s">
        <v>1546</v>
      </c>
      <c r="B4" s="7">
        <v>45748</v>
      </c>
      <c r="C4" t="s">
        <v>1452</v>
      </c>
      <c r="D4" t="s">
        <v>1453</v>
      </c>
      <c r="E4">
        <v>18</v>
      </c>
      <c r="F4" t="s">
        <v>1547</v>
      </c>
      <c r="G4">
        <v>2497</v>
      </c>
      <c r="H4" t="s">
        <v>190</v>
      </c>
      <c r="I4">
        <v>355</v>
      </c>
      <c r="J4">
        <v>0</v>
      </c>
      <c r="K4">
        <v>355</v>
      </c>
      <c r="L4">
        <v>886435</v>
      </c>
      <c r="M4" t="s">
        <v>1548</v>
      </c>
      <c r="N4">
        <v>159558.29999999999</v>
      </c>
      <c r="O4">
        <v>1045993.3</v>
      </c>
      <c r="P4" t="s">
        <v>1394</v>
      </c>
      <c r="Q4" s="7">
        <v>45748</v>
      </c>
      <c r="R4" t="s">
        <v>1549</v>
      </c>
      <c r="S4" s="10" t="str">
        <f t="shared" ref="S4:S67" si="0">IF(J4&gt;5,"FLAG","")</f>
        <v/>
      </c>
      <c r="T4" s="10" t="str">
        <f t="shared" ref="T4:T67" si="1">IF(WEEKDAY(B4)=1,"FLAG","")</f>
        <v/>
      </c>
      <c r="U4" s="10" t="str">
        <f t="shared" ref="U4:U67" si="2">IF(AND(B4&lt;=DATE(2026,3,31),Q4&gt;DATE(2026,3,31)),"FLAG","")</f>
        <v/>
      </c>
      <c r="V4" s="10" t="str">
        <f t="shared" ref="V4:V67" si="3">IF(COUNTIFS($C$4:$C$1451,C4,$B$4:$B$1451,B4,$F$4:$F$1451,F4,$G$4:$G$1451,G4,$L$4:$L$1451,L4)&gt;1,"FLAG","")</f>
        <v/>
      </c>
      <c r="W4" s="10" t="str">
        <f t="shared" ref="W4:W67" si="4">IF(OR(AND(E4&lt;&gt;18,M4&lt;&gt;"IGST"),AND(E4=18,M4="IGST")),"FLAG","")</f>
        <v/>
      </c>
      <c r="X4" s="10">
        <f t="shared" ref="X4:X67" si="5">VALUE(MID(A4,11,4))</f>
        <v>1</v>
      </c>
      <c r="Y4" s="10" t="str">
        <f t="shared" ref="Y4:Y67" si="6">IF(ROW()=4,"",IF(X4-INDEX($X$4:$X$1451,ROW()-4)&gt;1,"FLAG",""))</f>
        <v/>
      </c>
    </row>
    <row r="5" spans="1:25" x14ac:dyDescent="0.3">
      <c r="A5" t="s">
        <v>1550</v>
      </c>
      <c r="B5" s="7">
        <v>45748</v>
      </c>
      <c r="C5" t="s">
        <v>1439</v>
      </c>
      <c r="D5" t="s">
        <v>1440</v>
      </c>
      <c r="E5">
        <v>18</v>
      </c>
      <c r="F5" t="s">
        <v>1551</v>
      </c>
      <c r="G5">
        <v>949</v>
      </c>
      <c r="H5" t="s">
        <v>190</v>
      </c>
      <c r="I5">
        <v>342</v>
      </c>
      <c r="J5">
        <v>2.5</v>
      </c>
      <c r="K5">
        <v>333.45</v>
      </c>
      <c r="L5">
        <v>316444.05</v>
      </c>
      <c r="M5" t="s">
        <v>1548</v>
      </c>
      <c r="N5">
        <v>56959.93</v>
      </c>
      <c r="O5">
        <v>373403.98</v>
      </c>
      <c r="P5" t="s">
        <v>1389</v>
      </c>
      <c r="Q5" s="7">
        <v>45749</v>
      </c>
      <c r="R5" t="s">
        <v>1552</v>
      </c>
      <c r="S5" s="10" t="str">
        <f t="shared" si="0"/>
        <v/>
      </c>
      <c r="T5" s="10" t="str">
        <f t="shared" si="1"/>
        <v/>
      </c>
      <c r="U5" s="10" t="str">
        <f t="shared" si="2"/>
        <v/>
      </c>
      <c r="V5" s="10" t="str">
        <f t="shared" si="3"/>
        <v/>
      </c>
      <c r="W5" s="10" t="str">
        <f t="shared" si="4"/>
        <v/>
      </c>
      <c r="X5" s="10">
        <f t="shared" si="5"/>
        <v>2</v>
      </c>
      <c r="Y5" s="10" t="str">
        <f t="shared" si="6"/>
        <v/>
      </c>
    </row>
    <row r="6" spans="1:25" x14ac:dyDescent="0.3">
      <c r="A6" t="s">
        <v>1553</v>
      </c>
      <c r="B6" s="7">
        <v>45748</v>
      </c>
      <c r="C6" t="s">
        <v>1433</v>
      </c>
      <c r="D6" t="s">
        <v>1434</v>
      </c>
      <c r="E6">
        <v>18</v>
      </c>
      <c r="F6" t="s">
        <v>1551</v>
      </c>
      <c r="G6">
        <v>1883</v>
      </c>
      <c r="H6" t="s">
        <v>190</v>
      </c>
      <c r="I6">
        <v>342</v>
      </c>
      <c r="J6">
        <v>2.5</v>
      </c>
      <c r="K6">
        <v>333.45</v>
      </c>
      <c r="L6">
        <v>627886.35</v>
      </c>
      <c r="M6" t="s">
        <v>1548</v>
      </c>
      <c r="N6">
        <v>113019.54</v>
      </c>
      <c r="O6">
        <v>740905.89</v>
      </c>
      <c r="P6" t="s">
        <v>1380</v>
      </c>
      <c r="Q6" s="7">
        <v>45749</v>
      </c>
      <c r="R6" t="s">
        <v>1552</v>
      </c>
      <c r="S6" s="10" t="str">
        <f t="shared" si="0"/>
        <v/>
      </c>
      <c r="T6" s="10" t="str">
        <f t="shared" si="1"/>
        <v/>
      </c>
      <c r="U6" s="10" t="str">
        <f t="shared" si="2"/>
        <v/>
      </c>
      <c r="V6" s="10" t="str">
        <f t="shared" si="3"/>
        <v/>
      </c>
      <c r="W6" s="10" t="str">
        <f t="shared" si="4"/>
        <v/>
      </c>
      <c r="X6" s="10">
        <f t="shared" si="5"/>
        <v>3</v>
      </c>
      <c r="Y6" s="10" t="str">
        <f t="shared" si="6"/>
        <v/>
      </c>
    </row>
    <row r="7" spans="1:25" x14ac:dyDescent="0.3">
      <c r="A7" t="s">
        <v>1554</v>
      </c>
      <c r="B7" s="7">
        <v>45748</v>
      </c>
      <c r="C7" t="s">
        <v>1402</v>
      </c>
      <c r="D7" t="s">
        <v>1403</v>
      </c>
      <c r="E7">
        <v>18</v>
      </c>
      <c r="F7" t="s">
        <v>1547</v>
      </c>
      <c r="G7">
        <v>2673</v>
      </c>
      <c r="H7" t="s">
        <v>190</v>
      </c>
      <c r="I7">
        <v>355</v>
      </c>
      <c r="J7">
        <v>2</v>
      </c>
      <c r="K7">
        <v>347.9</v>
      </c>
      <c r="L7">
        <v>929936.7</v>
      </c>
      <c r="M7" t="s">
        <v>1548</v>
      </c>
      <c r="N7">
        <v>167388.60999999999</v>
      </c>
      <c r="O7">
        <v>1097325.31</v>
      </c>
      <c r="P7" t="s">
        <v>1389</v>
      </c>
      <c r="Q7" s="7">
        <v>45748</v>
      </c>
      <c r="R7" t="s">
        <v>1552</v>
      </c>
      <c r="S7" s="10" t="str">
        <f t="shared" si="0"/>
        <v/>
      </c>
      <c r="T7" s="10" t="str">
        <f t="shared" si="1"/>
        <v/>
      </c>
      <c r="U7" s="10" t="str">
        <f t="shared" si="2"/>
        <v/>
      </c>
      <c r="V7" s="10" t="str">
        <f t="shared" si="3"/>
        <v/>
      </c>
      <c r="W7" s="10" t="str">
        <f t="shared" si="4"/>
        <v/>
      </c>
      <c r="X7" s="10">
        <f t="shared" si="5"/>
        <v>4</v>
      </c>
      <c r="Y7" s="10" t="str">
        <f t="shared" si="6"/>
        <v/>
      </c>
    </row>
    <row r="8" spans="1:25" x14ac:dyDescent="0.3">
      <c r="A8" t="s">
        <v>1555</v>
      </c>
      <c r="B8" s="7">
        <v>45749</v>
      </c>
      <c r="C8" t="s">
        <v>1506</v>
      </c>
      <c r="D8" t="s">
        <v>1507</v>
      </c>
      <c r="E8">
        <v>16</v>
      </c>
      <c r="F8" t="s">
        <v>1556</v>
      </c>
      <c r="G8">
        <v>280</v>
      </c>
      <c r="H8" t="s">
        <v>204</v>
      </c>
      <c r="I8">
        <v>1350</v>
      </c>
      <c r="J8">
        <v>1</v>
      </c>
      <c r="K8">
        <v>1336.5</v>
      </c>
      <c r="L8">
        <v>374220</v>
      </c>
      <c r="M8" t="s">
        <v>1557</v>
      </c>
      <c r="N8">
        <v>67359.600000000006</v>
      </c>
      <c r="O8">
        <v>441579.6</v>
      </c>
      <c r="P8" t="s">
        <v>1418</v>
      </c>
      <c r="Q8" s="7">
        <v>45750</v>
      </c>
      <c r="R8" t="s">
        <v>1552</v>
      </c>
      <c r="S8" s="10" t="str">
        <f t="shared" si="0"/>
        <v/>
      </c>
      <c r="T8" s="10" t="str">
        <f t="shared" si="1"/>
        <v/>
      </c>
      <c r="U8" s="10" t="str">
        <f t="shared" si="2"/>
        <v/>
      </c>
      <c r="V8" s="10" t="str">
        <f t="shared" si="3"/>
        <v/>
      </c>
      <c r="W8" s="10" t="str">
        <f t="shared" si="4"/>
        <v/>
      </c>
      <c r="X8" s="10">
        <f t="shared" si="5"/>
        <v>5</v>
      </c>
      <c r="Y8" s="10" t="str">
        <f t="shared" si="6"/>
        <v/>
      </c>
    </row>
    <row r="9" spans="1:25" x14ac:dyDescent="0.3">
      <c r="A9" t="s">
        <v>1558</v>
      </c>
      <c r="B9" s="7">
        <v>45749</v>
      </c>
      <c r="C9" t="s">
        <v>1430</v>
      </c>
      <c r="D9" t="s">
        <v>1413</v>
      </c>
      <c r="E9">
        <v>18</v>
      </c>
      <c r="F9" t="s">
        <v>1559</v>
      </c>
      <c r="G9">
        <v>973</v>
      </c>
      <c r="H9" t="s">
        <v>200</v>
      </c>
      <c r="I9">
        <v>520</v>
      </c>
      <c r="J9">
        <v>0</v>
      </c>
      <c r="K9">
        <v>520</v>
      </c>
      <c r="L9">
        <v>505960</v>
      </c>
      <c r="M9" t="s">
        <v>1548</v>
      </c>
      <c r="N9">
        <v>91072.8</v>
      </c>
      <c r="O9">
        <v>597032.80000000005</v>
      </c>
      <c r="P9" t="s">
        <v>1380</v>
      </c>
      <c r="Q9" s="7">
        <v>45751</v>
      </c>
      <c r="R9" t="s">
        <v>1552</v>
      </c>
      <c r="S9" s="10" t="str">
        <f t="shared" si="0"/>
        <v/>
      </c>
      <c r="T9" s="10" t="str">
        <f t="shared" si="1"/>
        <v/>
      </c>
      <c r="U9" s="10" t="str">
        <f t="shared" si="2"/>
        <v/>
      </c>
      <c r="V9" s="10" t="str">
        <f t="shared" si="3"/>
        <v/>
      </c>
      <c r="W9" s="10" t="str">
        <f t="shared" si="4"/>
        <v/>
      </c>
      <c r="X9" s="10">
        <f t="shared" si="5"/>
        <v>6</v>
      </c>
      <c r="Y9" s="10" t="str">
        <f t="shared" si="6"/>
        <v/>
      </c>
    </row>
    <row r="10" spans="1:25" x14ac:dyDescent="0.3">
      <c r="A10" t="s">
        <v>1560</v>
      </c>
      <c r="B10" s="7">
        <v>45749</v>
      </c>
      <c r="C10" t="s">
        <v>1517</v>
      </c>
      <c r="D10" t="s">
        <v>1518</v>
      </c>
      <c r="E10">
        <v>14</v>
      </c>
      <c r="F10" t="s">
        <v>1547</v>
      </c>
      <c r="G10">
        <v>756</v>
      </c>
      <c r="H10" t="s">
        <v>190</v>
      </c>
      <c r="I10">
        <v>355</v>
      </c>
      <c r="J10">
        <v>0</v>
      </c>
      <c r="K10">
        <v>355</v>
      </c>
      <c r="L10">
        <v>268380</v>
      </c>
      <c r="M10" t="s">
        <v>1557</v>
      </c>
      <c r="N10">
        <v>48308.4</v>
      </c>
      <c r="O10">
        <v>316688.40000000002</v>
      </c>
      <c r="P10" t="s">
        <v>1394</v>
      </c>
      <c r="Q10" s="7">
        <v>45751</v>
      </c>
      <c r="R10" t="s">
        <v>1552</v>
      </c>
      <c r="S10" s="10" t="str">
        <f t="shared" si="0"/>
        <v/>
      </c>
      <c r="T10" s="10" t="str">
        <f t="shared" si="1"/>
        <v/>
      </c>
      <c r="U10" s="10" t="str">
        <f t="shared" si="2"/>
        <v/>
      </c>
      <c r="V10" s="10" t="str">
        <f t="shared" si="3"/>
        <v/>
      </c>
      <c r="W10" s="10" t="str">
        <f t="shared" si="4"/>
        <v/>
      </c>
      <c r="X10" s="10">
        <f t="shared" si="5"/>
        <v>7</v>
      </c>
      <c r="Y10" s="10" t="str">
        <f t="shared" si="6"/>
        <v/>
      </c>
    </row>
    <row r="11" spans="1:25" x14ac:dyDescent="0.3">
      <c r="A11" t="s">
        <v>1561</v>
      </c>
      <c r="B11" s="7">
        <v>45749</v>
      </c>
      <c r="C11" t="s">
        <v>1484</v>
      </c>
      <c r="D11" t="s">
        <v>1485</v>
      </c>
      <c r="E11">
        <v>18</v>
      </c>
      <c r="F11" t="s">
        <v>1559</v>
      </c>
      <c r="G11">
        <v>588</v>
      </c>
      <c r="H11" t="s">
        <v>200</v>
      </c>
      <c r="I11">
        <v>520</v>
      </c>
      <c r="J11">
        <v>1</v>
      </c>
      <c r="K11">
        <v>514.79999999999995</v>
      </c>
      <c r="L11">
        <v>302702.40000000002</v>
      </c>
      <c r="M11" t="s">
        <v>1548</v>
      </c>
      <c r="N11">
        <v>54486.43</v>
      </c>
      <c r="O11">
        <v>357188.83</v>
      </c>
      <c r="P11" t="s">
        <v>1418</v>
      </c>
      <c r="Q11" s="7">
        <v>45751</v>
      </c>
      <c r="R11" t="s">
        <v>1552</v>
      </c>
      <c r="S11" s="10" t="str">
        <f t="shared" si="0"/>
        <v/>
      </c>
      <c r="T11" s="10" t="str">
        <f t="shared" si="1"/>
        <v/>
      </c>
      <c r="U11" s="10" t="str">
        <f t="shared" si="2"/>
        <v/>
      </c>
      <c r="V11" s="10" t="str">
        <f t="shared" si="3"/>
        <v/>
      </c>
      <c r="W11" s="10" t="str">
        <f t="shared" si="4"/>
        <v/>
      </c>
      <c r="X11" s="10">
        <f t="shared" si="5"/>
        <v>8</v>
      </c>
      <c r="Y11" s="10" t="str">
        <f t="shared" si="6"/>
        <v/>
      </c>
    </row>
    <row r="12" spans="1:25" x14ac:dyDescent="0.3">
      <c r="A12" t="s">
        <v>1562</v>
      </c>
      <c r="B12" s="7">
        <v>45749</v>
      </c>
      <c r="C12" t="s">
        <v>1436</v>
      </c>
      <c r="D12" t="s">
        <v>1437</v>
      </c>
      <c r="E12">
        <v>18</v>
      </c>
      <c r="F12" t="s">
        <v>1563</v>
      </c>
      <c r="G12">
        <v>372</v>
      </c>
      <c r="H12" t="s">
        <v>204</v>
      </c>
      <c r="I12">
        <v>480</v>
      </c>
      <c r="J12">
        <v>3</v>
      </c>
      <c r="K12">
        <v>465.6</v>
      </c>
      <c r="L12">
        <v>173203.20000000001</v>
      </c>
      <c r="M12" t="s">
        <v>1548</v>
      </c>
      <c r="N12">
        <v>31176.58</v>
      </c>
      <c r="O12">
        <v>204379.78</v>
      </c>
      <c r="P12" t="s">
        <v>1394</v>
      </c>
      <c r="Q12" s="7">
        <v>45751</v>
      </c>
      <c r="R12" t="s">
        <v>1549</v>
      </c>
      <c r="S12" s="10" t="str">
        <f t="shared" si="0"/>
        <v/>
      </c>
      <c r="T12" s="10" t="str">
        <f t="shared" si="1"/>
        <v/>
      </c>
      <c r="U12" s="10" t="str">
        <f t="shared" si="2"/>
        <v/>
      </c>
      <c r="V12" s="10" t="str">
        <f t="shared" si="3"/>
        <v/>
      </c>
      <c r="W12" s="10" t="str">
        <f t="shared" si="4"/>
        <v/>
      </c>
      <c r="X12" s="10">
        <f t="shared" si="5"/>
        <v>9</v>
      </c>
      <c r="Y12" s="10" t="str">
        <f t="shared" si="6"/>
        <v/>
      </c>
    </row>
    <row r="13" spans="1:25" x14ac:dyDescent="0.3">
      <c r="A13" t="s">
        <v>1564</v>
      </c>
      <c r="B13" s="7">
        <v>45749</v>
      </c>
      <c r="C13" t="s">
        <v>1484</v>
      </c>
      <c r="D13" t="s">
        <v>1485</v>
      </c>
      <c r="E13">
        <v>18</v>
      </c>
      <c r="F13" t="s">
        <v>1565</v>
      </c>
      <c r="G13">
        <v>2056</v>
      </c>
      <c r="H13" t="s">
        <v>200</v>
      </c>
      <c r="I13">
        <v>1150</v>
      </c>
      <c r="J13">
        <v>0</v>
      </c>
      <c r="K13">
        <v>1150</v>
      </c>
      <c r="L13">
        <v>2364400</v>
      </c>
      <c r="M13" t="s">
        <v>1548</v>
      </c>
      <c r="N13">
        <v>425592</v>
      </c>
      <c r="O13">
        <v>2789992</v>
      </c>
      <c r="P13" t="s">
        <v>1418</v>
      </c>
      <c r="Q13" s="7">
        <v>45751</v>
      </c>
      <c r="R13" t="s">
        <v>1552</v>
      </c>
      <c r="S13" s="10" t="str">
        <f t="shared" si="0"/>
        <v/>
      </c>
      <c r="T13" s="10" t="str">
        <f t="shared" si="1"/>
        <v/>
      </c>
      <c r="U13" s="10" t="str">
        <f t="shared" si="2"/>
        <v/>
      </c>
      <c r="V13" s="10" t="str">
        <f t="shared" si="3"/>
        <v/>
      </c>
      <c r="W13" s="10" t="str">
        <f t="shared" si="4"/>
        <v/>
      </c>
      <c r="X13" s="10">
        <f t="shared" si="5"/>
        <v>10</v>
      </c>
      <c r="Y13" s="10" t="str">
        <f t="shared" si="6"/>
        <v/>
      </c>
    </row>
    <row r="14" spans="1:25" x14ac:dyDescent="0.3">
      <c r="A14" t="s">
        <v>1566</v>
      </c>
      <c r="B14" s="7">
        <v>45749</v>
      </c>
      <c r="C14" t="s">
        <v>1468</v>
      </c>
      <c r="D14" t="s">
        <v>1469</v>
      </c>
      <c r="E14">
        <v>18</v>
      </c>
      <c r="F14" t="s">
        <v>1547</v>
      </c>
      <c r="G14">
        <v>1832</v>
      </c>
      <c r="H14" t="s">
        <v>190</v>
      </c>
      <c r="I14">
        <v>355</v>
      </c>
      <c r="J14">
        <v>0</v>
      </c>
      <c r="K14">
        <v>355</v>
      </c>
      <c r="L14">
        <v>650360</v>
      </c>
      <c r="M14" t="s">
        <v>1548</v>
      </c>
      <c r="N14">
        <v>117064.8</v>
      </c>
      <c r="O14">
        <v>767424.8</v>
      </c>
      <c r="P14" t="s">
        <v>1389</v>
      </c>
      <c r="Q14" s="7">
        <v>45751</v>
      </c>
      <c r="R14" t="s">
        <v>1549</v>
      </c>
      <c r="S14" s="10" t="str">
        <f t="shared" si="0"/>
        <v/>
      </c>
      <c r="T14" s="10" t="str">
        <f t="shared" si="1"/>
        <v/>
      </c>
      <c r="U14" s="10" t="str">
        <f t="shared" si="2"/>
        <v/>
      </c>
      <c r="V14" s="10" t="str">
        <f t="shared" si="3"/>
        <v/>
      </c>
      <c r="W14" s="10" t="str">
        <f t="shared" si="4"/>
        <v/>
      </c>
      <c r="X14" s="10">
        <f t="shared" si="5"/>
        <v>11</v>
      </c>
      <c r="Y14" s="10" t="str">
        <f t="shared" si="6"/>
        <v/>
      </c>
    </row>
    <row r="15" spans="1:25" x14ac:dyDescent="0.3">
      <c r="A15" t="s">
        <v>1567</v>
      </c>
      <c r="B15" s="7">
        <v>45749</v>
      </c>
      <c r="C15" t="s">
        <v>1490</v>
      </c>
      <c r="D15" t="s">
        <v>1491</v>
      </c>
      <c r="E15">
        <v>16</v>
      </c>
      <c r="F15" t="s">
        <v>1568</v>
      </c>
      <c r="G15">
        <v>706</v>
      </c>
      <c r="H15" t="s">
        <v>200</v>
      </c>
      <c r="I15">
        <v>165</v>
      </c>
      <c r="J15">
        <v>2</v>
      </c>
      <c r="K15">
        <v>161.69999999999999</v>
      </c>
      <c r="L15">
        <v>114160.2</v>
      </c>
      <c r="M15" t="s">
        <v>1557</v>
      </c>
      <c r="N15">
        <v>20548.84</v>
      </c>
      <c r="O15">
        <v>134709.04</v>
      </c>
      <c r="P15" t="s">
        <v>1389</v>
      </c>
      <c r="Q15" s="7">
        <v>45751</v>
      </c>
      <c r="R15" t="s">
        <v>1552</v>
      </c>
      <c r="S15" s="10" t="str">
        <f t="shared" si="0"/>
        <v/>
      </c>
      <c r="T15" s="10" t="str">
        <f t="shared" si="1"/>
        <v/>
      </c>
      <c r="U15" s="10" t="str">
        <f t="shared" si="2"/>
        <v/>
      </c>
      <c r="V15" s="10" t="str">
        <f t="shared" si="3"/>
        <v/>
      </c>
      <c r="W15" s="10" t="str">
        <f t="shared" si="4"/>
        <v/>
      </c>
      <c r="X15" s="10">
        <f t="shared" si="5"/>
        <v>12</v>
      </c>
      <c r="Y15" s="10" t="str">
        <f t="shared" si="6"/>
        <v/>
      </c>
    </row>
    <row r="16" spans="1:25" x14ac:dyDescent="0.3">
      <c r="A16" t="s">
        <v>1569</v>
      </c>
      <c r="B16" s="7">
        <v>45749</v>
      </c>
      <c r="C16" t="s">
        <v>1472</v>
      </c>
      <c r="D16" t="s">
        <v>1473</v>
      </c>
      <c r="E16">
        <v>18</v>
      </c>
      <c r="F16" t="s">
        <v>1570</v>
      </c>
      <c r="G16">
        <v>905</v>
      </c>
      <c r="H16" t="s">
        <v>200</v>
      </c>
      <c r="I16">
        <v>780</v>
      </c>
      <c r="J16">
        <v>2</v>
      </c>
      <c r="K16">
        <v>764.4</v>
      </c>
      <c r="L16">
        <v>691782</v>
      </c>
      <c r="M16" t="s">
        <v>1548</v>
      </c>
      <c r="N16">
        <v>124520.76</v>
      </c>
      <c r="O16">
        <v>816302.76</v>
      </c>
      <c r="P16" t="s">
        <v>1394</v>
      </c>
      <c r="Q16" s="7">
        <v>45751</v>
      </c>
      <c r="R16" t="s">
        <v>1549</v>
      </c>
      <c r="S16" s="10" t="str">
        <f t="shared" si="0"/>
        <v/>
      </c>
      <c r="T16" s="10" t="str">
        <f t="shared" si="1"/>
        <v/>
      </c>
      <c r="U16" s="10" t="str">
        <f t="shared" si="2"/>
        <v/>
      </c>
      <c r="V16" s="10" t="str">
        <f t="shared" si="3"/>
        <v/>
      </c>
      <c r="W16" s="10" t="str">
        <f t="shared" si="4"/>
        <v/>
      </c>
      <c r="X16" s="10">
        <f t="shared" si="5"/>
        <v>13</v>
      </c>
      <c r="Y16" s="10" t="str">
        <f t="shared" si="6"/>
        <v/>
      </c>
    </row>
    <row r="17" spans="1:25" x14ac:dyDescent="0.3">
      <c r="A17" t="s">
        <v>1571</v>
      </c>
      <c r="B17" s="7">
        <v>45749</v>
      </c>
      <c r="C17" t="s">
        <v>1478</v>
      </c>
      <c r="D17" t="s">
        <v>1479</v>
      </c>
      <c r="E17">
        <v>18</v>
      </c>
      <c r="F17" t="s">
        <v>1572</v>
      </c>
      <c r="G17">
        <v>439</v>
      </c>
      <c r="H17" t="s">
        <v>200</v>
      </c>
      <c r="I17">
        <v>610</v>
      </c>
      <c r="J17">
        <v>5</v>
      </c>
      <c r="K17">
        <v>579.5</v>
      </c>
      <c r="L17">
        <v>254400.5</v>
      </c>
      <c r="M17" t="s">
        <v>1548</v>
      </c>
      <c r="N17">
        <v>45792.09</v>
      </c>
      <c r="O17">
        <v>300192.59000000003</v>
      </c>
      <c r="P17" t="s">
        <v>1394</v>
      </c>
      <c r="Q17" s="7">
        <v>45749</v>
      </c>
      <c r="R17" t="s">
        <v>1552</v>
      </c>
      <c r="S17" s="10" t="str">
        <f t="shared" si="0"/>
        <v/>
      </c>
      <c r="T17" s="10" t="str">
        <f t="shared" si="1"/>
        <v/>
      </c>
      <c r="U17" s="10" t="str">
        <f t="shared" si="2"/>
        <v/>
      </c>
      <c r="V17" s="10" t="str">
        <f t="shared" si="3"/>
        <v/>
      </c>
      <c r="W17" s="10" t="str">
        <f t="shared" si="4"/>
        <v/>
      </c>
      <c r="X17" s="10">
        <f t="shared" si="5"/>
        <v>14</v>
      </c>
      <c r="Y17" s="10" t="str">
        <f t="shared" si="6"/>
        <v/>
      </c>
    </row>
    <row r="18" spans="1:25" x14ac:dyDescent="0.3">
      <c r="A18" t="s">
        <v>1573</v>
      </c>
      <c r="B18" s="7">
        <v>45750</v>
      </c>
      <c r="C18" t="s">
        <v>1381</v>
      </c>
      <c r="D18" t="s">
        <v>1382</v>
      </c>
      <c r="E18">
        <v>18</v>
      </c>
      <c r="F18" t="s">
        <v>1574</v>
      </c>
      <c r="G18">
        <v>1263</v>
      </c>
      <c r="H18" t="s">
        <v>190</v>
      </c>
      <c r="I18">
        <v>395</v>
      </c>
      <c r="J18">
        <v>0</v>
      </c>
      <c r="K18">
        <v>395</v>
      </c>
      <c r="L18">
        <v>498885</v>
      </c>
      <c r="M18" t="s">
        <v>1548</v>
      </c>
      <c r="N18">
        <v>89799.3</v>
      </c>
      <c r="O18">
        <v>588684.30000000005</v>
      </c>
      <c r="P18" t="s">
        <v>1380</v>
      </c>
      <c r="Q18" s="7">
        <v>45752</v>
      </c>
      <c r="R18" t="s">
        <v>1552</v>
      </c>
      <c r="S18" s="10" t="str">
        <f t="shared" si="0"/>
        <v/>
      </c>
      <c r="T18" s="10" t="str">
        <f t="shared" si="1"/>
        <v/>
      </c>
      <c r="U18" s="10" t="str">
        <f t="shared" si="2"/>
        <v/>
      </c>
      <c r="V18" s="10" t="str">
        <f t="shared" si="3"/>
        <v/>
      </c>
      <c r="W18" s="10" t="str">
        <f t="shared" si="4"/>
        <v/>
      </c>
      <c r="X18" s="10">
        <f t="shared" si="5"/>
        <v>15</v>
      </c>
      <c r="Y18" s="10" t="str">
        <f t="shared" si="6"/>
        <v/>
      </c>
    </row>
    <row r="19" spans="1:25" x14ac:dyDescent="0.3">
      <c r="A19" t="s">
        <v>1575</v>
      </c>
      <c r="B19" s="7">
        <v>45750</v>
      </c>
      <c r="C19" t="s">
        <v>1446</v>
      </c>
      <c r="D19" t="s">
        <v>1447</v>
      </c>
      <c r="E19">
        <v>17</v>
      </c>
      <c r="F19" t="s">
        <v>1576</v>
      </c>
      <c r="G19">
        <v>720</v>
      </c>
      <c r="H19" t="s">
        <v>200</v>
      </c>
      <c r="I19">
        <v>92</v>
      </c>
      <c r="J19">
        <v>4</v>
      </c>
      <c r="K19">
        <v>88.32</v>
      </c>
      <c r="L19">
        <v>63590.400000000001</v>
      </c>
      <c r="M19" t="s">
        <v>1557</v>
      </c>
      <c r="N19">
        <v>11446.27</v>
      </c>
      <c r="O19">
        <v>75036.67</v>
      </c>
      <c r="P19" t="s">
        <v>1380</v>
      </c>
      <c r="Q19" s="7">
        <v>45750</v>
      </c>
      <c r="R19" t="s">
        <v>1549</v>
      </c>
      <c r="S19" s="10" t="str">
        <f t="shared" si="0"/>
        <v/>
      </c>
      <c r="T19" s="10" t="str">
        <f t="shared" si="1"/>
        <v/>
      </c>
      <c r="U19" s="10" t="str">
        <f t="shared" si="2"/>
        <v/>
      </c>
      <c r="V19" s="10" t="str">
        <f t="shared" si="3"/>
        <v/>
      </c>
      <c r="W19" s="10" t="str">
        <f t="shared" si="4"/>
        <v/>
      </c>
      <c r="X19" s="10">
        <f t="shared" si="5"/>
        <v>16</v>
      </c>
      <c r="Y19" s="10" t="str">
        <f t="shared" si="6"/>
        <v/>
      </c>
    </row>
    <row r="20" spans="1:25" x14ac:dyDescent="0.3">
      <c r="A20" t="s">
        <v>1577</v>
      </c>
      <c r="B20" s="7">
        <v>45750</v>
      </c>
      <c r="C20" t="s">
        <v>1487</v>
      </c>
      <c r="D20" t="s">
        <v>1443</v>
      </c>
      <c r="E20">
        <v>15</v>
      </c>
      <c r="F20" t="s">
        <v>1576</v>
      </c>
      <c r="G20">
        <v>1641</v>
      </c>
      <c r="H20" t="s">
        <v>200</v>
      </c>
      <c r="I20">
        <v>92</v>
      </c>
      <c r="J20">
        <v>2</v>
      </c>
      <c r="K20">
        <v>90.16</v>
      </c>
      <c r="L20">
        <v>147952.56</v>
      </c>
      <c r="M20" t="s">
        <v>1557</v>
      </c>
      <c r="N20">
        <v>26631.46</v>
      </c>
      <c r="O20">
        <v>174584.02</v>
      </c>
      <c r="P20" t="s">
        <v>1380</v>
      </c>
      <c r="Q20" s="7">
        <v>45751</v>
      </c>
      <c r="R20" t="s">
        <v>1552</v>
      </c>
      <c r="S20" s="10" t="str">
        <f t="shared" si="0"/>
        <v/>
      </c>
      <c r="T20" s="10" t="str">
        <f t="shared" si="1"/>
        <v/>
      </c>
      <c r="U20" s="10" t="str">
        <f t="shared" si="2"/>
        <v/>
      </c>
      <c r="V20" s="10" t="str">
        <f t="shared" si="3"/>
        <v/>
      </c>
      <c r="W20" s="10" t="str">
        <f t="shared" si="4"/>
        <v/>
      </c>
      <c r="X20" s="10">
        <f t="shared" si="5"/>
        <v>17</v>
      </c>
      <c r="Y20" s="10" t="str">
        <f t="shared" si="6"/>
        <v/>
      </c>
    </row>
    <row r="21" spans="1:25" x14ac:dyDescent="0.3">
      <c r="A21" t="s">
        <v>1578</v>
      </c>
      <c r="B21" s="7">
        <v>45750</v>
      </c>
      <c r="C21" t="s">
        <v>1436</v>
      </c>
      <c r="D21" t="s">
        <v>1437</v>
      </c>
      <c r="E21">
        <v>18</v>
      </c>
      <c r="F21" t="s">
        <v>1563</v>
      </c>
      <c r="G21">
        <v>147</v>
      </c>
      <c r="H21" t="s">
        <v>204</v>
      </c>
      <c r="I21">
        <v>480</v>
      </c>
      <c r="J21">
        <v>1</v>
      </c>
      <c r="K21">
        <v>475.2</v>
      </c>
      <c r="L21">
        <v>69854.399999999994</v>
      </c>
      <c r="M21" t="s">
        <v>1548</v>
      </c>
      <c r="N21">
        <v>12573.79</v>
      </c>
      <c r="O21">
        <v>82428.19</v>
      </c>
      <c r="P21" t="s">
        <v>1394</v>
      </c>
      <c r="Q21" s="7">
        <v>45751</v>
      </c>
      <c r="R21" t="s">
        <v>1549</v>
      </c>
      <c r="S21" s="10" t="str">
        <f t="shared" si="0"/>
        <v/>
      </c>
      <c r="T21" s="10" t="str">
        <f t="shared" si="1"/>
        <v/>
      </c>
      <c r="U21" s="10" t="str">
        <f t="shared" si="2"/>
        <v/>
      </c>
      <c r="V21" s="10" t="str">
        <f t="shared" si="3"/>
        <v/>
      </c>
      <c r="W21" s="10" t="str">
        <f t="shared" si="4"/>
        <v/>
      </c>
      <c r="X21" s="10">
        <f t="shared" si="5"/>
        <v>18</v>
      </c>
      <c r="Y21" s="10" t="str">
        <f t="shared" si="6"/>
        <v/>
      </c>
    </row>
    <row r="22" spans="1:25" x14ac:dyDescent="0.3">
      <c r="A22" t="s">
        <v>1579</v>
      </c>
      <c r="B22" s="7">
        <v>45751</v>
      </c>
      <c r="C22" t="s">
        <v>1402</v>
      </c>
      <c r="D22" t="s">
        <v>1403</v>
      </c>
      <c r="E22">
        <v>18</v>
      </c>
      <c r="F22" t="s">
        <v>1547</v>
      </c>
      <c r="G22">
        <v>2966</v>
      </c>
      <c r="H22" t="s">
        <v>190</v>
      </c>
      <c r="I22">
        <v>355</v>
      </c>
      <c r="J22">
        <v>4</v>
      </c>
      <c r="K22">
        <v>340.8</v>
      </c>
      <c r="L22">
        <v>1010812.8</v>
      </c>
      <c r="M22" t="s">
        <v>1548</v>
      </c>
      <c r="N22">
        <v>181946.3</v>
      </c>
      <c r="O22">
        <v>1192759.1000000001</v>
      </c>
      <c r="P22" t="s">
        <v>1389</v>
      </c>
      <c r="Q22" s="7">
        <v>45751</v>
      </c>
      <c r="R22" t="s">
        <v>1552</v>
      </c>
      <c r="S22" s="10" t="str">
        <f t="shared" si="0"/>
        <v/>
      </c>
      <c r="T22" s="10" t="str">
        <f t="shared" si="1"/>
        <v/>
      </c>
      <c r="U22" s="10" t="str">
        <f t="shared" si="2"/>
        <v/>
      </c>
      <c r="V22" s="10" t="str">
        <f t="shared" si="3"/>
        <v/>
      </c>
      <c r="W22" s="10" t="str">
        <f t="shared" si="4"/>
        <v/>
      </c>
      <c r="X22" s="10">
        <f t="shared" si="5"/>
        <v>19</v>
      </c>
      <c r="Y22" s="10" t="str">
        <f t="shared" si="6"/>
        <v/>
      </c>
    </row>
    <row r="23" spans="1:25" x14ac:dyDescent="0.3">
      <c r="A23" t="s">
        <v>1580</v>
      </c>
      <c r="B23" s="7">
        <v>45751</v>
      </c>
      <c r="C23" t="s">
        <v>1458</v>
      </c>
      <c r="D23" t="s">
        <v>1459</v>
      </c>
      <c r="E23">
        <v>18</v>
      </c>
      <c r="F23" t="s">
        <v>1581</v>
      </c>
      <c r="G23">
        <v>151</v>
      </c>
      <c r="H23" t="s">
        <v>200</v>
      </c>
      <c r="I23">
        <v>980</v>
      </c>
      <c r="J23">
        <v>4</v>
      </c>
      <c r="K23">
        <v>940.8</v>
      </c>
      <c r="L23">
        <v>142060.79999999999</v>
      </c>
      <c r="M23" t="s">
        <v>1548</v>
      </c>
      <c r="N23">
        <v>25570.94</v>
      </c>
      <c r="O23">
        <v>167631.74</v>
      </c>
      <c r="P23" t="s">
        <v>1394</v>
      </c>
      <c r="Q23" s="7">
        <v>45752</v>
      </c>
      <c r="R23" t="s">
        <v>1549</v>
      </c>
      <c r="S23" s="10" t="str">
        <f t="shared" si="0"/>
        <v/>
      </c>
      <c r="T23" s="10" t="str">
        <f t="shared" si="1"/>
        <v/>
      </c>
      <c r="U23" s="10" t="str">
        <f t="shared" si="2"/>
        <v/>
      </c>
      <c r="V23" s="10" t="str">
        <f t="shared" si="3"/>
        <v/>
      </c>
      <c r="W23" s="10" t="str">
        <f t="shared" si="4"/>
        <v/>
      </c>
      <c r="X23" s="10">
        <f t="shared" si="5"/>
        <v>20</v>
      </c>
      <c r="Y23" s="10" t="str">
        <f t="shared" si="6"/>
        <v/>
      </c>
    </row>
    <row r="24" spans="1:25" x14ac:dyDescent="0.3">
      <c r="A24" t="s">
        <v>1582</v>
      </c>
      <c r="B24" s="7">
        <v>45752</v>
      </c>
      <c r="C24" t="s">
        <v>1427</v>
      </c>
      <c r="D24" t="s">
        <v>1428</v>
      </c>
      <c r="E24">
        <v>18</v>
      </c>
      <c r="F24" t="s">
        <v>1576</v>
      </c>
      <c r="G24">
        <v>477</v>
      </c>
      <c r="H24" t="s">
        <v>200</v>
      </c>
      <c r="I24">
        <v>92</v>
      </c>
      <c r="J24">
        <v>0</v>
      </c>
      <c r="K24">
        <v>92</v>
      </c>
      <c r="L24">
        <v>43884</v>
      </c>
      <c r="M24" t="s">
        <v>1548</v>
      </c>
      <c r="N24">
        <v>7899.12</v>
      </c>
      <c r="O24">
        <v>51783.12</v>
      </c>
      <c r="P24" t="s">
        <v>1394</v>
      </c>
      <c r="Q24" s="7">
        <v>45752</v>
      </c>
      <c r="R24" t="s">
        <v>1549</v>
      </c>
      <c r="S24" s="10" t="str">
        <f t="shared" si="0"/>
        <v/>
      </c>
      <c r="T24" s="10" t="str">
        <f t="shared" si="1"/>
        <v/>
      </c>
      <c r="U24" s="10" t="str">
        <f t="shared" si="2"/>
        <v/>
      </c>
      <c r="V24" s="10" t="str">
        <f t="shared" si="3"/>
        <v/>
      </c>
      <c r="W24" s="10" t="str">
        <f t="shared" si="4"/>
        <v/>
      </c>
      <c r="X24" s="10">
        <f t="shared" si="5"/>
        <v>21</v>
      </c>
      <c r="Y24" s="10" t="str">
        <f t="shared" si="6"/>
        <v/>
      </c>
    </row>
    <row r="25" spans="1:25" x14ac:dyDescent="0.3">
      <c r="A25" t="s">
        <v>1583</v>
      </c>
      <c r="B25" s="7">
        <v>45752</v>
      </c>
      <c r="C25" t="s">
        <v>1423</v>
      </c>
      <c r="D25" t="s">
        <v>1424</v>
      </c>
      <c r="E25">
        <v>12</v>
      </c>
      <c r="F25" t="s">
        <v>1556</v>
      </c>
      <c r="G25">
        <v>178</v>
      </c>
      <c r="H25" t="s">
        <v>204</v>
      </c>
      <c r="I25">
        <v>1350</v>
      </c>
      <c r="J25">
        <v>0</v>
      </c>
      <c r="K25">
        <v>1350</v>
      </c>
      <c r="L25">
        <v>240300</v>
      </c>
      <c r="M25" t="s">
        <v>1557</v>
      </c>
      <c r="N25">
        <v>43254</v>
      </c>
      <c r="O25">
        <v>283554</v>
      </c>
      <c r="P25" t="s">
        <v>1394</v>
      </c>
      <c r="Q25" s="7">
        <v>45754</v>
      </c>
      <c r="R25" t="s">
        <v>1549</v>
      </c>
      <c r="S25" s="10" t="str">
        <f t="shared" si="0"/>
        <v/>
      </c>
      <c r="T25" s="10" t="str">
        <f t="shared" si="1"/>
        <v/>
      </c>
      <c r="U25" s="10" t="str">
        <f t="shared" si="2"/>
        <v/>
      </c>
      <c r="V25" s="10" t="str">
        <f t="shared" si="3"/>
        <v/>
      </c>
      <c r="W25" s="10" t="str">
        <f t="shared" si="4"/>
        <v/>
      </c>
      <c r="X25" s="10">
        <f t="shared" si="5"/>
        <v>22</v>
      </c>
      <c r="Y25" s="10" t="str">
        <f t="shared" si="6"/>
        <v/>
      </c>
    </row>
    <row r="26" spans="1:25" x14ac:dyDescent="0.3">
      <c r="A26" t="s">
        <v>1584</v>
      </c>
      <c r="B26" s="7">
        <v>45752</v>
      </c>
      <c r="C26" t="s">
        <v>1395</v>
      </c>
      <c r="D26" t="s">
        <v>1396</v>
      </c>
      <c r="E26">
        <v>18</v>
      </c>
      <c r="F26" t="s">
        <v>1585</v>
      </c>
      <c r="G26">
        <v>2012</v>
      </c>
      <c r="H26" t="s">
        <v>200</v>
      </c>
      <c r="I26">
        <v>148</v>
      </c>
      <c r="J26">
        <v>4</v>
      </c>
      <c r="K26">
        <v>142.08000000000001</v>
      </c>
      <c r="L26">
        <v>285864.96000000002</v>
      </c>
      <c r="M26" t="s">
        <v>1548</v>
      </c>
      <c r="N26">
        <v>51455.69</v>
      </c>
      <c r="O26">
        <v>337320.65</v>
      </c>
      <c r="P26" t="s">
        <v>1394</v>
      </c>
      <c r="Q26" s="7">
        <v>45753</v>
      </c>
      <c r="R26" t="s">
        <v>1552</v>
      </c>
      <c r="S26" s="10" t="str">
        <f t="shared" si="0"/>
        <v/>
      </c>
      <c r="T26" s="10" t="str">
        <f t="shared" si="1"/>
        <v/>
      </c>
      <c r="U26" s="10" t="str">
        <f t="shared" si="2"/>
        <v/>
      </c>
      <c r="V26" s="10" t="str">
        <f t="shared" si="3"/>
        <v/>
      </c>
      <c r="W26" s="10" t="str">
        <f t="shared" si="4"/>
        <v/>
      </c>
      <c r="X26" s="10">
        <f t="shared" si="5"/>
        <v>23</v>
      </c>
      <c r="Y26" s="10" t="str">
        <f t="shared" si="6"/>
        <v/>
      </c>
    </row>
    <row r="27" spans="1:25" x14ac:dyDescent="0.3">
      <c r="A27" t="s">
        <v>1586</v>
      </c>
      <c r="B27" s="7">
        <v>45752</v>
      </c>
      <c r="C27" t="s">
        <v>1468</v>
      </c>
      <c r="D27" t="s">
        <v>1469</v>
      </c>
      <c r="E27">
        <v>18</v>
      </c>
      <c r="F27" t="s">
        <v>1576</v>
      </c>
      <c r="G27">
        <v>1642</v>
      </c>
      <c r="H27" t="s">
        <v>200</v>
      </c>
      <c r="I27">
        <v>92</v>
      </c>
      <c r="J27">
        <v>5</v>
      </c>
      <c r="K27">
        <v>87.4</v>
      </c>
      <c r="L27">
        <v>143510.79999999999</v>
      </c>
      <c r="M27" t="s">
        <v>1548</v>
      </c>
      <c r="N27">
        <v>25831.94</v>
      </c>
      <c r="O27">
        <v>169342.74</v>
      </c>
      <c r="P27" t="s">
        <v>1389</v>
      </c>
      <c r="Q27" s="7">
        <v>45753</v>
      </c>
      <c r="R27" t="s">
        <v>1549</v>
      </c>
      <c r="S27" s="10" t="str">
        <f t="shared" si="0"/>
        <v/>
      </c>
      <c r="T27" s="10" t="str">
        <f t="shared" si="1"/>
        <v/>
      </c>
      <c r="U27" s="10" t="str">
        <f t="shared" si="2"/>
        <v/>
      </c>
      <c r="V27" s="10" t="str">
        <f t="shared" si="3"/>
        <v/>
      </c>
      <c r="W27" s="10" t="str">
        <f t="shared" si="4"/>
        <v/>
      </c>
      <c r="X27" s="10">
        <f t="shared" si="5"/>
        <v>24</v>
      </c>
      <c r="Y27" s="10" t="str">
        <f t="shared" si="6"/>
        <v/>
      </c>
    </row>
    <row r="28" spans="1:25" x14ac:dyDescent="0.3">
      <c r="A28" t="s">
        <v>1587</v>
      </c>
      <c r="B28" s="7">
        <v>45752</v>
      </c>
      <c r="C28" t="s">
        <v>1390</v>
      </c>
      <c r="D28" t="s">
        <v>1391</v>
      </c>
      <c r="E28">
        <v>18</v>
      </c>
      <c r="F28" t="s">
        <v>1585</v>
      </c>
      <c r="G28">
        <v>366</v>
      </c>
      <c r="H28" t="s">
        <v>200</v>
      </c>
      <c r="I28">
        <v>148</v>
      </c>
      <c r="J28">
        <v>5</v>
      </c>
      <c r="K28">
        <v>140.6</v>
      </c>
      <c r="L28">
        <v>51459.6</v>
      </c>
      <c r="M28" t="s">
        <v>1548</v>
      </c>
      <c r="N28">
        <v>9262.73</v>
      </c>
      <c r="O28">
        <v>60722.33</v>
      </c>
      <c r="P28" t="s">
        <v>1394</v>
      </c>
      <c r="Q28" s="7">
        <v>45753</v>
      </c>
      <c r="R28" t="s">
        <v>1552</v>
      </c>
      <c r="S28" s="10" t="str">
        <f t="shared" si="0"/>
        <v/>
      </c>
      <c r="T28" s="10" t="str">
        <f t="shared" si="1"/>
        <v/>
      </c>
      <c r="U28" s="10" t="str">
        <f t="shared" si="2"/>
        <v/>
      </c>
      <c r="V28" s="10" t="str">
        <f t="shared" si="3"/>
        <v/>
      </c>
      <c r="W28" s="10" t="str">
        <f t="shared" si="4"/>
        <v/>
      </c>
      <c r="X28" s="10">
        <f t="shared" si="5"/>
        <v>25</v>
      </c>
      <c r="Y28" s="10" t="str">
        <f t="shared" si="6"/>
        <v/>
      </c>
    </row>
    <row r="29" spans="1:25" x14ac:dyDescent="0.3">
      <c r="A29" t="s">
        <v>1588</v>
      </c>
      <c r="B29" s="7">
        <v>45754</v>
      </c>
      <c r="C29" t="s">
        <v>1376</v>
      </c>
      <c r="D29" t="s">
        <v>1377</v>
      </c>
      <c r="E29">
        <v>18</v>
      </c>
      <c r="F29" t="s">
        <v>1563</v>
      </c>
      <c r="G29">
        <v>219</v>
      </c>
      <c r="H29" t="s">
        <v>204</v>
      </c>
      <c r="I29">
        <v>480</v>
      </c>
      <c r="J29">
        <v>5</v>
      </c>
      <c r="K29">
        <v>456</v>
      </c>
      <c r="L29">
        <v>99864</v>
      </c>
      <c r="M29" t="s">
        <v>1548</v>
      </c>
      <c r="N29">
        <v>17975.52</v>
      </c>
      <c r="O29">
        <v>117839.52</v>
      </c>
      <c r="P29" t="s">
        <v>1380</v>
      </c>
      <c r="Q29" s="7">
        <v>45754</v>
      </c>
      <c r="R29" t="s">
        <v>1552</v>
      </c>
      <c r="S29" s="10" t="str">
        <f t="shared" si="0"/>
        <v/>
      </c>
      <c r="T29" s="10" t="str">
        <f t="shared" si="1"/>
        <v/>
      </c>
      <c r="U29" s="10" t="str">
        <f t="shared" si="2"/>
        <v/>
      </c>
      <c r="V29" s="10" t="str">
        <f t="shared" si="3"/>
        <v/>
      </c>
      <c r="W29" s="10" t="str">
        <f t="shared" si="4"/>
        <v/>
      </c>
      <c r="X29" s="10">
        <f t="shared" si="5"/>
        <v>26</v>
      </c>
      <c r="Y29" s="10" t="str">
        <f t="shared" si="6"/>
        <v/>
      </c>
    </row>
    <row r="30" spans="1:25" x14ac:dyDescent="0.3">
      <c r="A30" t="s">
        <v>1589</v>
      </c>
      <c r="B30" s="7">
        <v>45754</v>
      </c>
      <c r="C30" t="s">
        <v>1436</v>
      </c>
      <c r="D30" t="s">
        <v>1437</v>
      </c>
      <c r="E30">
        <v>18</v>
      </c>
      <c r="F30" t="s">
        <v>1570</v>
      </c>
      <c r="G30">
        <v>1748</v>
      </c>
      <c r="H30" t="s">
        <v>200</v>
      </c>
      <c r="I30">
        <v>780</v>
      </c>
      <c r="J30">
        <v>2.5</v>
      </c>
      <c r="K30">
        <v>760.5</v>
      </c>
      <c r="L30">
        <v>1329354</v>
      </c>
      <c r="M30" t="s">
        <v>1548</v>
      </c>
      <c r="N30">
        <v>239283.72</v>
      </c>
      <c r="O30">
        <v>1568637.72</v>
      </c>
      <c r="P30" t="s">
        <v>1394</v>
      </c>
      <c r="Q30" s="7">
        <v>45754</v>
      </c>
      <c r="R30" t="s">
        <v>1549</v>
      </c>
      <c r="S30" s="10" t="str">
        <f t="shared" si="0"/>
        <v/>
      </c>
      <c r="T30" s="10" t="str">
        <f t="shared" si="1"/>
        <v/>
      </c>
      <c r="U30" s="10" t="str">
        <f t="shared" si="2"/>
        <v/>
      </c>
      <c r="V30" s="10" t="str">
        <f t="shared" si="3"/>
        <v/>
      </c>
      <c r="W30" s="10" t="str">
        <f t="shared" si="4"/>
        <v/>
      </c>
      <c r="X30" s="10">
        <f t="shared" si="5"/>
        <v>27</v>
      </c>
      <c r="Y30" s="10" t="str">
        <f t="shared" si="6"/>
        <v/>
      </c>
    </row>
    <row r="31" spans="1:25" x14ac:dyDescent="0.3">
      <c r="A31" t="s">
        <v>1590</v>
      </c>
      <c r="B31" s="7">
        <v>45754</v>
      </c>
      <c r="C31" t="s">
        <v>1465</v>
      </c>
      <c r="D31" t="s">
        <v>1466</v>
      </c>
      <c r="E31">
        <v>18</v>
      </c>
      <c r="F31" t="s">
        <v>1565</v>
      </c>
      <c r="G31">
        <v>168</v>
      </c>
      <c r="H31" t="s">
        <v>200</v>
      </c>
      <c r="I31">
        <v>1150</v>
      </c>
      <c r="J31">
        <v>0</v>
      </c>
      <c r="K31">
        <v>1150</v>
      </c>
      <c r="L31">
        <v>193200</v>
      </c>
      <c r="M31" t="s">
        <v>1548</v>
      </c>
      <c r="N31">
        <v>34776</v>
      </c>
      <c r="O31">
        <v>227976</v>
      </c>
      <c r="P31" t="s">
        <v>1380</v>
      </c>
      <c r="Q31" s="7">
        <v>45755</v>
      </c>
      <c r="R31" t="s">
        <v>1549</v>
      </c>
      <c r="S31" s="10" t="str">
        <f t="shared" si="0"/>
        <v/>
      </c>
      <c r="T31" s="10" t="str">
        <f t="shared" si="1"/>
        <v/>
      </c>
      <c r="U31" s="10" t="str">
        <f t="shared" si="2"/>
        <v/>
      </c>
      <c r="V31" s="10" t="str">
        <f t="shared" si="3"/>
        <v/>
      </c>
      <c r="W31" s="10" t="str">
        <f t="shared" si="4"/>
        <v/>
      </c>
      <c r="X31" s="10">
        <f t="shared" si="5"/>
        <v>28</v>
      </c>
      <c r="Y31" s="10" t="str">
        <f t="shared" si="6"/>
        <v/>
      </c>
    </row>
    <row r="32" spans="1:25" x14ac:dyDescent="0.3">
      <c r="A32" t="s">
        <v>1591</v>
      </c>
      <c r="B32" s="7">
        <v>45754</v>
      </c>
      <c r="C32" t="s">
        <v>1504</v>
      </c>
      <c r="D32" t="s">
        <v>1482</v>
      </c>
      <c r="E32">
        <v>18</v>
      </c>
      <c r="F32" t="s">
        <v>1547</v>
      </c>
      <c r="G32">
        <v>2071</v>
      </c>
      <c r="H32" t="s">
        <v>190</v>
      </c>
      <c r="I32">
        <v>355</v>
      </c>
      <c r="J32">
        <v>0</v>
      </c>
      <c r="K32">
        <v>355</v>
      </c>
      <c r="L32">
        <v>735205</v>
      </c>
      <c r="M32" t="s">
        <v>1548</v>
      </c>
      <c r="N32">
        <v>132336.9</v>
      </c>
      <c r="O32">
        <v>867541.9</v>
      </c>
      <c r="P32" t="s">
        <v>1380</v>
      </c>
      <c r="Q32" s="7">
        <v>45754</v>
      </c>
      <c r="R32" t="s">
        <v>1549</v>
      </c>
      <c r="S32" s="10" t="str">
        <f t="shared" si="0"/>
        <v/>
      </c>
      <c r="T32" s="10" t="str">
        <f t="shared" si="1"/>
        <v/>
      </c>
      <c r="U32" s="10" t="str">
        <f t="shared" si="2"/>
        <v/>
      </c>
      <c r="V32" s="10" t="str">
        <f t="shared" si="3"/>
        <v/>
      </c>
      <c r="W32" s="10" t="str">
        <f t="shared" si="4"/>
        <v/>
      </c>
      <c r="X32" s="10">
        <f t="shared" si="5"/>
        <v>29</v>
      </c>
      <c r="Y32" s="10" t="str">
        <f t="shared" si="6"/>
        <v/>
      </c>
    </row>
    <row r="33" spans="1:25" x14ac:dyDescent="0.3">
      <c r="A33" t="s">
        <v>1592</v>
      </c>
      <c r="B33" s="7">
        <v>45755</v>
      </c>
      <c r="C33" t="s">
        <v>1484</v>
      </c>
      <c r="D33" t="s">
        <v>1485</v>
      </c>
      <c r="E33">
        <v>18</v>
      </c>
      <c r="F33" t="s">
        <v>1572</v>
      </c>
      <c r="G33">
        <v>146</v>
      </c>
      <c r="H33" t="s">
        <v>200</v>
      </c>
      <c r="I33">
        <v>610</v>
      </c>
      <c r="J33">
        <v>0</v>
      </c>
      <c r="K33">
        <v>610</v>
      </c>
      <c r="L33">
        <v>89060</v>
      </c>
      <c r="M33" t="s">
        <v>1548</v>
      </c>
      <c r="N33">
        <v>16030.8</v>
      </c>
      <c r="O33">
        <v>105090.8</v>
      </c>
      <c r="P33" t="s">
        <v>1418</v>
      </c>
      <c r="Q33" s="7">
        <v>45755</v>
      </c>
      <c r="R33" t="s">
        <v>1549</v>
      </c>
      <c r="S33" s="10" t="str">
        <f t="shared" si="0"/>
        <v/>
      </c>
      <c r="T33" s="10" t="str">
        <f t="shared" si="1"/>
        <v/>
      </c>
      <c r="U33" s="10" t="str">
        <f t="shared" si="2"/>
        <v/>
      </c>
      <c r="V33" s="10" t="str">
        <f t="shared" si="3"/>
        <v/>
      </c>
      <c r="W33" s="10" t="str">
        <f t="shared" si="4"/>
        <v/>
      </c>
      <c r="X33" s="10">
        <f t="shared" si="5"/>
        <v>30</v>
      </c>
      <c r="Y33" s="10" t="str">
        <f t="shared" si="6"/>
        <v/>
      </c>
    </row>
    <row r="34" spans="1:25" x14ac:dyDescent="0.3">
      <c r="A34" t="s">
        <v>1593</v>
      </c>
      <c r="B34" s="7">
        <v>45755</v>
      </c>
      <c r="C34" t="s">
        <v>1376</v>
      </c>
      <c r="D34" t="s">
        <v>1377</v>
      </c>
      <c r="E34">
        <v>18</v>
      </c>
      <c r="F34" t="s">
        <v>1565</v>
      </c>
      <c r="G34">
        <v>669</v>
      </c>
      <c r="H34" t="s">
        <v>200</v>
      </c>
      <c r="I34">
        <v>1150</v>
      </c>
      <c r="J34">
        <v>4</v>
      </c>
      <c r="K34">
        <v>1104</v>
      </c>
      <c r="L34">
        <v>738576</v>
      </c>
      <c r="M34" t="s">
        <v>1548</v>
      </c>
      <c r="N34">
        <v>132943.67999999999</v>
      </c>
      <c r="O34">
        <v>871519.67999999993</v>
      </c>
      <c r="P34" t="s">
        <v>1380</v>
      </c>
      <c r="Q34" s="7">
        <v>45756</v>
      </c>
      <c r="R34" t="s">
        <v>1549</v>
      </c>
      <c r="S34" s="10" t="str">
        <f t="shared" si="0"/>
        <v/>
      </c>
      <c r="T34" s="10" t="str">
        <f t="shared" si="1"/>
        <v/>
      </c>
      <c r="U34" s="10" t="str">
        <f t="shared" si="2"/>
        <v/>
      </c>
      <c r="V34" s="10" t="str">
        <f t="shared" si="3"/>
        <v/>
      </c>
      <c r="W34" s="10" t="str">
        <f t="shared" si="4"/>
        <v/>
      </c>
      <c r="X34" s="10">
        <f t="shared" si="5"/>
        <v>31</v>
      </c>
      <c r="Y34" s="10" t="str">
        <f t="shared" si="6"/>
        <v/>
      </c>
    </row>
    <row r="35" spans="1:25" x14ac:dyDescent="0.3">
      <c r="A35" t="s">
        <v>1594</v>
      </c>
      <c r="B35" s="7">
        <v>45755</v>
      </c>
      <c r="C35" t="s">
        <v>1521</v>
      </c>
      <c r="D35" t="s">
        <v>1522</v>
      </c>
      <c r="E35">
        <v>18</v>
      </c>
      <c r="F35" t="s">
        <v>1572</v>
      </c>
      <c r="G35">
        <v>93</v>
      </c>
      <c r="H35" t="s">
        <v>200</v>
      </c>
      <c r="I35">
        <v>610</v>
      </c>
      <c r="J35">
        <v>4</v>
      </c>
      <c r="K35">
        <v>585.6</v>
      </c>
      <c r="L35">
        <v>54460.800000000003</v>
      </c>
      <c r="M35" t="s">
        <v>1548</v>
      </c>
      <c r="N35">
        <v>9802.94</v>
      </c>
      <c r="O35">
        <v>64263.740000000013</v>
      </c>
      <c r="P35" t="s">
        <v>1418</v>
      </c>
      <c r="Q35" s="7">
        <v>45755</v>
      </c>
      <c r="R35" t="s">
        <v>1549</v>
      </c>
      <c r="S35" s="10" t="str">
        <f t="shared" si="0"/>
        <v/>
      </c>
      <c r="T35" s="10" t="str">
        <f t="shared" si="1"/>
        <v/>
      </c>
      <c r="U35" s="10" t="str">
        <f t="shared" si="2"/>
        <v/>
      </c>
      <c r="V35" s="10" t="str">
        <f t="shared" si="3"/>
        <v/>
      </c>
      <c r="W35" s="10" t="str">
        <f t="shared" si="4"/>
        <v/>
      </c>
      <c r="X35" s="10">
        <f t="shared" si="5"/>
        <v>32</v>
      </c>
      <c r="Y35" s="10" t="str">
        <f t="shared" si="6"/>
        <v/>
      </c>
    </row>
    <row r="36" spans="1:25" x14ac:dyDescent="0.3">
      <c r="A36" t="s">
        <v>1595</v>
      </c>
      <c r="B36" s="7">
        <v>45755</v>
      </c>
      <c r="C36" t="s">
        <v>1499</v>
      </c>
      <c r="D36" t="s">
        <v>1386</v>
      </c>
      <c r="E36">
        <v>18</v>
      </c>
      <c r="F36" t="s">
        <v>1581</v>
      </c>
      <c r="G36">
        <v>1191</v>
      </c>
      <c r="H36" t="s">
        <v>200</v>
      </c>
      <c r="I36">
        <v>980</v>
      </c>
      <c r="J36">
        <v>2.5</v>
      </c>
      <c r="K36">
        <v>955.5</v>
      </c>
      <c r="L36">
        <v>1138000.5</v>
      </c>
      <c r="M36" t="s">
        <v>1548</v>
      </c>
      <c r="N36">
        <v>204840.09</v>
      </c>
      <c r="O36">
        <v>1342840.59</v>
      </c>
      <c r="P36" t="s">
        <v>1380</v>
      </c>
      <c r="Q36" s="7">
        <v>45755</v>
      </c>
      <c r="R36" t="s">
        <v>1549</v>
      </c>
      <c r="S36" s="10" t="str">
        <f t="shared" si="0"/>
        <v/>
      </c>
      <c r="T36" s="10" t="str">
        <f t="shared" si="1"/>
        <v/>
      </c>
      <c r="U36" s="10" t="str">
        <f t="shared" si="2"/>
        <v/>
      </c>
      <c r="V36" s="10" t="str">
        <f t="shared" si="3"/>
        <v/>
      </c>
      <c r="W36" s="10" t="str">
        <f t="shared" si="4"/>
        <v/>
      </c>
      <c r="X36" s="10">
        <f t="shared" si="5"/>
        <v>33</v>
      </c>
      <c r="Y36" s="10" t="str">
        <f t="shared" si="6"/>
        <v/>
      </c>
    </row>
    <row r="37" spans="1:25" x14ac:dyDescent="0.3">
      <c r="A37" t="s">
        <v>1596</v>
      </c>
      <c r="B37" s="7">
        <v>45756</v>
      </c>
      <c r="C37" t="s">
        <v>1412</v>
      </c>
      <c r="D37" t="s">
        <v>1413</v>
      </c>
      <c r="E37">
        <v>18</v>
      </c>
      <c r="F37" t="s">
        <v>1565</v>
      </c>
      <c r="G37">
        <v>175</v>
      </c>
      <c r="H37" t="s">
        <v>200</v>
      </c>
      <c r="I37">
        <v>1150</v>
      </c>
      <c r="J37">
        <v>1</v>
      </c>
      <c r="K37">
        <v>1138.5</v>
      </c>
      <c r="L37">
        <v>199237.5</v>
      </c>
      <c r="M37" t="s">
        <v>1548</v>
      </c>
      <c r="N37">
        <v>35862.75</v>
      </c>
      <c r="O37">
        <v>235100.25</v>
      </c>
      <c r="P37" t="s">
        <v>1389</v>
      </c>
      <c r="Q37" s="7">
        <v>45758</v>
      </c>
      <c r="R37" t="s">
        <v>1552</v>
      </c>
      <c r="S37" s="10" t="str">
        <f t="shared" si="0"/>
        <v/>
      </c>
      <c r="T37" s="10" t="str">
        <f t="shared" si="1"/>
        <v/>
      </c>
      <c r="U37" s="10" t="str">
        <f t="shared" si="2"/>
        <v/>
      </c>
      <c r="V37" s="10" t="str">
        <f t="shared" si="3"/>
        <v/>
      </c>
      <c r="W37" s="10" t="str">
        <f t="shared" si="4"/>
        <v/>
      </c>
      <c r="X37" s="10">
        <f t="shared" si="5"/>
        <v>34</v>
      </c>
      <c r="Y37" s="10" t="str">
        <f t="shared" si="6"/>
        <v/>
      </c>
    </row>
    <row r="38" spans="1:25" x14ac:dyDescent="0.3">
      <c r="A38" t="s">
        <v>1597</v>
      </c>
      <c r="B38" s="7">
        <v>45756</v>
      </c>
      <c r="C38" t="s">
        <v>1481</v>
      </c>
      <c r="D38" t="s">
        <v>1482</v>
      </c>
      <c r="E38">
        <v>18</v>
      </c>
      <c r="F38" t="s">
        <v>1568</v>
      </c>
      <c r="G38">
        <v>2134</v>
      </c>
      <c r="H38" t="s">
        <v>200</v>
      </c>
      <c r="I38">
        <v>165</v>
      </c>
      <c r="J38">
        <v>2.5</v>
      </c>
      <c r="K38">
        <v>160.88</v>
      </c>
      <c r="L38">
        <v>343317.92</v>
      </c>
      <c r="M38" t="s">
        <v>1548</v>
      </c>
      <c r="N38">
        <v>61797.23</v>
      </c>
      <c r="O38">
        <v>405115.15</v>
      </c>
      <c r="P38" t="s">
        <v>1389</v>
      </c>
      <c r="Q38" s="7">
        <v>45757</v>
      </c>
      <c r="R38" t="s">
        <v>1549</v>
      </c>
      <c r="S38" s="10" t="str">
        <f t="shared" si="0"/>
        <v/>
      </c>
      <c r="T38" s="10" t="str">
        <f t="shared" si="1"/>
        <v/>
      </c>
      <c r="U38" s="10" t="str">
        <f t="shared" si="2"/>
        <v/>
      </c>
      <c r="V38" s="10" t="str">
        <f t="shared" si="3"/>
        <v/>
      </c>
      <c r="W38" s="10" t="str">
        <f t="shared" si="4"/>
        <v/>
      </c>
      <c r="X38" s="10">
        <f t="shared" si="5"/>
        <v>35</v>
      </c>
      <c r="Y38" s="10" t="str">
        <f t="shared" si="6"/>
        <v/>
      </c>
    </row>
    <row r="39" spans="1:25" x14ac:dyDescent="0.3">
      <c r="A39" t="s">
        <v>1598</v>
      </c>
      <c r="B39" s="7">
        <v>45756</v>
      </c>
      <c r="C39" t="s">
        <v>1436</v>
      </c>
      <c r="D39" t="s">
        <v>1437</v>
      </c>
      <c r="E39">
        <v>18</v>
      </c>
      <c r="F39" t="s">
        <v>1565</v>
      </c>
      <c r="G39">
        <v>649</v>
      </c>
      <c r="H39" t="s">
        <v>200</v>
      </c>
      <c r="I39">
        <v>1150</v>
      </c>
      <c r="J39">
        <v>4</v>
      </c>
      <c r="K39">
        <v>1104</v>
      </c>
      <c r="L39">
        <v>716496</v>
      </c>
      <c r="M39" t="s">
        <v>1548</v>
      </c>
      <c r="N39">
        <v>128969.28</v>
      </c>
      <c r="O39">
        <v>845465.28</v>
      </c>
      <c r="P39" t="s">
        <v>1394</v>
      </c>
      <c r="Q39" s="7">
        <v>45758</v>
      </c>
      <c r="R39" t="s">
        <v>1552</v>
      </c>
      <c r="S39" s="10" t="str">
        <f t="shared" si="0"/>
        <v/>
      </c>
      <c r="T39" s="10" t="str">
        <f t="shared" si="1"/>
        <v/>
      </c>
      <c r="U39" s="10" t="str">
        <f t="shared" si="2"/>
        <v/>
      </c>
      <c r="V39" s="10" t="str">
        <f t="shared" si="3"/>
        <v/>
      </c>
      <c r="W39" s="10" t="str">
        <f t="shared" si="4"/>
        <v/>
      </c>
      <c r="X39" s="10">
        <f t="shared" si="5"/>
        <v>36</v>
      </c>
      <c r="Y39" s="10" t="str">
        <f t="shared" si="6"/>
        <v/>
      </c>
    </row>
    <row r="40" spans="1:25" x14ac:dyDescent="0.3">
      <c r="A40" t="s">
        <v>1599</v>
      </c>
      <c r="B40" s="7">
        <v>45757</v>
      </c>
      <c r="C40" t="s">
        <v>1402</v>
      </c>
      <c r="D40" t="s">
        <v>1403</v>
      </c>
      <c r="E40">
        <v>18</v>
      </c>
      <c r="F40" t="s">
        <v>1547</v>
      </c>
      <c r="G40">
        <v>2634</v>
      </c>
      <c r="H40" t="s">
        <v>190</v>
      </c>
      <c r="I40">
        <v>355</v>
      </c>
      <c r="J40">
        <v>2</v>
      </c>
      <c r="K40">
        <v>347.9</v>
      </c>
      <c r="L40">
        <v>916368.6</v>
      </c>
      <c r="M40" t="s">
        <v>1548</v>
      </c>
      <c r="N40">
        <v>164946.35</v>
      </c>
      <c r="O40">
        <v>1081314.95</v>
      </c>
      <c r="P40" t="s">
        <v>1389</v>
      </c>
      <c r="Q40" s="7">
        <v>45757</v>
      </c>
      <c r="R40" t="s">
        <v>1552</v>
      </c>
      <c r="S40" s="10" t="str">
        <f t="shared" si="0"/>
        <v/>
      </c>
      <c r="T40" s="10" t="str">
        <f t="shared" si="1"/>
        <v/>
      </c>
      <c r="U40" s="10" t="str">
        <f t="shared" si="2"/>
        <v/>
      </c>
      <c r="V40" s="10" t="str">
        <f t="shared" si="3"/>
        <v/>
      </c>
      <c r="W40" s="10" t="str">
        <f t="shared" si="4"/>
        <v/>
      </c>
      <c r="X40" s="10">
        <f t="shared" si="5"/>
        <v>37</v>
      </c>
      <c r="Y40" s="10" t="str">
        <f t="shared" si="6"/>
        <v/>
      </c>
    </row>
    <row r="41" spans="1:25" x14ac:dyDescent="0.3">
      <c r="A41" t="s">
        <v>1600</v>
      </c>
      <c r="B41" s="7">
        <v>45757</v>
      </c>
      <c r="C41" t="s">
        <v>1509</v>
      </c>
      <c r="D41" t="s">
        <v>1382</v>
      </c>
      <c r="E41">
        <v>18</v>
      </c>
      <c r="F41" t="s">
        <v>1568</v>
      </c>
      <c r="G41">
        <v>602</v>
      </c>
      <c r="H41" t="s">
        <v>200</v>
      </c>
      <c r="I41">
        <v>165</v>
      </c>
      <c r="J41">
        <v>3</v>
      </c>
      <c r="K41">
        <v>160.05000000000001</v>
      </c>
      <c r="L41">
        <v>96350.1</v>
      </c>
      <c r="M41" t="s">
        <v>1548</v>
      </c>
      <c r="N41">
        <v>17343.02</v>
      </c>
      <c r="O41">
        <v>113693.12</v>
      </c>
      <c r="P41" t="s">
        <v>1389</v>
      </c>
      <c r="Q41" s="7">
        <v>45757</v>
      </c>
      <c r="R41" t="s">
        <v>1549</v>
      </c>
      <c r="S41" s="10" t="str">
        <f t="shared" si="0"/>
        <v/>
      </c>
      <c r="T41" s="10" t="str">
        <f t="shared" si="1"/>
        <v/>
      </c>
      <c r="U41" s="10" t="str">
        <f t="shared" si="2"/>
        <v/>
      </c>
      <c r="V41" s="10" t="str">
        <f t="shared" si="3"/>
        <v/>
      </c>
      <c r="W41" s="10" t="str">
        <f t="shared" si="4"/>
        <v/>
      </c>
      <c r="X41" s="10">
        <f t="shared" si="5"/>
        <v>38</v>
      </c>
      <c r="Y41" s="10" t="str">
        <f t="shared" si="6"/>
        <v/>
      </c>
    </row>
    <row r="42" spans="1:25" x14ac:dyDescent="0.3">
      <c r="A42" t="s">
        <v>1601</v>
      </c>
      <c r="B42" s="7">
        <v>45757</v>
      </c>
      <c r="C42" t="s">
        <v>1399</v>
      </c>
      <c r="D42" t="s">
        <v>1400</v>
      </c>
      <c r="E42">
        <v>18</v>
      </c>
      <c r="F42" t="s">
        <v>1568</v>
      </c>
      <c r="G42">
        <v>165</v>
      </c>
      <c r="H42" t="s">
        <v>200</v>
      </c>
      <c r="I42">
        <v>165</v>
      </c>
      <c r="J42">
        <v>0</v>
      </c>
      <c r="K42">
        <v>165</v>
      </c>
      <c r="L42">
        <v>27225</v>
      </c>
      <c r="M42" t="s">
        <v>1548</v>
      </c>
      <c r="N42">
        <v>4900.5</v>
      </c>
      <c r="O42">
        <v>32125.5</v>
      </c>
      <c r="P42" t="s">
        <v>1380</v>
      </c>
      <c r="Q42" s="7">
        <v>45758</v>
      </c>
      <c r="R42" t="s">
        <v>1549</v>
      </c>
      <c r="S42" s="10" t="str">
        <f t="shared" si="0"/>
        <v/>
      </c>
      <c r="T42" s="10" t="str">
        <f t="shared" si="1"/>
        <v/>
      </c>
      <c r="U42" s="10" t="str">
        <f t="shared" si="2"/>
        <v/>
      </c>
      <c r="V42" s="10" t="str">
        <f t="shared" si="3"/>
        <v/>
      </c>
      <c r="W42" s="10" t="str">
        <f t="shared" si="4"/>
        <v/>
      </c>
      <c r="X42" s="10">
        <f t="shared" si="5"/>
        <v>39</v>
      </c>
      <c r="Y42" s="10" t="str">
        <f t="shared" si="6"/>
        <v/>
      </c>
    </row>
    <row r="43" spans="1:25" x14ac:dyDescent="0.3">
      <c r="A43" t="s">
        <v>1602</v>
      </c>
      <c r="B43" s="7">
        <v>45758</v>
      </c>
      <c r="C43" t="s">
        <v>1472</v>
      </c>
      <c r="D43" t="s">
        <v>1473</v>
      </c>
      <c r="E43">
        <v>18</v>
      </c>
      <c r="F43" t="s">
        <v>1547</v>
      </c>
      <c r="G43">
        <v>2086</v>
      </c>
      <c r="H43" t="s">
        <v>190</v>
      </c>
      <c r="I43">
        <v>355</v>
      </c>
      <c r="J43">
        <v>2.5</v>
      </c>
      <c r="K43">
        <v>346.12</v>
      </c>
      <c r="L43">
        <v>722006.32</v>
      </c>
      <c r="M43" t="s">
        <v>1548</v>
      </c>
      <c r="N43">
        <v>129961.14</v>
      </c>
      <c r="O43">
        <v>851967.46</v>
      </c>
      <c r="P43" t="s">
        <v>1394</v>
      </c>
      <c r="Q43" s="7">
        <v>45760</v>
      </c>
      <c r="R43" t="s">
        <v>1552</v>
      </c>
      <c r="S43" s="10" t="str">
        <f t="shared" si="0"/>
        <v/>
      </c>
      <c r="T43" s="10" t="str">
        <f t="shared" si="1"/>
        <v/>
      </c>
      <c r="U43" s="10" t="str">
        <f t="shared" si="2"/>
        <v/>
      </c>
      <c r="V43" s="10" t="str">
        <f t="shared" si="3"/>
        <v/>
      </c>
      <c r="W43" s="10" t="str">
        <f t="shared" si="4"/>
        <v/>
      </c>
      <c r="X43" s="10">
        <f t="shared" si="5"/>
        <v>40</v>
      </c>
      <c r="Y43" s="10" t="str">
        <f t="shared" si="6"/>
        <v/>
      </c>
    </row>
    <row r="44" spans="1:25" x14ac:dyDescent="0.3">
      <c r="A44" t="s">
        <v>1603</v>
      </c>
      <c r="B44" s="7">
        <v>45758</v>
      </c>
      <c r="C44" t="s">
        <v>1493</v>
      </c>
      <c r="D44" t="s">
        <v>1494</v>
      </c>
      <c r="E44">
        <v>18</v>
      </c>
      <c r="F44" t="s">
        <v>1604</v>
      </c>
      <c r="G44">
        <v>40</v>
      </c>
      <c r="H44" t="s">
        <v>204</v>
      </c>
      <c r="I44">
        <v>95</v>
      </c>
      <c r="J44">
        <v>0</v>
      </c>
      <c r="K44">
        <v>95</v>
      </c>
      <c r="L44">
        <v>3800</v>
      </c>
      <c r="M44" t="s">
        <v>1548</v>
      </c>
      <c r="N44">
        <v>684</v>
      </c>
      <c r="O44">
        <v>4484</v>
      </c>
      <c r="P44" t="s">
        <v>1389</v>
      </c>
      <c r="Q44" s="7">
        <v>45760</v>
      </c>
      <c r="R44" t="s">
        <v>1549</v>
      </c>
      <c r="S44" s="10" t="str">
        <f t="shared" si="0"/>
        <v/>
      </c>
      <c r="T44" s="10" t="str">
        <f t="shared" si="1"/>
        <v/>
      </c>
      <c r="U44" s="10" t="str">
        <f t="shared" si="2"/>
        <v/>
      </c>
      <c r="V44" s="10" t="str">
        <f t="shared" si="3"/>
        <v/>
      </c>
      <c r="W44" s="10" t="str">
        <f t="shared" si="4"/>
        <v/>
      </c>
      <c r="X44" s="10">
        <f t="shared" si="5"/>
        <v>41</v>
      </c>
      <c r="Y44" s="10" t="str">
        <f t="shared" si="6"/>
        <v/>
      </c>
    </row>
    <row r="45" spans="1:25" x14ac:dyDescent="0.3">
      <c r="A45" t="s">
        <v>1605</v>
      </c>
      <c r="B45" s="7">
        <v>45758</v>
      </c>
      <c r="C45" t="s">
        <v>1521</v>
      </c>
      <c r="D45" t="s">
        <v>1522</v>
      </c>
      <c r="E45">
        <v>18</v>
      </c>
      <c r="F45" t="s">
        <v>1563</v>
      </c>
      <c r="G45">
        <v>199</v>
      </c>
      <c r="H45" t="s">
        <v>204</v>
      </c>
      <c r="I45">
        <v>480</v>
      </c>
      <c r="J45">
        <v>2</v>
      </c>
      <c r="K45">
        <v>470.4</v>
      </c>
      <c r="L45">
        <v>93609.600000000006</v>
      </c>
      <c r="M45" t="s">
        <v>1548</v>
      </c>
      <c r="N45">
        <v>16849.73</v>
      </c>
      <c r="O45">
        <v>110459.33</v>
      </c>
      <c r="P45" t="s">
        <v>1418</v>
      </c>
      <c r="Q45" s="7">
        <v>45759</v>
      </c>
      <c r="R45" t="s">
        <v>1549</v>
      </c>
      <c r="S45" s="10" t="str">
        <f t="shared" si="0"/>
        <v/>
      </c>
      <c r="T45" s="10" t="str">
        <f t="shared" si="1"/>
        <v/>
      </c>
      <c r="U45" s="10" t="str">
        <f t="shared" si="2"/>
        <v/>
      </c>
      <c r="V45" s="10" t="str">
        <f t="shared" si="3"/>
        <v/>
      </c>
      <c r="W45" s="10" t="str">
        <f t="shared" si="4"/>
        <v/>
      </c>
      <c r="X45" s="10">
        <f t="shared" si="5"/>
        <v>42</v>
      </c>
      <c r="Y45" s="10" t="str">
        <f t="shared" si="6"/>
        <v/>
      </c>
    </row>
    <row r="46" spans="1:25" x14ac:dyDescent="0.3">
      <c r="A46" t="s">
        <v>1606</v>
      </c>
      <c r="B46" s="7">
        <v>45758</v>
      </c>
      <c r="C46" t="s">
        <v>1415</v>
      </c>
      <c r="D46" t="s">
        <v>1416</v>
      </c>
      <c r="E46">
        <v>18</v>
      </c>
      <c r="F46" t="s">
        <v>1607</v>
      </c>
      <c r="G46">
        <v>1755</v>
      </c>
      <c r="H46" t="s">
        <v>200</v>
      </c>
      <c r="I46">
        <v>610</v>
      </c>
      <c r="J46">
        <v>2.5</v>
      </c>
      <c r="K46">
        <v>594.75</v>
      </c>
      <c r="L46">
        <v>1043786.25</v>
      </c>
      <c r="M46" t="s">
        <v>1548</v>
      </c>
      <c r="N46">
        <v>187881.52</v>
      </c>
      <c r="O46">
        <v>1231667.77</v>
      </c>
      <c r="P46" t="s">
        <v>1418</v>
      </c>
      <c r="Q46" s="7">
        <v>45759</v>
      </c>
      <c r="R46" t="s">
        <v>1549</v>
      </c>
      <c r="S46" s="10" t="str">
        <f t="shared" si="0"/>
        <v/>
      </c>
      <c r="T46" s="10" t="str">
        <f t="shared" si="1"/>
        <v/>
      </c>
      <c r="U46" s="10" t="str">
        <f t="shared" si="2"/>
        <v/>
      </c>
      <c r="V46" s="10" t="str">
        <f t="shared" si="3"/>
        <v/>
      </c>
      <c r="W46" s="10" t="str">
        <f t="shared" si="4"/>
        <v/>
      </c>
      <c r="X46" s="10">
        <f t="shared" si="5"/>
        <v>43</v>
      </c>
      <c r="Y46" s="10" t="str">
        <f t="shared" si="6"/>
        <v/>
      </c>
    </row>
    <row r="47" spans="1:25" x14ac:dyDescent="0.3">
      <c r="A47" t="s">
        <v>1608</v>
      </c>
      <c r="B47" s="7">
        <v>45758</v>
      </c>
      <c r="C47" t="s">
        <v>1385</v>
      </c>
      <c r="D47" t="s">
        <v>1386</v>
      </c>
      <c r="E47">
        <v>16</v>
      </c>
      <c r="F47" t="s">
        <v>1609</v>
      </c>
      <c r="G47">
        <v>804</v>
      </c>
      <c r="H47" t="s">
        <v>200</v>
      </c>
      <c r="I47">
        <v>690</v>
      </c>
      <c r="J47">
        <v>0</v>
      </c>
      <c r="K47">
        <v>690</v>
      </c>
      <c r="L47">
        <v>554760</v>
      </c>
      <c r="M47" t="s">
        <v>1557</v>
      </c>
      <c r="N47">
        <v>99856.8</v>
      </c>
      <c r="O47">
        <v>654616.80000000005</v>
      </c>
      <c r="P47" t="s">
        <v>1389</v>
      </c>
      <c r="Q47" s="7">
        <v>45759</v>
      </c>
      <c r="R47" t="s">
        <v>1549</v>
      </c>
      <c r="S47" s="10" t="str">
        <f t="shared" si="0"/>
        <v/>
      </c>
      <c r="T47" s="10" t="str">
        <f t="shared" si="1"/>
        <v/>
      </c>
      <c r="U47" s="10" t="str">
        <f t="shared" si="2"/>
        <v/>
      </c>
      <c r="V47" s="10" t="str">
        <f t="shared" si="3"/>
        <v/>
      </c>
      <c r="W47" s="10" t="str">
        <f t="shared" si="4"/>
        <v/>
      </c>
      <c r="X47" s="10">
        <f t="shared" si="5"/>
        <v>44</v>
      </c>
      <c r="Y47" s="10" t="str">
        <f t="shared" si="6"/>
        <v/>
      </c>
    </row>
    <row r="48" spans="1:25" x14ac:dyDescent="0.3">
      <c r="A48" t="s">
        <v>1610</v>
      </c>
      <c r="B48" s="7">
        <v>45758</v>
      </c>
      <c r="C48" t="s">
        <v>1436</v>
      </c>
      <c r="D48" t="s">
        <v>1437</v>
      </c>
      <c r="E48">
        <v>18</v>
      </c>
      <c r="F48" t="s">
        <v>1585</v>
      </c>
      <c r="G48">
        <v>2083</v>
      </c>
      <c r="H48" t="s">
        <v>200</v>
      </c>
      <c r="I48">
        <v>148</v>
      </c>
      <c r="J48">
        <v>0</v>
      </c>
      <c r="K48">
        <v>148</v>
      </c>
      <c r="L48">
        <v>308284</v>
      </c>
      <c r="M48" t="s">
        <v>1548</v>
      </c>
      <c r="N48">
        <v>55491.12</v>
      </c>
      <c r="O48">
        <v>363775.12</v>
      </c>
      <c r="P48" t="s">
        <v>1394</v>
      </c>
      <c r="Q48" s="7">
        <v>45759</v>
      </c>
      <c r="R48" t="s">
        <v>1552</v>
      </c>
      <c r="S48" s="10" t="str">
        <f t="shared" si="0"/>
        <v/>
      </c>
      <c r="T48" s="10" t="str">
        <f t="shared" si="1"/>
        <v/>
      </c>
      <c r="U48" s="10" t="str">
        <f t="shared" si="2"/>
        <v/>
      </c>
      <c r="V48" s="10" t="str">
        <f t="shared" si="3"/>
        <v/>
      </c>
      <c r="W48" s="10" t="str">
        <f t="shared" si="4"/>
        <v/>
      </c>
      <c r="X48" s="10">
        <f t="shared" si="5"/>
        <v>45</v>
      </c>
      <c r="Y48" s="10" t="str">
        <f t="shared" si="6"/>
        <v/>
      </c>
    </row>
    <row r="49" spans="1:25" x14ac:dyDescent="0.3">
      <c r="A49" t="s">
        <v>1611</v>
      </c>
      <c r="B49" s="7">
        <v>45759</v>
      </c>
      <c r="C49" t="s">
        <v>1395</v>
      </c>
      <c r="D49" t="s">
        <v>1396</v>
      </c>
      <c r="E49">
        <v>18</v>
      </c>
      <c r="F49" t="s">
        <v>1547</v>
      </c>
      <c r="G49">
        <v>2779</v>
      </c>
      <c r="H49" t="s">
        <v>190</v>
      </c>
      <c r="I49">
        <v>355</v>
      </c>
      <c r="J49">
        <v>4</v>
      </c>
      <c r="K49">
        <v>340.8</v>
      </c>
      <c r="L49">
        <v>947083.2</v>
      </c>
      <c r="M49" t="s">
        <v>1548</v>
      </c>
      <c r="N49">
        <v>170474.98</v>
      </c>
      <c r="O49">
        <v>1117558.18</v>
      </c>
      <c r="P49" t="s">
        <v>1394</v>
      </c>
      <c r="Q49" s="7">
        <v>45761</v>
      </c>
      <c r="R49" t="s">
        <v>1549</v>
      </c>
      <c r="S49" s="10" t="str">
        <f t="shared" si="0"/>
        <v/>
      </c>
      <c r="T49" s="10" t="str">
        <f t="shared" si="1"/>
        <v/>
      </c>
      <c r="U49" s="10" t="str">
        <f t="shared" si="2"/>
        <v/>
      </c>
      <c r="V49" s="10" t="str">
        <f t="shared" si="3"/>
        <v/>
      </c>
      <c r="W49" s="10" t="str">
        <f t="shared" si="4"/>
        <v/>
      </c>
      <c r="X49" s="10">
        <f t="shared" si="5"/>
        <v>46</v>
      </c>
      <c r="Y49" s="10" t="str">
        <f t="shared" si="6"/>
        <v/>
      </c>
    </row>
    <row r="50" spans="1:25" x14ac:dyDescent="0.3">
      <c r="A50" t="s">
        <v>1612</v>
      </c>
      <c r="B50" s="7">
        <v>45759</v>
      </c>
      <c r="C50" t="s">
        <v>1458</v>
      </c>
      <c r="D50" t="s">
        <v>1459</v>
      </c>
      <c r="E50">
        <v>18</v>
      </c>
      <c r="F50" t="s">
        <v>1572</v>
      </c>
      <c r="G50">
        <v>1799</v>
      </c>
      <c r="H50" t="s">
        <v>200</v>
      </c>
      <c r="I50">
        <v>610</v>
      </c>
      <c r="J50">
        <v>0</v>
      </c>
      <c r="K50">
        <v>610</v>
      </c>
      <c r="L50">
        <v>1097390</v>
      </c>
      <c r="M50" t="s">
        <v>1548</v>
      </c>
      <c r="N50">
        <v>197530.2</v>
      </c>
      <c r="O50">
        <v>1294920.2</v>
      </c>
      <c r="P50" t="s">
        <v>1394</v>
      </c>
      <c r="Q50" s="7">
        <v>45760</v>
      </c>
      <c r="R50" t="s">
        <v>1549</v>
      </c>
      <c r="S50" s="10" t="str">
        <f t="shared" si="0"/>
        <v/>
      </c>
      <c r="T50" s="10" t="str">
        <f t="shared" si="1"/>
        <v/>
      </c>
      <c r="U50" s="10" t="str">
        <f t="shared" si="2"/>
        <v/>
      </c>
      <c r="V50" s="10" t="str">
        <f t="shared" si="3"/>
        <v/>
      </c>
      <c r="W50" s="10" t="str">
        <f t="shared" si="4"/>
        <v/>
      </c>
      <c r="X50" s="10">
        <f t="shared" si="5"/>
        <v>47</v>
      </c>
      <c r="Y50" s="10" t="str">
        <f t="shared" si="6"/>
        <v/>
      </c>
    </row>
    <row r="51" spans="1:25" x14ac:dyDescent="0.3">
      <c r="A51" t="s">
        <v>1613</v>
      </c>
      <c r="B51" s="7">
        <v>45759</v>
      </c>
      <c r="C51" t="s">
        <v>1390</v>
      </c>
      <c r="D51" t="s">
        <v>1391</v>
      </c>
      <c r="E51">
        <v>18</v>
      </c>
      <c r="F51" t="s">
        <v>1609</v>
      </c>
      <c r="G51">
        <v>503</v>
      </c>
      <c r="H51" t="s">
        <v>200</v>
      </c>
      <c r="I51">
        <v>690</v>
      </c>
      <c r="J51">
        <v>0</v>
      </c>
      <c r="K51">
        <v>690</v>
      </c>
      <c r="L51">
        <v>347070</v>
      </c>
      <c r="M51" t="s">
        <v>1548</v>
      </c>
      <c r="N51">
        <v>62472.6</v>
      </c>
      <c r="O51">
        <v>409542.6</v>
      </c>
      <c r="P51" t="s">
        <v>1394</v>
      </c>
      <c r="Q51" s="7">
        <v>45759</v>
      </c>
      <c r="R51" t="s">
        <v>1549</v>
      </c>
      <c r="S51" s="10" t="str">
        <f t="shared" si="0"/>
        <v/>
      </c>
      <c r="T51" s="10" t="str">
        <f t="shared" si="1"/>
        <v/>
      </c>
      <c r="U51" s="10" t="str">
        <f t="shared" si="2"/>
        <v/>
      </c>
      <c r="V51" s="10" t="str">
        <f t="shared" si="3"/>
        <v/>
      </c>
      <c r="W51" s="10" t="str">
        <f t="shared" si="4"/>
        <v/>
      </c>
      <c r="X51" s="10">
        <f t="shared" si="5"/>
        <v>48</v>
      </c>
      <c r="Y51" s="10" t="str">
        <f t="shared" si="6"/>
        <v/>
      </c>
    </row>
    <row r="52" spans="1:25" x14ac:dyDescent="0.3">
      <c r="A52" t="s">
        <v>1614</v>
      </c>
      <c r="B52" s="7">
        <v>45759</v>
      </c>
      <c r="C52" t="s">
        <v>1465</v>
      </c>
      <c r="D52" t="s">
        <v>1466</v>
      </c>
      <c r="E52">
        <v>18</v>
      </c>
      <c r="F52" t="s">
        <v>1604</v>
      </c>
      <c r="G52">
        <v>61</v>
      </c>
      <c r="H52" t="s">
        <v>204</v>
      </c>
      <c r="I52">
        <v>95</v>
      </c>
      <c r="J52">
        <v>0</v>
      </c>
      <c r="K52">
        <v>95</v>
      </c>
      <c r="L52">
        <v>5795</v>
      </c>
      <c r="M52" t="s">
        <v>1548</v>
      </c>
      <c r="N52">
        <v>1043.0999999999999</v>
      </c>
      <c r="O52">
        <v>6838.1</v>
      </c>
      <c r="P52" t="s">
        <v>1380</v>
      </c>
      <c r="Q52" s="7">
        <v>45761</v>
      </c>
      <c r="R52" t="s">
        <v>1549</v>
      </c>
      <c r="S52" s="10" t="str">
        <f t="shared" si="0"/>
        <v/>
      </c>
      <c r="T52" s="10" t="str">
        <f t="shared" si="1"/>
        <v/>
      </c>
      <c r="U52" s="10" t="str">
        <f t="shared" si="2"/>
        <v/>
      </c>
      <c r="V52" s="10" t="str">
        <f t="shared" si="3"/>
        <v/>
      </c>
      <c r="W52" s="10" t="str">
        <f t="shared" si="4"/>
        <v/>
      </c>
      <c r="X52" s="10">
        <f t="shared" si="5"/>
        <v>49</v>
      </c>
      <c r="Y52" s="10" t="str">
        <f t="shared" si="6"/>
        <v/>
      </c>
    </row>
    <row r="53" spans="1:25" x14ac:dyDescent="0.3">
      <c r="A53" t="s">
        <v>1615</v>
      </c>
      <c r="B53" s="7">
        <v>45763</v>
      </c>
      <c r="C53" t="s">
        <v>1452</v>
      </c>
      <c r="D53" t="s">
        <v>1453</v>
      </c>
      <c r="E53">
        <v>18</v>
      </c>
      <c r="F53" t="s">
        <v>1604</v>
      </c>
      <c r="G53">
        <v>390</v>
      </c>
      <c r="H53" t="s">
        <v>204</v>
      </c>
      <c r="I53">
        <v>95</v>
      </c>
      <c r="J53">
        <v>0</v>
      </c>
      <c r="K53">
        <v>95</v>
      </c>
      <c r="L53">
        <v>37050</v>
      </c>
      <c r="M53" t="s">
        <v>1548</v>
      </c>
      <c r="N53">
        <v>6669</v>
      </c>
      <c r="O53">
        <v>43719</v>
      </c>
      <c r="P53" t="s">
        <v>1394</v>
      </c>
      <c r="Q53" s="7">
        <v>45763</v>
      </c>
      <c r="R53" t="s">
        <v>1552</v>
      </c>
      <c r="S53" s="10" t="str">
        <f t="shared" si="0"/>
        <v/>
      </c>
      <c r="T53" s="10" t="str">
        <f t="shared" si="1"/>
        <v/>
      </c>
      <c r="U53" s="10" t="str">
        <f t="shared" si="2"/>
        <v/>
      </c>
      <c r="V53" s="10" t="str">
        <f t="shared" si="3"/>
        <v/>
      </c>
      <c r="W53" s="10" t="str">
        <f t="shared" si="4"/>
        <v/>
      </c>
      <c r="X53" s="10">
        <f t="shared" si="5"/>
        <v>50</v>
      </c>
      <c r="Y53" s="10" t="str">
        <f t="shared" si="6"/>
        <v/>
      </c>
    </row>
    <row r="54" spans="1:25" x14ac:dyDescent="0.3">
      <c r="A54" t="s">
        <v>1616</v>
      </c>
      <c r="B54" s="7">
        <v>45763</v>
      </c>
      <c r="C54" t="s">
        <v>1506</v>
      </c>
      <c r="D54" t="s">
        <v>1507</v>
      </c>
      <c r="E54">
        <v>16</v>
      </c>
      <c r="F54" t="s">
        <v>1547</v>
      </c>
      <c r="G54">
        <v>2895</v>
      </c>
      <c r="H54" t="s">
        <v>190</v>
      </c>
      <c r="I54">
        <v>355</v>
      </c>
      <c r="J54">
        <v>2.5</v>
      </c>
      <c r="K54">
        <v>346.12</v>
      </c>
      <c r="L54">
        <v>1002017.4</v>
      </c>
      <c r="M54" t="s">
        <v>1557</v>
      </c>
      <c r="N54">
        <v>180363.13</v>
      </c>
      <c r="O54">
        <v>1182380.53</v>
      </c>
      <c r="P54" t="s">
        <v>1418</v>
      </c>
      <c r="Q54" s="7">
        <v>45765</v>
      </c>
      <c r="R54" t="s">
        <v>1549</v>
      </c>
      <c r="S54" s="10" t="str">
        <f t="shared" si="0"/>
        <v/>
      </c>
      <c r="T54" s="10" t="str">
        <f t="shared" si="1"/>
        <v/>
      </c>
      <c r="U54" s="10" t="str">
        <f t="shared" si="2"/>
        <v/>
      </c>
      <c r="V54" s="10" t="str">
        <f t="shared" si="3"/>
        <v/>
      </c>
      <c r="W54" s="10" t="str">
        <f t="shared" si="4"/>
        <v/>
      </c>
      <c r="X54" s="10">
        <f t="shared" si="5"/>
        <v>51</v>
      </c>
      <c r="Y54" s="10" t="str">
        <f t="shared" si="6"/>
        <v/>
      </c>
    </row>
    <row r="55" spans="1:25" x14ac:dyDescent="0.3">
      <c r="A55" t="s">
        <v>1617</v>
      </c>
      <c r="B55" s="7">
        <v>45763</v>
      </c>
      <c r="C55" t="s">
        <v>1449</v>
      </c>
      <c r="D55" t="s">
        <v>1450</v>
      </c>
      <c r="E55">
        <v>18</v>
      </c>
      <c r="F55" t="s">
        <v>1618</v>
      </c>
      <c r="G55">
        <v>1003</v>
      </c>
      <c r="H55" t="s">
        <v>190</v>
      </c>
      <c r="I55">
        <v>368</v>
      </c>
      <c r="J55">
        <v>1</v>
      </c>
      <c r="K55">
        <v>364.32</v>
      </c>
      <c r="L55">
        <v>365412.96</v>
      </c>
      <c r="M55" t="s">
        <v>1548</v>
      </c>
      <c r="N55">
        <v>65774.33</v>
      </c>
      <c r="O55">
        <v>431187.29</v>
      </c>
      <c r="P55" t="s">
        <v>1418</v>
      </c>
      <c r="Q55" s="7">
        <v>45765</v>
      </c>
      <c r="R55" t="s">
        <v>1549</v>
      </c>
      <c r="S55" s="10" t="str">
        <f t="shared" si="0"/>
        <v/>
      </c>
      <c r="T55" s="10" t="str">
        <f t="shared" si="1"/>
        <v/>
      </c>
      <c r="U55" s="10" t="str">
        <f t="shared" si="2"/>
        <v/>
      </c>
      <c r="V55" s="10" t="str">
        <f t="shared" si="3"/>
        <v/>
      </c>
      <c r="W55" s="10" t="str">
        <f t="shared" si="4"/>
        <v/>
      </c>
      <c r="X55" s="10">
        <f t="shared" si="5"/>
        <v>52</v>
      </c>
      <c r="Y55" s="10" t="str">
        <f t="shared" si="6"/>
        <v/>
      </c>
    </row>
    <row r="56" spans="1:25" x14ac:dyDescent="0.3">
      <c r="A56" t="s">
        <v>1619</v>
      </c>
      <c r="B56" s="7">
        <v>45763</v>
      </c>
      <c r="C56" t="s">
        <v>1521</v>
      </c>
      <c r="D56" t="s">
        <v>1522</v>
      </c>
      <c r="E56">
        <v>18</v>
      </c>
      <c r="F56" t="s">
        <v>1556</v>
      </c>
      <c r="G56">
        <v>89</v>
      </c>
      <c r="H56" t="s">
        <v>204</v>
      </c>
      <c r="I56">
        <v>1350</v>
      </c>
      <c r="J56">
        <v>0</v>
      </c>
      <c r="K56">
        <v>1350</v>
      </c>
      <c r="L56">
        <v>120150</v>
      </c>
      <c r="M56" t="s">
        <v>1548</v>
      </c>
      <c r="N56">
        <v>21627</v>
      </c>
      <c r="O56">
        <v>141777</v>
      </c>
      <c r="P56" t="s">
        <v>1418</v>
      </c>
      <c r="Q56" s="7">
        <v>45764</v>
      </c>
      <c r="R56" t="s">
        <v>1549</v>
      </c>
      <c r="S56" s="10" t="str">
        <f t="shared" si="0"/>
        <v/>
      </c>
      <c r="T56" s="10" t="str">
        <f t="shared" si="1"/>
        <v/>
      </c>
      <c r="U56" s="10" t="str">
        <f t="shared" si="2"/>
        <v/>
      </c>
      <c r="V56" s="10" t="str">
        <f t="shared" si="3"/>
        <v/>
      </c>
      <c r="W56" s="10" t="str">
        <f t="shared" si="4"/>
        <v/>
      </c>
      <c r="X56" s="10">
        <f t="shared" si="5"/>
        <v>53</v>
      </c>
      <c r="Y56" s="10" t="str">
        <f t="shared" si="6"/>
        <v/>
      </c>
    </row>
    <row r="57" spans="1:25" x14ac:dyDescent="0.3">
      <c r="A57" t="s">
        <v>1620</v>
      </c>
      <c r="B57" s="7">
        <v>45763</v>
      </c>
      <c r="C57" t="s">
        <v>1436</v>
      </c>
      <c r="D57" t="s">
        <v>1437</v>
      </c>
      <c r="E57">
        <v>18</v>
      </c>
      <c r="F57" t="s">
        <v>1551</v>
      </c>
      <c r="G57">
        <v>1063</v>
      </c>
      <c r="H57" t="s">
        <v>190</v>
      </c>
      <c r="I57">
        <v>342</v>
      </c>
      <c r="J57">
        <v>0</v>
      </c>
      <c r="K57">
        <v>342</v>
      </c>
      <c r="L57">
        <v>363546</v>
      </c>
      <c r="M57" t="s">
        <v>1548</v>
      </c>
      <c r="N57">
        <v>65438.28</v>
      </c>
      <c r="O57">
        <v>428984.28</v>
      </c>
      <c r="P57" t="s">
        <v>1394</v>
      </c>
      <c r="Q57" s="7">
        <v>45765</v>
      </c>
      <c r="R57" t="s">
        <v>1549</v>
      </c>
      <c r="S57" s="10" t="str">
        <f t="shared" si="0"/>
        <v/>
      </c>
      <c r="T57" s="10" t="str">
        <f t="shared" si="1"/>
        <v/>
      </c>
      <c r="U57" s="10" t="str">
        <f t="shared" si="2"/>
        <v/>
      </c>
      <c r="V57" s="10" t="str">
        <f t="shared" si="3"/>
        <v/>
      </c>
      <c r="W57" s="10" t="str">
        <f t="shared" si="4"/>
        <v/>
      </c>
      <c r="X57" s="10">
        <f t="shared" si="5"/>
        <v>54</v>
      </c>
      <c r="Y57" s="10" t="str">
        <f t="shared" si="6"/>
        <v/>
      </c>
    </row>
    <row r="58" spans="1:25" x14ac:dyDescent="0.3">
      <c r="A58" t="s">
        <v>1621</v>
      </c>
      <c r="B58" s="7">
        <v>45763</v>
      </c>
      <c r="C58" t="s">
        <v>1427</v>
      </c>
      <c r="D58" t="s">
        <v>1428</v>
      </c>
      <c r="E58">
        <v>18</v>
      </c>
      <c r="F58" t="s">
        <v>1563</v>
      </c>
      <c r="G58">
        <v>289</v>
      </c>
      <c r="H58" t="s">
        <v>204</v>
      </c>
      <c r="I58">
        <v>480</v>
      </c>
      <c r="J58">
        <v>4</v>
      </c>
      <c r="K58">
        <v>460.8</v>
      </c>
      <c r="L58">
        <v>133171.20000000001</v>
      </c>
      <c r="M58" t="s">
        <v>1548</v>
      </c>
      <c r="N58">
        <v>23970.82</v>
      </c>
      <c r="O58">
        <v>157142.01999999999</v>
      </c>
      <c r="P58" t="s">
        <v>1394</v>
      </c>
      <c r="Q58" s="7">
        <v>45764</v>
      </c>
      <c r="R58" t="s">
        <v>1549</v>
      </c>
      <c r="S58" s="10" t="str">
        <f t="shared" si="0"/>
        <v/>
      </c>
      <c r="T58" s="10" t="str">
        <f t="shared" si="1"/>
        <v/>
      </c>
      <c r="U58" s="10" t="str">
        <f t="shared" si="2"/>
        <v/>
      </c>
      <c r="V58" s="10" t="str">
        <f t="shared" si="3"/>
        <v/>
      </c>
      <c r="W58" s="10" t="str">
        <f t="shared" si="4"/>
        <v/>
      </c>
      <c r="X58" s="10">
        <f t="shared" si="5"/>
        <v>55</v>
      </c>
      <c r="Y58" s="10" t="str">
        <f t="shared" si="6"/>
        <v/>
      </c>
    </row>
    <row r="59" spans="1:25" x14ac:dyDescent="0.3">
      <c r="A59" t="s">
        <v>1622</v>
      </c>
      <c r="B59" s="7">
        <v>45764</v>
      </c>
      <c r="C59" t="s">
        <v>1436</v>
      </c>
      <c r="D59" t="s">
        <v>1437</v>
      </c>
      <c r="E59">
        <v>18</v>
      </c>
      <c r="F59" t="s">
        <v>1563</v>
      </c>
      <c r="G59">
        <v>154</v>
      </c>
      <c r="H59" t="s">
        <v>204</v>
      </c>
      <c r="I59">
        <v>480</v>
      </c>
      <c r="J59">
        <v>3</v>
      </c>
      <c r="K59">
        <v>465.6</v>
      </c>
      <c r="L59">
        <v>71702.399999999994</v>
      </c>
      <c r="M59" t="s">
        <v>1548</v>
      </c>
      <c r="N59">
        <v>12906.43</v>
      </c>
      <c r="O59">
        <v>84608.829999999987</v>
      </c>
      <c r="P59" t="s">
        <v>1394</v>
      </c>
      <c r="Q59" s="7">
        <v>45766</v>
      </c>
      <c r="R59" t="s">
        <v>1549</v>
      </c>
      <c r="S59" s="10" t="str">
        <f t="shared" si="0"/>
        <v/>
      </c>
      <c r="T59" s="10" t="str">
        <f t="shared" si="1"/>
        <v/>
      </c>
      <c r="U59" s="10" t="str">
        <f t="shared" si="2"/>
        <v/>
      </c>
      <c r="V59" s="10" t="str">
        <f t="shared" si="3"/>
        <v/>
      </c>
      <c r="W59" s="10" t="str">
        <f t="shared" si="4"/>
        <v/>
      </c>
      <c r="X59" s="10">
        <f t="shared" si="5"/>
        <v>56</v>
      </c>
      <c r="Y59" s="10" t="str">
        <f t="shared" si="6"/>
        <v/>
      </c>
    </row>
    <row r="60" spans="1:25" x14ac:dyDescent="0.3">
      <c r="A60" t="s">
        <v>1623</v>
      </c>
      <c r="B60" s="7">
        <v>45764</v>
      </c>
      <c r="C60" t="s">
        <v>1487</v>
      </c>
      <c r="D60" t="s">
        <v>1443</v>
      </c>
      <c r="E60">
        <v>15</v>
      </c>
      <c r="F60" t="s">
        <v>1572</v>
      </c>
      <c r="G60">
        <v>471</v>
      </c>
      <c r="H60" t="s">
        <v>200</v>
      </c>
      <c r="I60">
        <v>610</v>
      </c>
      <c r="J60">
        <v>2.5</v>
      </c>
      <c r="K60">
        <v>594.75</v>
      </c>
      <c r="L60">
        <v>280127.25</v>
      </c>
      <c r="M60" t="s">
        <v>1557</v>
      </c>
      <c r="N60">
        <v>50422.9</v>
      </c>
      <c r="O60">
        <v>330550.15000000002</v>
      </c>
      <c r="P60" t="s">
        <v>1380</v>
      </c>
      <c r="Q60" s="7">
        <v>45765</v>
      </c>
      <c r="R60" t="s">
        <v>1549</v>
      </c>
      <c r="S60" s="10" t="str">
        <f t="shared" si="0"/>
        <v/>
      </c>
      <c r="T60" s="10" t="str">
        <f t="shared" si="1"/>
        <v/>
      </c>
      <c r="U60" s="10" t="str">
        <f t="shared" si="2"/>
        <v/>
      </c>
      <c r="V60" s="10" t="str">
        <f t="shared" si="3"/>
        <v/>
      </c>
      <c r="W60" s="10" t="str">
        <f t="shared" si="4"/>
        <v/>
      </c>
      <c r="X60" s="10">
        <f t="shared" si="5"/>
        <v>57</v>
      </c>
      <c r="Y60" s="10" t="str">
        <f t="shared" si="6"/>
        <v/>
      </c>
    </row>
    <row r="61" spans="1:25" x14ac:dyDescent="0.3">
      <c r="A61" t="s">
        <v>1624</v>
      </c>
      <c r="B61" s="7">
        <v>45764</v>
      </c>
      <c r="C61" t="s">
        <v>1385</v>
      </c>
      <c r="D61" t="s">
        <v>1386</v>
      </c>
      <c r="E61">
        <v>16</v>
      </c>
      <c r="F61" t="s">
        <v>1559</v>
      </c>
      <c r="G61">
        <v>1572</v>
      </c>
      <c r="H61" t="s">
        <v>200</v>
      </c>
      <c r="I61">
        <v>520</v>
      </c>
      <c r="J61">
        <v>0</v>
      </c>
      <c r="K61">
        <v>520</v>
      </c>
      <c r="L61">
        <v>817440</v>
      </c>
      <c r="M61" t="s">
        <v>1557</v>
      </c>
      <c r="N61">
        <v>147139.20000000001</v>
      </c>
      <c r="O61">
        <v>964579.2</v>
      </c>
      <c r="P61" t="s">
        <v>1389</v>
      </c>
      <c r="Q61" s="7">
        <v>45764</v>
      </c>
      <c r="R61" t="s">
        <v>1549</v>
      </c>
      <c r="S61" s="10" t="str">
        <f t="shared" si="0"/>
        <v/>
      </c>
      <c r="T61" s="10" t="str">
        <f t="shared" si="1"/>
        <v/>
      </c>
      <c r="U61" s="10" t="str">
        <f t="shared" si="2"/>
        <v/>
      </c>
      <c r="V61" s="10" t="str">
        <f t="shared" si="3"/>
        <v/>
      </c>
      <c r="W61" s="10" t="str">
        <f t="shared" si="4"/>
        <v/>
      </c>
      <c r="X61" s="10">
        <f t="shared" si="5"/>
        <v>58</v>
      </c>
      <c r="Y61" s="10" t="str">
        <f t="shared" si="6"/>
        <v/>
      </c>
    </row>
    <row r="62" spans="1:25" x14ac:dyDescent="0.3">
      <c r="A62" t="s">
        <v>1625</v>
      </c>
      <c r="B62" s="7">
        <v>45764</v>
      </c>
      <c r="C62" t="s">
        <v>1455</v>
      </c>
      <c r="D62" t="s">
        <v>1456</v>
      </c>
      <c r="E62">
        <v>18</v>
      </c>
      <c r="F62" t="s">
        <v>1609</v>
      </c>
      <c r="G62">
        <v>1108</v>
      </c>
      <c r="H62" t="s">
        <v>200</v>
      </c>
      <c r="I62">
        <v>690</v>
      </c>
      <c r="J62">
        <v>3</v>
      </c>
      <c r="K62">
        <v>669.3</v>
      </c>
      <c r="L62">
        <v>741584.4</v>
      </c>
      <c r="M62" t="s">
        <v>1548</v>
      </c>
      <c r="N62">
        <v>133485.19</v>
      </c>
      <c r="O62">
        <v>875069.59000000008</v>
      </c>
      <c r="P62" t="s">
        <v>1389</v>
      </c>
      <c r="Q62" s="7">
        <v>45765</v>
      </c>
      <c r="R62" t="s">
        <v>1549</v>
      </c>
      <c r="S62" s="10" t="str">
        <f t="shared" si="0"/>
        <v/>
      </c>
      <c r="T62" s="10" t="str">
        <f t="shared" si="1"/>
        <v/>
      </c>
      <c r="U62" s="10" t="str">
        <f t="shared" si="2"/>
        <v/>
      </c>
      <c r="V62" s="10" t="str">
        <f t="shared" si="3"/>
        <v/>
      </c>
      <c r="W62" s="10" t="str">
        <f t="shared" si="4"/>
        <v/>
      </c>
      <c r="X62" s="10">
        <f t="shared" si="5"/>
        <v>59</v>
      </c>
      <c r="Y62" s="10" t="str">
        <f t="shared" si="6"/>
        <v/>
      </c>
    </row>
    <row r="63" spans="1:25" x14ac:dyDescent="0.3">
      <c r="A63" t="s">
        <v>1626</v>
      </c>
      <c r="B63" s="7">
        <v>45764</v>
      </c>
      <c r="C63" t="s">
        <v>1436</v>
      </c>
      <c r="D63" t="s">
        <v>1437</v>
      </c>
      <c r="E63">
        <v>18</v>
      </c>
      <c r="F63" t="s">
        <v>1627</v>
      </c>
      <c r="G63">
        <v>1895</v>
      </c>
      <c r="H63" t="s">
        <v>200</v>
      </c>
      <c r="I63">
        <v>820</v>
      </c>
      <c r="J63">
        <v>0</v>
      </c>
      <c r="K63">
        <v>820</v>
      </c>
      <c r="L63">
        <v>1553900</v>
      </c>
      <c r="M63" t="s">
        <v>1548</v>
      </c>
      <c r="N63">
        <v>279702</v>
      </c>
      <c r="O63">
        <v>1833602</v>
      </c>
      <c r="P63" t="s">
        <v>1394</v>
      </c>
      <c r="Q63" s="7">
        <v>45764</v>
      </c>
      <c r="R63" t="s">
        <v>1552</v>
      </c>
      <c r="S63" s="10" t="str">
        <f t="shared" si="0"/>
        <v/>
      </c>
      <c r="T63" s="10" t="str">
        <f t="shared" si="1"/>
        <v/>
      </c>
      <c r="U63" s="10" t="str">
        <f t="shared" si="2"/>
        <v/>
      </c>
      <c r="V63" s="10" t="str">
        <f t="shared" si="3"/>
        <v/>
      </c>
      <c r="W63" s="10" t="str">
        <f t="shared" si="4"/>
        <v/>
      </c>
      <c r="X63" s="10">
        <f t="shared" si="5"/>
        <v>60</v>
      </c>
      <c r="Y63" s="10" t="str">
        <f t="shared" si="6"/>
        <v/>
      </c>
    </row>
    <row r="64" spans="1:25" x14ac:dyDescent="0.3">
      <c r="A64" t="s">
        <v>1628</v>
      </c>
      <c r="B64" s="7">
        <v>45765</v>
      </c>
      <c r="C64" t="s">
        <v>1452</v>
      </c>
      <c r="D64" t="s">
        <v>1453</v>
      </c>
      <c r="E64">
        <v>18</v>
      </c>
      <c r="F64" t="s">
        <v>1565</v>
      </c>
      <c r="G64">
        <v>1649</v>
      </c>
      <c r="H64" t="s">
        <v>200</v>
      </c>
      <c r="I64">
        <v>1150</v>
      </c>
      <c r="J64">
        <v>0</v>
      </c>
      <c r="K64">
        <v>1150</v>
      </c>
      <c r="L64">
        <v>1896350</v>
      </c>
      <c r="M64" t="s">
        <v>1548</v>
      </c>
      <c r="N64">
        <v>341343</v>
      </c>
      <c r="O64">
        <v>2237693</v>
      </c>
      <c r="P64" t="s">
        <v>1394</v>
      </c>
      <c r="Q64" s="7">
        <v>45767</v>
      </c>
      <c r="R64" t="s">
        <v>1552</v>
      </c>
      <c r="S64" s="10" t="str">
        <f t="shared" si="0"/>
        <v/>
      </c>
      <c r="T64" s="10" t="str">
        <f t="shared" si="1"/>
        <v/>
      </c>
      <c r="U64" s="10" t="str">
        <f t="shared" si="2"/>
        <v/>
      </c>
      <c r="V64" s="10" t="str">
        <f t="shared" si="3"/>
        <v/>
      </c>
      <c r="W64" s="10" t="str">
        <f t="shared" si="4"/>
        <v/>
      </c>
      <c r="X64" s="10">
        <f t="shared" si="5"/>
        <v>61</v>
      </c>
      <c r="Y64" s="10" t="str">
        <f t="shared" si="6"/>
        <v/>
      </c>
    </row>
    <row r="65" spans="1:25" x14ac:dyDescent="0.3">
      <c r="A65" t="s">
        <v>1629</v>
      </c>
      <c r="B65" s="7">
        <v>45765</v>
      </c>
      <c r="C65" t="s">
        <v>1376</v>
      </c>
      <c r="D65" t="s">
        <v>1377</v>
      </c>
      <c r="E65">
        <v>18</v>
      </c>
      <c r="F65" t="s">
        <v>1604</v>
      </c>
      <c r="G65">
        <v>246</v>
      </c>
      <c r="H65" t="s">
        <v>204</v>
      </c>
      <c r="I65">
        <v>95</v>
      </c>
      <c r="J65">
        <v>2</v>
      </c>
      <c r="K65">
        <v>93.1</v>
      </c>
      <c r="L65">
        <v>22902.6</v>
      </c>
      <c r="M65" t="s">
        <v>1548</v>
      </c>
      <c r="N65">
        <v>4122.47</v>
      </c>
      <c r="O65">
        <v>27025.07</v>
      </c>
      <c r="P65" t="s">
        <v>1380</v>
      </c>
      <c r="Q65" s="7">
        <v>45765</v>
      </c>
      <c r="R65" t="s">
        <v>1552</v>
      </c>
      <c r="S65" s="10" t="str">
        <f t="shared" si="0"/>
        <v/>
      </c>
      <c r="T65" s="10" t="str">
        <f t="shared" si="1"/>
        <v/>
      </c>
      <c r="U65" s="10" t="str">
        <f t="shared" si="2"/>
        <v/>
      </c>
      <c r="V65" s="10" t="str">
        <f t="shared" si="3"/>
        <v/>
      </c>
      <c r="W65" s="10" t="str">
        <f t="shared" si="4"/>
        <v/>
      </c>
      <c r="X65" s="10">
        <f t="shared" si="5"/>
        <v>62</v>
      </c>
      <c r="Y65" s="10" t="str">
        <f t="shared" si="6"/>
        <v/>
      </c>
    </row>
    <row r="66" spans="1:25" x14ac:dyDescent="0.3">
      <c r="A66" t="s">
        <v>1630</v>
      </c>
      <c r="B66" s="7">
        <v>45765</v>
      </c>
      <c r="C66" t="s">
        <v>1436</v>
      </c>
      <c r="D66" t="s">
        <v>1437</v>
      </c>
      <c r="E66">
        <v>18</v>
      </c>
      <c r="F66" t="s">
        <v>1551</v>
      </c>
      <c r="G66">
        <v>476</v>
      </c>
      <c r="H66" t="s">
        <v>190</v>
      </c>
      <c r="I66">
        <v>342</v>
      </c>
      <c r="J66">
        <v>1</v>
      </c>
      <c r="K66">
        <v>338.58</v>
      </c>
      <c r="L66">
        <v>161164.07999999999</v>
      </c>
      <c r="M66" t="s">
        <v>1548</v>
      </c>
      <c r="N66">
        <v>29009.53</v>
      </c>
      <c r="O66">
        <v>190173.61</v>
      </c>
      <c r="P66" t="s">
        <v>1394</v>
      </c>
      <c r="Q66" s="7">
        <v>45765</v>
      </c>
      <c r="R66" t="s">
        <v>1552</v>
      </c>
      <c r="S66" s="10" t="str">
        <f t="shared" si="0"/>
        <v/>
      </c>
      <c r="T66" s="10" t="str">
        <f t="shared" si="1"/>
        <v/>
      </c>
      <c r="U66" s="10" t="str">
        <f t="shared" si="2"/>
        <v/>
      </c>
      <c r="V66" s="10" t="str">
        <f t="shared" si="3"/>
        <v/>
      </c>
      <c r="W66" s="10" t="str">
        <f t="shared" si="4"/>
        <v/>
      </c>
      <c r="X66" s="10">
        <f t="shared" si="5"/>
        <v>63</v>
      </c>
      <c r="Y66" s="10" t="str">
        <f t="shared" si="6"/>
        <v/>
      </c>
    </row>
    <row r="67" spans="1:25" x14ac:dyDescent="0.3">
      <c r="A67" t="s">
        <v>1631</v>
      </c>
      <c r="B67" s="7">
        <v>45765</v>
      </c>
      <c r="C67" t="s">
        <v>1496</v>
      </c>
      <c r="D67" t="s">
        <v>1497</v>
      </c>
      <c r="E67">
        <v>18</v>
      </c>
      <c r="F67" t="s">
        <v>1572</v>
      </c>
      <c r="G67">
        <v>502</v>
      </c>
      <c r="H67" t="s">
        <v>200</v>
      </c>
      <c r="I67">
        <v>610</v>
      </c>
      <c r="J67">
        <v>4</v>
      </c>
      <c r="K67">
        <v>585.6</v>
      </c>
      <c r="L67">
        <v>293971.20000000001</v>
      </c>
      <c r="M67" t="s">
        <v>1548</v>
      </c>
      <c r="N67">
        <v>52914.82</v>
      </c>
      <c r="O67">
        <v>346886.02</v>
      </c>
      <c r="P67" t="s">
        <v>1389</v>
      </c>
      <c r="Q67" s="7">
        <v>45765</v>
      </c>
      <c r="R67" t="s">
        <v>1552</v>
      </c>
      <c r="S67" s="10" t="str">
        <f t="shared" si="0"/>
        <v/>
      </c>
      <c r="T67" s="10" t="str">
        <f t="shared" si="1"/>
        <v/>
      </c>
      <c r="U67" s="10" t="str">
        <f t="shared" si="2"/>
        <v/>
      </c>
      <c r="V67" s="10" t="str">
        <f t="shared" si="3"/>
        <v/>
      </c>
      <c r="W67" s="10" t="str">
        <f t="shared" si="4"/>
        <v/>
      </c>
      <c r="X67" s="10">
        <f t="shared" si="5"/>
        <v>64</v>
      </c>
      <c r="Y67" s="10" t="str">
        <f t="shared" si="6"/>
        <v/>
      </c>
    </row>
    <row r="68" spans="1:25" x14ac:dyDescent="0.3">
      <c r="A68" t="s">
        <v>1632</v>
      </c>
      <c r="B68" s="7">
        <v>45765</v>
      </c>
      <c r="C68" t="s">
        <v>1504</v>
      </c>
      <c r="D68" t="s">
        <v>1482</v>
      </c>
      <c r="E68">
        <v>18</v>
      </c>
      <c r="F68" t="s">
        <v>1551</v>
      </c>
      <c r="G68">
        <v>1651</v>
      </c>
      <c r="H68" t="s">
        <v>190</v>
      </c>
      <c r="I68">
        <v>342</v>
      </c>
      <c r="J68">
        <v>2.5</v>
      </c>
      <c r="K68">
        <v>333.45</v>
      </c>
      <c r="L68">
        <v>550525.94999999995</v>
      </c>
      <c r="M68" t="s">
        <v>1548</v>
      </c>
      <c r="N68">
        <v>99094.67</v>
      </c>
      <c r="O68">
        <v>649620.62</v>
      </c>
      <c r="P68" t="s">
        <v>1380</v>
      </c>
      <c r="Q68" s="7">
        <v>45767</v>
      </c>
      <c r="R68" t="s">
        <v>1549</v>
      </c>
      <c r="S68" s="10" t="str">
        <f t="shared" ref="S68:S131" si="7">IF(J68&gt;5,"FLAG","")</f>
        <v/>
      </c>
      <c r="T68" s="10" t="str">
        <f t="shared" ref="T68:T131" si="8">IF(WEEKDAY(B68)=1,"FLAG","")</f>
        <v/>
      </c>
      <c r="U68" s="10" t="str">
        <f t="shared" ref="U68:U131" si="9">IF(AND(B68&lt;=DATE(2026,3,31),Q68&gt;DATE(2026,3,31)),"FLAG","")</f>
        <v/>
      </c>
      <c r="V68" s="10" t="str">
        <f t="shared" ref="V68:V131" si="10">IF(COUNTIFS($C$4:$C$1451,C68,$B$4:$B$1451,B68,$F$4:$F$1451,F68,$G$4:$G$1451,G68,$L$4:$L$1451,L68)&gt;1,"FLAG","")</f>
        <v/>
      </c>
      <c r="W68" s="10" t="str">
        <f t="shared" ref="W68:W131" si="11">IF(OR(AND(E68&lt;&gt;18,M68&lt;&gt;"IGST"),AND(E68=18,M68="IGST")),"FLAG","")</f>
        <v/>
      </c>
      <c r="X68" s="10">
        <f t="shared" ref="X68:X131" si="12">VALUE(MID(A68,11,4))</f>
        <v>65</v>
      </c>
      <c r="Y68" s="10" t="str">
        <f t="shared" ref="Y68:Y131" si="13">IF(ROW()=4,"",IF(X68-INDEX($X$4:$X$1451,ROW()-4)&gt;1,"FLAG",""))</f>
        <v/>
      </c>
    </row>
    <row r="69" spans="1:25" x14ac:dyDescent="0.3">
      <c r="A69" t="s">
        <v>1633</v>
      </c>
      <c r="B69" s="7">
        <v>45765</v>
      </c>
      <c r="C69" t="s">
        <v>1405</v>
      </c>
      <c r="D69" t="s">
        <v>1406</v>
      </c>
      <c r="E69">
        <v>18</v>
      </c>
      <c r="F69" t="s">
        <v>1572</v>
      </c>
      <c r="G69">
        <v>1917</v>
      </c>
      <c r="H69" t="s">
        <v>200</v>
      </c>
      <c r="I69">
        <v>610</v>
      </c>
      <c r="J69">
        <v>2</v>
      </c>
      <c r="K69">
        <v>597.79999999999995</v>
      </c>
      <c r="L69">
        <v>1145982.6000000001</v>
      </c>
      <c r="M69" t="s">
        <v>1548</v>
      </c>
      <c r="N69">
        <v>206276.87</v>
      </c>
      <c r="O69">
        <v>1352259.47</v>
      </c>
      <c r="P69" t="s">
        <v>1389</v>
      </c>
      <c r="Q69" s="7">
        <v>45766</v>
      </c>
      <c r="R69" t="s">
        <v>1549</v>
      </c>
      <c r="S69" s="10" t="str">
        <f t="shared" si="7"/>
        <v/>
      </c>
      <c r="T69" s="10" t="str">
        <f t="shared" si="8"/>
        <v/>
      </c>
      <c r="U69" s="10" t="str">
        <f t="shared" si="9"/>
        <v/>
      </c>
      <c r="V69" s="10" t="str">
        <f t="shared" si="10"/>
        <v/>
      </c>
      <c r="W69" s="10" t="str">
        <f t="shared" si="11"/>
        <v/>
      </c>
      <c r="X69" s="10">
        <f t="shared" si="12"/>
        <v>66</v>
      </c>
      <c r="Y69" s="10" t="str">
        <f t="shared" si="13"/>
        <v/>
      </c>
    </row>
    <row r="70" spans="1:25" x14ac:dyDescent="0.3">
      <c r="A70" t="s">
        <v>1634</v>
      </c>
      <c r="B70" s="7">
        <v>45765</v>
      </c>
      <c r="C70" t="s">
        <v>1478</v>
      </c>
      <c r="D70" t="s">
        <v>1479</v>
      </c>
      <c r="E70">
        <v>18</v>
      </c>
      <c r="F70" t="s">
        <v>1576</v>
      </c>
      <c r="G70">
        <v>584</v>
      </c>
      <c r="H70" t="s">
        <v>200</v>
      </c>
      <c r="I70">
        <v>92</v>
      </c>
      <c r="J70">
        <v>1</v>
      </c>
      <c r="K70">
        <v>91.08</v>
      </c>
      <c r="L70">
        <v>53190.720000000001</v>
      </c>
      <c r="M70" t="s">
        <v>1548</v>
      </c>
      <c r="N70">
        <v>9574.33</v>
      </c>
      <c r="O70">
        <v>62765.05</v>
      </c>
      <c r="P70" t="s">
        <v>1394</v>
      </c>
      <c r="Q70" s="7">
        <v>45767</v>
      </c>
      <c r="R70" t="s">
        <v>1552</v>
      </c>
      <c r="S70" s="10" t="str">
        <f t="shared" si="7"/>
        <v/>
      </c>
      <c r="T70" s="10" t="str">
        <f t="shared" si="8"/>
        <v/>
      </c>
      <c r="U70" s="10" t="str">
        <f t="shared" si="9"/>
        <v/>
      </c>
      <c r="V70" s="10" t="str">
        <f t="shared" si="10"/>
        <v/>
      </c>
      <c r="W70" s="10" t="str">
        <f t="shared" si="11"/>
        <v/>
      </c>
      <c r="X70" s="10">
        <f t="shared" si="12"/>
        <v>67</v>
      </c>
      <c r="Y70" s="10" t="str">
        <f t="shared" si="13"/>
        <v/>
      </c>
    </row>
    <row r="71" spans="1:25" x14ac:dyDescent="0.3">
      <c r="A71" t="s">
        <v>1635</v>
      </c>
      <c r="B71" s="7">
        <v>45766</v>
      </c>
      <c r="C71" t="s">
        <v>1381</v>
      </c>
      <c r="D71" t="s">
        <v>1382</v>
      </c>
      <c r="E71">
        <v>18</v>
      </c>
      <c r="F71" t="s">
        <v>1559</v>
      </c>
      <c r="G71">
        <v>1560</v>
      </c>
      <c r="H71" t="s">
        <v>200</v>
      </c>
      <c r="I71">
        <v>520</v>
      </c>
      <c r="J71">
        <v>0</v>
      </c>
      <c r="K71">
        <v>520</v>
      </c>
      <c r="L71">
        <v>811200</v>
      </c>
      <c r="M71" t="s">
        <v>1548</v>
      </c>
      <c r="N71">
        <v>146016</v>
      </c>
      <c r="O71">
        <v>957216</v>
      </c>
      <c r="P71" t="s">
        <v>1380</v>
      </c>
      <c r="Q71" s="7">
        <v>45767</v>
      </c>
      <c r="R71" t="s">
        <v>1549</v>
      </c>
      <c r="S71" s="10" t="str">
        <f t="shared" si="7"/>
        <v/>
      </c>
      <c r="T71" s="10" t="str">
        <f t="shared" si="8"/>
        <v/>
      </c>
      <c r="U71" s="10" t="str">
        <f t="shared" si="9"/>
        <v/>
      </c>
      <c r="V71" s="10" t="str">
        <f t="shared" si="10"/>
        <v/>
      </c>
      <c r="W71" s="10" t="str">
        <f t="shared" si="11"/>
        <v/>
      </c>
      <c r="X71" s="10">
        <f t="shared" si="12"/>
        <v>68</v>
      </c>
      <c r="Y71" s="10" t="str">
        <f t="shared" si="13"/>
        <v/>
      </c>
    </row>
    <row r="72" spans="1:25" x14ac:dyDescent="0.3">
      <c r="A72" t="s">
        <v>1636</v>
      </c>
      <c r="B72" s="7">
        <v>45766</v>
      </c>
      <c r="C72" t="s">
        <v>1412</v>
      </c>
      <c r="D72" t="s">
        <v>1413</v>
      </c>
      <c r="E72">
        <v>18</v>
      </c>
      <c r="F72" t="s">
        <v>1627</v>
      </c>
      <c r="G72">
        <v>1035</v>
      </c>
      <c r="H72" t="s">
        <v>200</v>
      </c>
      <c r="I72">
        <v>820</v>
      </c>
      <c r="J72">
        <v>1</v>
      </c>
      <c r="K72">
        <v>811.8</v>
      </c>
      <c r="L72">
        <v>840213</v>
      </c>
      <c r="M72" t="s">
        <v>1548</v>
      </c>
      <c r="N72">
        <v>151238.34</v>
      </c>
      <c r="O72">
        <v>991451.34</v>
      </c>
      <c r="P72" t="s">
        <v>1389</v>
      </c>
      <c r="Q72" s="7">
        <v>45768</v>
      </c>
      <c r="R72" t="s">
        <v>1552</v>
      </c>
      <c r="S72" s="10" t="str">
        <f t="shared" si="7"/>
        <v/>
      </c>
      <c r="T72" s="10" t="str">
        <f t="shared" si="8"/>
        <v/>
      </c>
      <c r="U72" s="10" t="str">
        <f t="shared" si="9"/>
        <v/>
      </c>
      <c r="V72" s="10" t="str">
        <f t="shared" si="10"/>
        <v/>
      </c>
      <c r="W72" s="10" t="str">
        <f t="shared" si="11"/>
        <v/>
      </c>
      <c r="X72" s="10">
        <f t="shared" si="12"/>
        <v>69</v>
      </c>
      <c r="Y72" s="10" t="str">
        <f t="shared" si="13"/>
        <v/>
      </c>
    </row>
    <row r="73" spans="1:25" x14ac:dyDescent="0.3">
      <c r="A73" t="s">
        <v>1637</v>
      </c>
      <c r="B73" s="7">
        <v>45766</v>
      </c>
      <c r="C73" t="s">
        <v>1461</v>
      </c>
      <c r="D73" t="s">
        <v>1462</v>
      </c>
      <c r="E73">
        <v>13</v>
      </c>
      <c r="F73" t="s">
        <v>1568</v>
      </c>
      <c r="G73">
        <v>2168</v>
      </c>
      <c r="H73" t="s">
        <v>200</v>
      </c>
      <c r="I73">
        <v>165</v>
      </c>
      <c r="J73">
        <v>0</v>
      </c>
      <c r="K73">
        <v>165</v>
      </c>
      <c r="L73">
        <v>357720</v>
      </c>
      <c r="M73" t="s">
        <v>1557</v>
      </c>
      <c r="N73">
        <v>64389.599999999999</v>
      </c>
      <c r="O73">
        <v>422109.6</v>
      </c>
      <c r="P73" t="s">
        <v>1389</v>
      </c>
      <c r="Q73" s="7">
        <v>45767</v>
      </c>
      <c r="R73" t="s">
        <v>1549</v>
      </c>
      <c r="S73" s="10" t="str">
        <f t="shared" si="7"/>
        <v/>
      </c>
      <c r="T73" s="10" t="str">
        <f t="shared" si="8"/>
        <v/>
      </c>
      <c r="U73" s="10" t="str">
        <f t="shared" si="9"/>
        <v/>
      </c>
      <c r="V73" s="10" t="str">
        <f t="shared" si="10"/>
        <v/>
      </c>
      <c r="W73" s="10" t="str">
        <f t="shared" si="11"/>
        <v/>
      </c>
      <c r="X73" s="10">
        <f t="shared" si="12"/>
        <v>70</v>
      </c>
      <c r="Y73" s="10" t="str">
        <f t="shared" si="13"/>
        <v/>
      </c>
    </row>
    <row r="74" spans="1:25" x14ac:dyDescent="0.3">
      <c r="A74" t="s">
        <v>1638</v>
      </c>
      <c r="B74" s="7">
        <v>45766</v>
      </c>
      <c r="C74" t="s">
        <v>1442</v>
      </c>
      <c r="D74" t="s">
        <v>1443</v>
      </c>
      <c r="E74">
        <v>17</v>
      </c>
      <c r="F74" t="s">
        <v>1559</v>
      </c>
      <c r="G74">
        <v>1908</v>
      </c>
      <c r="H74" t="s">
        <v>200</v>
      </c>
      <c r="I74">
        <v>520</v>
      </c>
      <c r="J74">
        <v>0</v>
      </c>
      <c r="K74">
        <v>520</v>
      </c>
      <c r="L74">
        <v>992160</v>
      </c>
      <c r="M74" t="s">
        <v>1548</v>
      </c>
      <c r="N74">
        <v>178588.79999999999</v>
      </c>
      <c r="O74">
        <v>1170748.8</v>
      </c>
      <c r="P74" t="s">
        <v>1418</v>
      </c>
      <c r="Q74" s="7">
        <v>45768</v>
      </c>
      <c r="R74" t="s">
        <v>1549</v>
      </c>
      <c r="S74" s="10" t="str">
        <f t="shared" si="7"/>
        <v/>
      </c>
      <c r="T74" s="10" t="str">
        <f t="shared" si="8"/>
        <v/>
      </c>
      <c r="U74" s="10" t="str">
        <f t="shared" si="9"/>
        <v/>
      </c>
      <c r="V74" s="10" t="str">
        <f t="shared" si="10"/>
        <v/>
      </c>
      <c r="W74" s="10" t="str">
        <f t="shared" si="11"/>
        <v>FLAG</v>
      </c>
      <c r="X74" s="10">
        <f t="shared" si="12"/>
        <v>71</v>
      </c>
      <c r="Y74" s="10" t="str">
        <f t="shared" si="13"/>
        <v/>
      </c>
    </row>
    <row r="75" spans="1:25" x14ac:dyDescent="0.3">
      <c r="A75" t="s">
        <v>1639</v>
      </c>
      <c r="B75" s="7">
        <v>45766</v>
      </c>
      <c r="C75" t="s">
        <v>1436</v>
      </c>
      <c r="D75" t="s">
        <v>1437</v>
      </c>
      <c r="E75">
        <v>18</v>
      </c>
      <c r="F75" t="s">
        <v>1551</v>
      </c>
      <c r="G75">
        <v>796</v>
      </c>
      <c r="H75" t="s">
        <v>190</v>
      </c>
      <c r="I75">
        <v>342</v>
      </c>
      <c r="J75">
        <v>5</v>
      </c>
      <c r="K75">
        <v>324.89999999999998</v>
      </c>
      <c r="L75">
        <v>258620.4</v>
      </c>
      <c r="M75" t="s">
        <v>1548</v>
      </c>
      <c r="N75">
        <v>46551.67</v>
      </c>
      <c r="O75">
        <v>305172.07</v>
      </c>
      <c r="P75" t="s">
        <v>1394</v>
      </c>
      <c r="Q75" s="7">
        <v>45767</v>
      </c>
      <c r="R75" t="s">
        <v>1549</v>
      </c>
      <c r="S75" s="10" t="str">
        <f t="shared" si="7"/>
        <v/>
      </c>
      <c r="T75" s="10" t="str">
        <f t="shared" si="8"/>
        <v/>
      </c>
      <c r="U75" s="10" t="str">
        <f t="shared" si="9"/>
        <v/>
      </c>
      <c r="V75" s="10" t="str">
        <f t="shared" si="10"/>
        <v/>
      </c>
      <c r="W75" s="10" t="str">
        <f t="shared" si="11"/>
        <v/>
      </c>
      <c r="X75" s="10">
        <f t="shared" si="12"/>
        <v>72</v>
      </c>
      <c r="Y75" s="10" t="str">
        <f t="shared" si="13"/>
        <v/>
      </c>
    </row>
    <row r="76" spans="1:25" x14ac:dyDescent="0.3">
      <c r="A76" t="s">
        <v>1640</v>
      </c>
      <c r="B76" s="7">
        <v>45766</v>
      </c>
      <c r="C76" t="s">
        <v>1385</v>
      </c>
      <c r="D76" t="s">
        <v>1386</v>
      </c>
      <c r="E76">
        <v>16</v>
      </c>
      <c r="F76" t="s">
        <v>1627</v>
      </c>
      <c r="G76">
        <v>1882</v>
      </c>
      <c r="H76" t="s">
        <v>200</v>
      </c>
      <c r="I76">
        <v>820</v>
      </c>
      <c r="J76">
        <v>3</v>
      </c>
      <c r="K76">
        <v>795.4</v>
      </c>
      <c r="L76">
        <v>1496942.8</v>
      </c>
      <c r="M76" t="s">
        <v>1557</v>
      </c>
      <c r="N76">
        <v>269449.7</v>
      </c>
      <c r="O76">
        <v>1766392.5</v>
      </c>
      <c r="P76" t="s">
        <v>1389</v>
      </c>
      <c r="Q76" s="7">
        <v>45766</v>
      </c>
      <c r="R76" t="s">
        <v>1549</v>
      </c>
      <c r="S76" s="10" t="str">
        <f t="shared" si="7"/>
        <v/>
      </c>
      <c r="T76" s="10" t="str">
        <f t="shared" si="8"/>
        <v/>
      </c>
      <c r="U76" s="10" t="str">
        <f t="shared" si="9"/>
        <v/>
      </c>
      <c r="V76" s="10" t="str">
        <f t="shared" si="10"/>
        <v/>
      </c>
      <c r="W76" s="10" t="str">
        <f t="shared" si="11"/>
        <v/>
      </c>
      <c r="X76" s="10">
        <f t="shared" si="12"/>
        <v>73</v>
      </c>
      <c r="Y76" s="10" t="str">
        <f t="shared" si="13"/>
        <v/>
      </c>
    </row>
    <row r="77" spans="1:25" x14ac:dyDescent="0.3">
      <c r="A77" t="s">
        <v>1641</v>
      </c>
      <c r="B77" s="7">
        <v>45768</v>
      </c>
      <c r="C77" t="s">
        <v>1439</v>
      </c>
      <c r="D77" t="s">
        <v>1440</v>
      </c>
      <c r="E77">
        <v>18</v>
      </c>
      <c r="F77" t="s">
        <v>1570</v>
      </c>
      <c r="G77">
        <v>1867</v>
      </c>
      <c r="H77" t="s">
        <v>200</v>
      </c>
      <c r="I77">
        <v>780</v>
      </c>
      <c r="J77">
        <v>2.5</v>
      </c>
      <c r="K77">
        <v>760.5</v>
      </c>
      <c r="L77">
        <v>1419853.5</v>
      </c>
      <c r="M77" t="s">
        <v>1548</v>
      </c>
      <c r="N77">
        <v>255573.63</v>
      </c>
      <c r="O77">
        <v>1675427.13</v>
      </c>
      <c r="P77" t="s">
        <v>1389</v>
      </c>
      <c r="Q77" s="7">
        <v>45768</v>
      </c>
      <c r="R77" t="s">
        <v>1552</v>
      </c>
      <c r="S77" s="10" t="str">
        <f t="shared" si="7"/>
        <v/>
      </c>
      <c r="T77" s="10" t="str">
        <f t="shared" si="8"/>
        <v/>
      </c>
      <c r="U77" s="10" t="str">
        <f t="shared" si="9"/>
        <v/>
      </c>
      <c r="V77" s="10" t="str">
        <f t="shared" si="10"/>
        <v/>
      </c>
      <c r="W77" s="10" t="str">
        <f t="shared" si="11"/>
        <v/>
      </c>
      <c r="X77" s="10">
        <f t="shared" si="12"/>
        <v>74</v>
      </c>
      <c r="Y77" s="10" t="str">
        <f t="shared" si="13"/>
        <v/>
      </c>
    </row>
    <row r="78" spans="1:25" x14ac:dyDescent="0.3">
      <c r="A78" t="s">
        <v>1642</v>
      </c>
      <c r="B78" s="7">
        <v>45768</v>
      </c>
      <c r="C78" t="s">
        <v>1381</v>
      </c>
      <c r="D78" t="s">
        <v>1382</v>
      </c>
      <c r="E78">
        <v>18</v>
      </c>
      <c r="F78" t="s">
        <v>1627</v>
      </c>
      <c r="G78">
        <v>1546</v>
      </c>
      <c r="H78" t="s">
        <v>200</v>
      </c>
      <c r="I78">
        <v>820</v>
      </c>
      <c r="J78">
        <v>5</v>
      </c>
      <c r="K78">
        <v>779</v>
      </c>
      <c r="L78">
        <v>1204334</v>
      </c>
      <c r="M78" t="s">
        <v>1548</v>
      </c>
      <c r="N78">
        <v>216780.12</v>
      </c>
      <c r="O78">
        <v>1421114.12</v>
      </c>
      <c r="P78" t="s">
        <v>1380</v>
      </c>
      <c r="Q78" s="7">
        <v>45770</v>
      </c>
      <c r="R78" t="s">
        <v>1549</v>
      </c>
      <c r="S78" s="10" t="str">
        <f t="shared" si="7"/>
        <v/>
      </c>
      <c r="T78" s="10" t="str">
        <f t="shared" si="8"/>
        <v/>
      </c>
      <c r="U78" s="10" t="str">
        <f t="shared" si="9"/>
        <v/>
      </c>
      <c r="V78" s="10" t="str">
        <f t="shared" si="10"/>
        <v/>
      </c>
      <c r="W78" s="10" t="str">
        <f t="shared" si="11"/>
        <v/>
      </c>
      <c r="X78" s="10">
        <f t="shared" si="12"/>
        <v>75</v>
      </c>
      <c r="Y78" s="10" t="str">
        <f t="shared" si="13"/>
        <v/>
      </c>
    </row>
    <row r="79" spans="1:25" x14ac:dyDescent="0.3">
      <c r="A79" t="s">
        <v>1643</v>
      </c>
      <c r="B79" s="7">
        <v>45768</v>
      </c>
      <c r="C79" t="s">
        <v>1487</v>
      </c>
      <c r="D79" t="s">
        <v>1443</v>
      </c>
      <c r="E79">
        <v>15</v>
      </c>
      <c r="F79" t="s">
        <v>1627</v>
      </c>
      <c r="G79">
        <v>114</v>
      </c>
      <c r="H79" t="s">
        <v>200</v>
      </c>
      <c r="I79">
        <v>820</v>
      </c>
      <c r="J79">
        <v>1</v>
      </c>
      <c r="K79">
        <v>811.8</v>
      </c>
      <c r="L79">
        <v>92545.2</v>
      </c>
      <c r="M79" t="s">
        <v>1557</v>
      </c>
      <c r="N79">
        <v>16658.14</v>
      </c>
      <c r="O79">
        <v>109203.34</v>
      </c>
      <c r="P79" t="s">
        <v>1380</v>
      </c>
      <c r="Q79" s="7">
        <v>45768</v>
      </c>
      <c r="R79" t="s">
        <v>1552</v>
      </c>
      <c r="S79" s="10" t="str">
        <f t="shared" si="7"/>
        <v/>
      </c>
      <c r="T79" s="10" t="str">
        <f t="shared" si="8"/>
        <v/>
      </c>
      <c r="U79" s="10" t="str">
        <f t="shared" si="9"/>
        <v/>
      </c>
      <c r="V79" s="10" t="str">
        <f t="shared" si="10"/>
        <v/>
      </c>
      <c r="W79" s="10" t="str">
        <f t="shared" si="11"/>
        <v/>
      </c>
      <c r="X79" s="10">
        <f t="shared" si="12"/>
        <v>76</v>
      </c>
      <c r="Y79" s="10" t="str">
        <f t="shared" si="13"/>
        <v/>
      </c>
    </row>
    <row r="80" spans="1:25" x14ac:dyDescent="0.3">
      <c r="A80" t="s">
        <v>1644</v>
      </c>
      <c r="B80" s="7">
        <v>45768</v>
      </c>
      <c r="C80" t="s">
        <v>1442</v>
      </c>
      <c r="D80" t="s">
        <v>1443</v>
      </c>
      <c r="E80">
        <v>17</v>
      </c>
      <c r="F80" t="s">
        <v>1618</v>
      </c>
      <c r="G80">
        <v>2996</v>
      </c>
      <c r="H80" t="s">
        <v>190</v>
      </c>
      <c r="I80">
        <v>368</v>
      </c>
      <c r="J80">
        <v>3</v>
      </c>
      <c r="K80">
        <v>356.96</v>
      </c>
      <c r="L80">
        <v>1069452.1599999999</v>
      </c>
      <c r="M80" t="s">
        <v>1557</v>
      </c>
      <c r="N80">
        <v>192501.39</v>
      </c>
      <c r="O80">
        <v>1261953.55</v>
      </c>
      <c r="P80" t="s">
        <v>1418</v>
      </c>
      <c r="Q80" s="7">
        <v>45768</v>
      </c>
      <c r="R80" t="s">
        <v>1552</v>
      </c>
      <c r="S80" s="10" t="str">
        <f t="shared" si="7"/>
        <v/>
      </c>
      <c r="T80" s="10" t="str">
        <f t="shared" si="8"/>
        <v/>
      </c>
      <c r="U80" s="10" t="str">
        <f t="shared" si="9"/>
        <v/>
      </c>
      <c r="V80" s="10" t="str">
        <f t="shared" si="10"/>
        <v/>
      </c>
      <c r="W80" s="10" t="str">
        <f t="shared" si="11"/>
        <v/>
      </c>
      <c r="X80" s="10">
        <f t="shared" si="12"/>
        <v>77</v>
      </c>
      <c r="Y80" s="10" t="str">
        <f t="shared" si="13"/>
        <v/>
      </c>
    </row>
    <row r="81" spans="1:25" x14ac:dyDescent="0.3">
      <c r="A81" t="s">
        <v>1645</v>
      </c>
      <c r="B81" s="7">
        <v>45768</v>
      </c>
      <c r="C81" t="s">
        <v>1423</v>
      </c>
      <c r="D81" t="s">
        <v>1424</v>
      </c>
      <c r="E81">
        <v>12</v>
      </c>
      <c r="F81" t="s">
        <v>1585</v>
      </c>
      <c r="G81">
        <v>1175</v>
      </c>
      <c r="H81" t="s">
        <v>200</v>
      </c>
      <c r="I81">
        <v>148</v>
      </c>
      <c r="J81">
        <v>2</v>
      </c>
      <c r="K81">
        <v>145.04</v>
      </c>
      <c r="L81">
        <v>170422</v>
      </c>
      <c r="M81" t="s">
        <v>1557</v>
      </c>
      <c r="N81">
        <v>30675.96</v>
      </c>
      <c r="O81">
        <v>201097.96</v>
      </c>
      <c r="P81" t="s">
        <v>1394</v>
      </c>
      <c r="Q81" s="7">
        <v>45769</v>
      </c>
      <c r="R81" t="s">
        <v>1552</v>
      </c>
      <c r="S81" s="10" t="str">
        <f t="shared" si="7"/>
        <v/>
      </c>
      <c r="T81" s="10" t="str">
        <f t="shared" si="8"/>
        <v/>
      </c>
      <c r="U81" s="10" t="str">
        <f t="shared" si="9"/>
        <v/>
      </c>
      <c r="V81" s="10" t="str">
        <f t="shared" si="10"/>
        <v/>
      </c>
      <c r="W81" s="10" t="str">
        <f t="shared" si="11"/>
        <v/>
      </c>
      <c r="X81" s="10">
        <f t="shared" si="12"/>
        <v>78</v>
      </c>
      <c r="Y81" s="10" t="str">
        <f t="shared" si="13"/>
        <v/>
      </c>
    </row>
    <row r="82" spans="1:25" x14ac:dyDescent="0.3">
      <c r="A82" t="s">
        <v>1646</v>
      </c>
      <c r="B82" s="7">
        <v>45768</v>
      </c>
      <c r="C82" t="s">
        <v>1493</v>
      </c>
      <c r="D82" t="s">
        <v>1494</v>
      </c>
      <c r="E82">
        <v>18</v>
      </c>
      <c r="F82" t="s">
        <v>1604</v>
      </c>
      <c r="G82">
        <v>82</v>
      </c>
      <c r="H82" t="s">
        <v>204</v>
      </c>
      <c r="I82">
        <v>95</v>
      </c>
      <c r="J82">
        <v>0</v>
      </c>
      <c r="K82">
        <v>95</v>
      </c>
      <c r="L82">
        <v>7790</v>
      </c>
      <c r="M82" t="s">
        <v>1548</v>
      </c>
      <c r="N82">
        <v>1402.2</v>
      </c>
      <c r="O82">
        <v>9192.2000000000007</v>
      </c>
      <c r="P82" t="s">
        <v>1389</v>
      </c>
      <c r="Q82" s="7">
        <v>45768</v>
      </c>
      <c r="R82" t="s">
        <v>1549</v>
      </c>
      <c r="S82" s="10" t="str">
        <f t="shared" si="7"/>
        <v/>
      </c>
      <c r="T82" s="10" t="str">
        <f t="shared" si="8"/>
        <v/>
      </c>
      <c r="U82" s="10" t="str">
        <f t="shared" si="9"/>
        <v/>
      </c>
      <c r="V82" s="10" t="str">
        <f t="shared" si="10"/>
        <v/>
      </c>
      <c r="W82" s="10" t="str">
        <f t="shared" si="11"/>
        <v/>
      </c>
      <c r="X82" s="10">
        <f t="shared" si="12"/>
        <v>79</v>
      </c>
      <c r="Y82" s="10" t="str">
        <f t="shared" si="13"/>
        <v/>
      </c>
    </row>
    <row r="83" spans="1:25" x14ac:dyDescent="0.3">
      <c r="A83" t="s">
        <v>1647</v>
      </c>
      <c r="B83" s="7">
        <v>45769</v>
      </c>
      <c r="C83" t="s">
        <v>1442</v>
      </c>
      <c r="D83" t="s">
        <v>1443</v>
      </c>
      <c r="E83">
        <v>17</v>
      </c>
      <c r="F83" t="s">
        <v>1609</v>
      </c>
      <c r="G83">
        <v>1464</v>
      </c>
      <c r="H83" t="s">
        <v>200</v>
      </c>
      <c r="I83">
        <v>690</v>
      </c>
      <c r="J83">
        <v>0</v>
      </c>
      <c r="K83">
        <v>690</v>
      </c>
      <c r="L83">
        <v>1010160</v>
      </c>
      <c r="M83" t="s">
        <v>1557</v>
      </c>
      <c r="N83">
        <v>181828.8</v>
      </c>
      <c r="O83">
        <v>1191988.8</v>
      </c>
      <c r="P83" t="s">
        <v>1418</v>
      </c>
      <c r="Q83" s="7">
        <v>45771</v>
      </c>
      <c r="R83" t="s">
        <v>1552</v>
      </c>
      <c r="S83" s="10" t="str">
        <f t="shared" si="7"/>
        <v/>
      </c>
      <c r="T83" s="10" t="str">
        <f t="shared" si="8"/>
        <v/>
      </c>
      <c r="U83" s="10" t="str">
        <f t="shared" si="9"/>
        <v/>
      </c>
      <c r="V83" s="10" t="str">
        <f t="shared" si="10"/>
        <v/>
      </c>
      <c r="W83" s="10" t="str">
        <f t="shared" si="11"/>
        <v/>
      </c>
      <c r="X83" s="10">
        <f t="shared" si="12"/>
        <v>80</v>
      </c>
      <c r="Y83" s="10" t="str">
        <f t="shared" si="13"/>
        <v/>
      </c>
    </row>
    <row r="84" spans="1:25" x14ac:dyDescent="0.3">
      <c r="A84" t="s">
        <v>1648</v>
      </c>
      <c r="B84" s="7">
        <v>45769</v>
      </c>
      <c r="C84" t="s">
        <v>1436</v>
      </c>
      <c r="D84" t="s">
        <v>1437</v>
      </c>
      <c r="E84">
        <v>18</v>
      </c>
      <c r="F84" t="s">
        <v>1581</v>
      </c>
      <c r="G84">
        <v>1400</v>
      </c>
      <c r="H84" t="s">
        <v>200</v>
      </c>
      <c r="I84">
        <v>980</v>
      </c>
      <c r="J84">
        <v>1</v>
      </c>
      <c r="K84">
        <v>970.2</v>
      </c>
      <c r="L84">
        <v>1358280</v>
      </c>
      <c r="M84" t="s">
        <v>1548</v>
      </c>
      <c r="N84">
        <v>244490.4</v>
      </c>
      <c r="O84">
        <v>1602770.4</v>
      </c>
      <c r="P84" t="s">
        <v>1394</v>
      </c>
      <c r="Q84" s="7">
        <v>45770</v>
      </c>
      <c r="R84" t="s">
        <v>1549</v>
      </c>
      <c r="S84" s="10" t="str">
        <f t="shared" si="7"/>
        <v/>
      </c>
      <c r="T84" s="10" t="str">
        <f t="shared" si="8"/>
        <v/>
      </c>
      <c r="U84" s="10" t="str">
        <f t="shared" si="9"/>
        <v/>
      </c>
      <c r="V84" s="10" t="str">
        <f t="shared" si="10"/>
        <v/>
      </c>
      <c r="W84" s="10" t="str">
        <f t="shared" si="11"/>
        <v/>
      </c>
      <c r="X84" s="10">
        <f t="shared" si="12"/>
        <v>81</v>
      </c>
      <c r="Y84" s="10" t="str">
        <f t="shared" si="13"/>
        <v/>
      </c>
    </row>
    <row r="85" spans="1:25" x14ac:dyDescent="0.3">
      <c r="A85" t="s">
        <v>1649</v>
      </c>
      <c r="B85" s="7">
        <v>45769</v>
      </c>
      <c r="C85" t="s">
        <v>1521</v>
      </c>
      <c r="D85" t="s">
        <v>1522</v>
      </c>
      <c r="E85">
        <v>18</v>
      </c>
      <c r="F85" t="s">
        <v>1618</v>
      </c>
      <c r="G85">
        <v>284</v>
      </c>
      <c r="H85" t="s">
        <v>190</v>
      </c>
      <c r="I85">
        <v>368</v>
      </c>
      <c r="J85">
        <v>4</v>
      </c>
      <c r="K85">
        <v>353.28</v>
      </c>
      <c r="L85">
        <v>100331.52</v>
      </c>
      <c r="M85" t="s">
        <v>1548</v>
      </c>
      <c r="N85">
        <v>18059.669999999998</v>
      </c>
      <c r="O85">
        <v>118391.19</v>
      </c>
      <c r="P85" t="s">
        <v>1418</v>
      </c>
      <c r="Q85" s="7">
        <v>45770</v>
      </c>
      <c r="R85" t="s">
        <v>1549</v>
      </c>
      <c r="S85" s="10" t="str">
        <f t="shared" si="7"/>
        <v/>
      </c>
      <c r="T85" s="10" t="str">
        <f t="shared" si="8"/>
        <v/>
      </c>
      <c r="U85" s="10" t="str">
        <f t="shared" si="9"/>
        <v/>
      </c>
      <c r="V85" s="10" t="str">
        <f t="shared" si="10"/>
        <v/>
      </c>
      <c r="W85" s="10" t="str">
        <f t="shared" si="11"/>
        <v/>
      </c>
      <c r="X85" s="10">
        <f t="shared" si="12"/>
        <v>82</v>
      </c>
      <c r="Y85" s="10" t="str">
        <f t="shared" si="13"/>
        <v/>
      </c>
    </row>
    <row r="86" spans="1:25" x14ac:dyDescent="0.3">
      <c r="A86" t="s">
        <v>1650</v>
      </c>
      <c r="B86" s="7">
        <v>45769</v>
      </c>
      <c r="C86" t="s">
        <v>1484</v>
      </c>
      <c r="D86" t="s">
        <v>1485</v>
      </c>
      <c r="E86">
        <v>18</v>
      </c>
      <c r="F86" t="s">
        <v>1563</v>
      </c>
      <c r="G86">
        <v>37</v>
      </c>
      <c r="H86" t="s">
        <v>204</v>
      </c>
      <c r="I86">
        <v>480</v>
      </c>
      <c r="J86">
        <v>3</v>
      </c>
      <c r="K86">
        <v>465.6</v>
      </c>
      <c r="L86">
        <v>17227.2</v>
      </c>
      <c r="M86" t="s">
        <v>1548</v>
      </c>
      <c r="N86">
        <v>3100.9</v>
      </c>
      <c r="O86">
        <v>20328.099999999999</v>
      </c>
      <c r="P86" t="s">
        <v>1418</v>
      </c>
      <c r="Q86" s="7">
        <v>45769</v>
      </c>
      <c r="R86" t="s">
        <v>1549</v>
      </c>
      <c r="S86" s="10" t="str">
        <f t="shared" si="7"/>
        <v/>
      </c>
      <c r="T86" s="10" t="str">
        <f t="shared" si="8"/>
        <v/>
      </c>
      <c r="U86" s="10" t="str">
        <f t="shared" si="9"/>
        <v/>
      </c>
      <c r="V86" s="10" t="str">
        <f t="shared" si="10"/>
        <v/>
      </c>
      <c r="W86" s="10" t="str">
        <f t="shared" si="11"/>
        <v/>
      </c>
      <c r="X86" s="10">
        <f t="shared" si="12"/>
        <v>83</v>
      </c>
      <c r="Y86" s="10" t="str">
        <f t="shared" si="13"/>
        <v/>
      </c>
    </row>
    <row r="87" spans="1:25" x14ac:dyDescent="0.3">
      <c r="A87" t="s">
        <v>1651</v>
      </c>
      <c r="B87" s="7">
        <v>45770</v>
      </c>
      <c r="C87" t="s">
        <v>1449</v>
      </c>
      <c r="D87" t="s">
        <v>1450</v>
      </c>
      <c r="E87">
        <v>18</v>
      </c>
      <c r="F87" t="s">
        <v>1609</v>
      </c>
      <c r="G87">
        <v>2165</v>
      </c>
      <c r="H87" t="s">
        <v>200</v>
      </c>
      <c r="I87">
        <v>690</v>
      </c>
      <c r="J87">
        <v>0</v>
      </c>
      <c r="K87">
        <v>690</v>
      </c>
      <c r="L87">
        <v>1493850</v>
      </c>
      <c r="M87" t="s">
        <v>1548</v>
      </c>
      <c r="N87">
        <v>268893</v>
      </c>
      <c r="O87">
        <v>1762743</v>
      </c>
      <c r="P87" t="s">
        <v>1418</v>
      </c>
      <c r="Q87" s="7">
        <v>45771</v>
      </c>
      <c r="R87" t="s">
        <v>1549</v>
      </c>
      <c r="S87" s="10" t="str">
        <f t="shared" si="7"/>
        <v/>
      </c>
      <c r="T87" s="10" t="str">
        <f t="shared" si="8"/>
        <v/>
      </c>
      <c r="U87" s="10" t="str">
        <f t="shared" si="9"/>
        <v/>
      </c>
      <c r="V87" s="10" t="str">
        <f t="shared" si="10"/>
        <v/>
      </c>
      <c r="W87" s="10" t="str">
        <f t="shared" si="11"/>
        <v/>
      </c>
      <c r="X87" s="10">
        <f t="shared" si="12"/>
        <v>84</v>
      </c>
      <c r="Y87" s="10" t="str">
        <f t="shared" si="13"/>
        <v/>
      </c>
    </row>
    <row r="88" spans="1:25" x14ac:dyDescent="0.3">
      <c r="A88" t="s">
        <v>1652</v>
      </c>
      <c r="B88" s="7">
        <v>45770</v>
      </c>
      <c r="C88" t="s">
        <v>1419</v>
      </c>
      <c r="D88" t="s">
        <v>1420</v>
      </c>
      <c r="E88">
        <v>18</v>
      </c>
      <c r="F88" t="s">
        <v>1627</v>
      </c>
      <c r="G88">
        <v>440</v>
      </c>
      <c r="H88" t="s">
        <v>200</v>
      </c>
      <c r="I88">
        <v>820</v>
      </c>
      <c r="J88">
        <v>1</v>
      </c>
      <c r="K88">
        <v>811.8</v>
      </c>
      <c r="L88">
        <v>357192</v>
      </c>
      <c r="M88" t="s">
        <v>1548</v>
      </c>
      <c r="N88">
        <v>64294.559999999998</v>
      </c>
      <c r="O88">
        <v>421486.56</v>
      </c>
      <c r="P88" t="s">
        <v>1418</v>
      </c>
      <c r="Q88" s="7">
        <v>45772</v>
      </c>
      <c r="R88" t="s">
        <v>1552</v>
      </c>
      <c r="S88" s="10" t="str">
        <f t="shared" si="7"/>
        <v/>
      </c>
      <c r="T88" s="10" t="str">
        <f t="shared" si="8"/>
        <v/>
      </c>
      <c r="U88" s="10" t="str">
        <f t="shared" si="9"/>
        <v/>
      </c>
      <c r="V88" s="10" t="str">
        <f t="shared" si="10"/>
        <v/>
      </c>
      <c r="W88" s="10" t="str">
        <f t="shared" si="11"/>
        <v/>
      </c>
      <c r="X88" s="10">
        <f t="shared" si="12"/>
        <v>85</v>
      </c>
      <c r="Y88" s="10" t="str">
        <f t="shared" si="13"/>
        <v/>
      </c>
    </row>
    <row r="89" spans="1:25" x14ac:dyDescent="0.3">
      <c r="A89" t="s">
        <v>1653</v>
      </c>
      <c r="B89" s="7">
        <v>45770</v>
      </c>
      <c r="C89" t="s">
        <v>1504</v>
      </c>
      <c r="D89" t="s">
        <v>1482</v>
      </c>
      <c r="E89">
        <v>18</v>
      </c>
      <c r="F89" t="s">
        <v>1570</v>
      </c>
      <c r="G89">
        <v>258</v>
      </c>
      <c r="H89" t="s">
        <v>200</v>
      </c>
      <c r="I89">
        <v>780</v>
      </c>
      <c r="J89">
        <v>2</v>
      </c>
      <c r="K89">
        <v>764.4</v>
      </c>
      <c r="L89">
        <v>197215.2</v>
      </c>
      <c r="M89" t="s">
        <v>1548</v>
      </c>
      <c r="N89">
        <v>35498.74</v>
      </c>
      <c r="O89">
        <v>232713.94</v>
      </c>
      <c r="P89" t="s">
        <v>1380</v>
      </c>
      <c r="Q89" s="7">
        <v>45771</v>
      </c>
      <c r="R89" t="s">
        <v>1549</v>
      </c>
      <c r="S89" s="10" t="str">
        <f t="shared" si="7"/>
        <v/>
      </c>
      <c r="T89" s="10" t="str">
        <f t="shared" si="8"/>
        <v/>
      </c>
      <c r="U89" s="10" t="str">
        <f t="shared" si="9"/>
        <v/>
      </c>
      <c r="V89" s="10" t="str">
        <f t="shared" si="10"/>
        <v/>
      </c>
      <c r="W89" s="10" t="str">
        <f t="shared" si="11"/>
        <v/>
      </c>
      <c r="X89" s="10">
        <f t="shared" si="12"/>
        <v>86</v>
      </c>
      <c r="Y89" s="10" t="str">
        <f t="shared" si="13"/>
        <v/>
      </c>
    </row>
    <row r="90" spans="1:25" x14ac:dyDescent="0.3">
      <c r="A90" t="s">
        <v>1654</v>
      </c>
      <c r="B90" s="7">
        <v>45767</v>
      </c>
      <c r="C90" t="s">
        <v>1419</v>
      </c>
      <c r="D90" t="s">
        <v>1420</v>
      </c>
      <c r="E90">
        <v>18</v>
      </c>
      <c r="F90" t="s">
        <v>1572</v>
      </c>
      <c r="G90">
        <v>80</v>
      </c>
      <c r="H90" t="s">
        <v>200</v>
      </c>
      <c r="I90">
        <v>610</v>
      </c>
      <c r="J90">
        <v>0</v>
      </c>
      <c r="K90">
        <v>610</v>
      </c>
      <c r="L90">
        <v>48800</v>
      </c>
      <c r="M90" t="s">
        <v>1548</v>
      </c>
      <c r="N90">
        <v>8784</v>
      </c>
      <c r="O90">
        <v>57584</v>
      </c>
      <c r="P90" t="s">
        <v>1418</v>
      </c>
      <c r="Q90" s="7">
        <v>45767</v>
      </c>
      <c r="R90" t="s">
        <v>1549</v>
      </c>
      <c r="S90" s="10" t="str">
        <f t="shared" si="7"/>
        <v/>
      </c>
      <c r="T90" s="10" t="str">
        <f t="shared" si="8"/>
        <v>FLAG</v>
      </c>
      <c r="U90" s="10" t="str">
        <f t="shared" si="9"/>
        <v/>
      </c>
      <c r="V90" s="10" t="str">
        <f t="shared" si="10"/>
        <v/>
      </c>
      <c r="W90" s="10" t="str">
        <f t="shared" si="11"/>
        <v/>
      </c>
      <c r="X90" s="10">
        <f t="shared" si="12"/>
        <v>87</v>
      </c>
      <c r="Y90" s="10" t="str">
        <f t="shared" si="13"/>
        <v/>
      </c>
    </row>
    <row r="91" spans="1:25" x14ac:dyDescent="0.3">
      <c r="A91" t="s">
        <v>1655</v>
      </c>
      <c r="B91" s="7">
        <v>45770</v>
      </c>
      <c r="C91" t="s">
        <v>1521</v>
      </c>
      <c r="D91" t="s">
        <v>1522</v>
      </c>
      <c r="E91">
        <v>18</v>
      </c>
      <c r="F91" t="s">
        <v>1576</v>
      </c>
      <c r="G91">
        <v>781</v>
      </c>
      <c r="H91" t="s">
        <v>200</v>
      </c>
      <c r="I91">
        <v>92</v>
      </c>
      <c r="J91">
        <v>1</v>
      </c>
      <c r="K91">
        <v>91.08</v>
      </c>
      <c r="L91">
        <v>71133.48</v>
      </c>
      <c r="M91" t="s">
        <v>1548</v>
      </c>
      <c r="N91">
        <v>12804.03</v>
      </c>
      <c r="O91">
        <v>83937.51</v>
      </c>
      <c r="P91" t="s">
        <v>1418</v>
      </c>
      <c r="Q91" s="7">
        <v>45772</v>
      </c>
      <c r="R91" t="s">
        <v>1549</v>
      </c>
      <c r="S91" s="10" t="str">
        <f t="shared" si="7"/>
        <v/>
      </c>
      <c r="T91" s="10" t="str">
        <f t="shared" si="8"/>
        <v/>
      </c>
      <c r="U91" s="10" t="str">
        <f t="shared" si="9"/>
        <v/>
      </c>
      <c r="V91" s="10" t="str">
        <f t="shared" si="10"/>
        <v/>
      </c>
      <c r="W91" s="10" t="str">
        <f t="shared" si="11"/>
        <v/>
      </c>
      <c r="X91" s="10">
        <f t="shared" si="12"/>
        <v>88</v>
      </c>
      <c r="Y91" s="10" t="str">
        <f t="shared" si="13"/>
        <v/>
      </c>
    </row>
    <row r="92" spans="1:25" x14ac:dyDescent="0.3">
      <c r="A92" t="s">
        <v>1656</v>
      </c>
      <c r="B92" s="7">
        <v>45770</v>
      </c>
      <c r="C92" t="s">
        <v>1390</v>
      </c>
      <c r="D92" t="s">
        <v>1391</v>
      </c>
      <c r="E92">
        <v>18</v>
      </c>
      <c r="F92" t="s">
        <v>1572</v>
      </c>
      <c r="G92">
        <v>921</v>
      </c>
      <c r="H92" t="s">
        <v>200</v>
      </c>
      <c r="I92">
        <v>610</v>
      </c>
      <c r="J92">
        <v>2.5</v>
      </c>
      <c r="K92">
        <v>594.75</v>
      </c>
      <c r="L92">
        <v>547764.75</v>
      </c>
      <c r="M92" t="s">
        <v>1548</v>
      </c>
      <c r="N92">
        <v>98597.66</v>
      </c>
      <c r="O92">
        <v>646362.41</v>
      </c>
      <c r="P92" t="s">
        <v>1394</v>
      </c>
      <c r="Q92" s="7">
        <v>45770</v>
      </c>
      <c r="R92" t="s">
        <v>1552</v>
      </c>
      <c r="S92" s="10" t="str">
        <f t="shared" si="7"/>
        <v/>
      </c>
      <c r="T92" s="10" t="str">
        <f t="shared" si="8"/>
        <v/>
      </c>
      <c r="U92" s="10" t="str">
        <f t="shared" si="9"/>
        <v/>
      </c>
      <c r="V92" s="10" t="str">
        <f t="shared" si="10"/>
        <v/>
      </c>
      <c r="W92" s="10" t="str">
        <f t="shared" si="11"/>
        <v/>
      </c>
      <c r="X92" s="10">
        <f t="shared" si="12"/>
        <v>89</v>
      </c>
      <c r="Y92" s="10" t="str">
        <f t="shared" si="13"/>
        <v/>
      </c>
    </row>
    <row r="93" spans="1:25" x14ac:dyDescent="0.3">
      <c r="A93" t="s">
        <v>1657</v>
      </c>
      <c r="B93" s="7">
        <v>45770</v>
      </c>
      <c r="C93" t="s">
        <v>1436</v>
      </c>
      <c r="D93" t="s">
        <v>1437</v>
      </c>
      <c r="E93">
        <v>18</v>
      </c>
      <c r="F93" t="s">
        <v>1574</v>
      </c>
      <c r="G93">
        <v>2546</v>
      </c>
      <c r="H93" t="s">
        <v>190</v>
      </c>
      <c r="I93">
        <v>395</v>
      </c>
      <c r="J93">
        <v>0</v>
      </c>
      <c r="K93">
        <v>395</v>
      </c>
      <c r="L93">
        <v>1005670</v>
      </c>
      <c r="M93" t="s">
        <v>1548</v>
      </c>
      <c r="N93">
        <v>181020.6</v>
      </c>
      <c r="O93">
        <v>1186690.6000000001</v>
      </c>
      <c r="P93" t="s">
        <v>1394</v>
      </c>
      <c r="Q93" s="7">
        <v>45770</v>
      </c>
      <c r="R93" t="s">
        <v>1552</v>
      </c>
      <c r="S93" s="10" t="str">
        <f t="shared" si="7"/>
        <v/>
      </c>
      <c r="T93" s="10" t="str">
        <f t="shared" si="8"/>
        <v/>
      </c>
      <c r="U93" s="10" t="str">
        <f t="shared" si="9"/>
        <v/>
      </c>
      <c r="V93" s="10" t="str">
        <f t="shared" si="10"/>
        <v/>
      </c>
      <c r="W93" s="10" t="str">
        <f t="shared" si="11"/>
        <v/>
      </c>
      <c r="X93" s="10">
        <f t="shared" si="12"/>
        <v>90</v>
      </c>
      <c r="Y93" s="10" t="str">
        <f t="shared" si="13"/>
        <v/>
      </c>
    </row>
    <row r="94" spans="1:25" x14ac:dyDescent="0.3">
      <c r="A94" t="s">
        <v>1658</v>
      </c>
      <c r="B94" s="7">
        <v>45771</v>
      </c>
      <c r="C94" t="s">
        <v>1468</v>
      </c>
      <c r="D94" t="s">
        <v>1469</v>
      </c>
      <c r="E94">
        <v>18</v>
      </c>
      <c r="F94" t="s">
        <v>1556</v>
      </c>
      <c r="G94">
        <v>369</v>
      </c>
      <c r="H94" t="s">
        <v>204</v>
      </c>
      <c r="I94">
        <v>1350</v>
      </c>
      <c r="J94">
        <v>3</v>
      </c>
      <c r="K94">
        <v>1309.5</v>
      </c>
      <c r="L94">
        <v>483205.5</v>
      </c>
      <c r="M94" t="s">
        <v>1548</v>
      </c>
      <c r="N94">
        <v>86976.99</v>
      </c>
      <c r="O94">
        <v>570182.49</v>
      </c>
      <c r="P94" t="s">
        <v>1389</v>
      </c>
      <c r="Q94" s="7">
        <v>45773</v>
      </c>
      <c r="R94" t="s">
        <v>1552</v>
      </c>
      <c r="S94" s="10" t="str">
        <f t="shared" si="7"/>
        <v/>
      </c>
      <c r="T94" s="10" t="str">
        <f t="shared" si="8"/>
        <v/>
      </c>
      <c r="U94" s="10" t="str">
        <f t="shared" si="9"/>
        <v/>
      </c>
      <c r="V94" s="10" t="str">
        <f t="shared" si="10"/>
        <v/>
      </c>
      <c r="W94" s="10" t="str">
        <f t="shared" si="11"/>
        <v/>
      </c>
      <c r="X94" s="10">
        <f t="shared" si="12"/>
        <v>91</v>
      </c>
      <c r="Y94" s="10" t="str">
        <f t="shared" si="13"/>
        <v/>
      </c>
    </row>
    <row r="95" spans="1:25" x14ac:dyDescent="0.3">
      <c r="A95" t="s">
        <v>1659</v>
      </c>
      <c r="B95" s="7">
        <v>45771</v>
      </c>
      <c r="C95" t="s">
        <v>1390</v>
      </c>
      <c r="D95" t="s">
        <v>1391</v>
      </c>
      <c r="E95">
        <v>18</v>
      </c>
      <c r="F95" t="s">
        <v>1563</v>
      </c>
      <c r="G95">
        <v>325</v>
      </c>
      <c r="H95" t="s">
        <v>204</v>
      </c>
      <c r="I95">
        <v>480</v>
      </c>
      <c r="J95">
        <v>0</v>
      </c>
      <c r="K95">
        <v>480</v>
      </c>
      <c r="L95">
        <v>156000</v>
      </c>
      <c r="M95" t="s">
        <v>1548</v>
      </c>
      <c r="N95">
        <v>28080</v>
      </c>
      <c r="O95">
        <v>184080</v>
      </c>
      <c r="P95" t="s">
        <v>1394</v>
      </c>
      <c r="Q95" s="7">
        <v>45772</v>
      </c>
      <c r="R95" t="s">
        <v>1549</v>
      </c>
      <c r="S95" s="10" t="str">
        <f t="shared" si="7"/>
        <v/>
      </c>
      <c r="T95" s="10" t="str">
        <f t="shared" si="8"/>
        <v/>
      </c>
      <c r="U95" s="10" t="str">
        <f t="shared" si="9"/>
        <v/>
      </c>
      <c r="V95" s="10" t="str">
        <f t="shared" si="10"/>
        <v/>
      </c>
      <c r="W95" s="10" t="str">
        <f t="shared" si="11"/>
        <v/>
      </c>
      <c r="X95" s="10">
        <f t="shared" si="12"/>
        <v>92</v>
      </c>
      <c r="Y95" s="10" t="str">
        <f t="shared" si="13"/>
        <v/>
      </c>
    </row>
    <row r="96" spans="1:25" x14ac:dyDescent="0.3">
      <c r="A96" t="s">
        <v>1660</v>
      </c>
      <c r="B96" s="7">
        <v>45771</v>
      </c>
      <c r="C96" t="s">
        <v>1455</v>
      </c>
      <c r="D96" t="s">
        <v>1456</v>
      </c>
      <c r="E96">
        <v>18</v>
      </c>
      <c r="F96" t="s">
        <v>1576</v>
      </c>
      <c r="G96">
        <v>1176</v>
      </c>
      <c r="H96" t="s">
        <v>200</v>
      </c>
      <c r="I96">
        <v>92</v>
      </c>
      <c r="J96">
        <v>1</v>
      </c>
      <c r="K96">
        <v>91.08</v>
      </c>
      <c r="L96">
        <v>107110.08</v>
      </c>
      <c r="M96" t="s">
        <v>1548</v>
      </c>
      <c r="N96">
        <v>19279.810000000001</v>
      </c>
      <c r="O96">
        <v>126389.89</v>
      </c>
      <c r="P96" t="s">
        <v>1389</v>
      </c>
      <c r="Q96" s="7">
        <v>45772</v>
      </c>
      <c r="R96" t="s">
        <v>1549</v>
      </c>
      <c r="S96" s="10" t="str">
        <f t="shared" si="7"/>
        <v/>
      </c>
      <c r="T96" s="10" t="str">
        <f t="shared" si="8"/>
        <v/>
      </c>
      <c r="U96" s="10" t="str">
        <f t="shared" si="9"/>
        <v/>
      </c>
      <c r="V96" s="10" t="str">
        <f t="shared" si="10"/>
        <v/>
      </c>
      <c r="W96" s="10" t="str">
        <f t="shared" si="11"/>
        <v/>
      </c>
      <c r="X96" s="10">
        <f t="shared" si="12"/>
        <v>93</v>
      </c>
      <c r="Y96" s="10" t="str">
        <f t="shared" si="13"/>
        <v/>
      </c>
    </row>
    <row r="97" spans="1:25" x14ac:dyDescent="0.3">
      <c r="A97" t="s">
        <v>1661</v>
      </c>
      <c r="B97" s="7">
        <v>45771</v>
      </c>
      <c r="C97" t="s">
        <v>1402</v>
      </c>
      <c r="D97" t="s">
        <v>1403</v>
      </c>
      <c r="E97">
        <v>18</v>
      </c>
      <c r="F97" t="s">
        <v>1556</v>
      </c>
      <c r="G97">
        <v>260</v>
      </c>
      <c r="H97" t="s">
        <v>204</v>
      </c>
      <c r="I97">
        <v>1350</v>
      </c>
      <c r="J97">
        <v>2.5</v>
      </c>
      <c r="K97">
        <v>1316.25</v>
      </c>
      <c r="L97">
        <v>342225</v>
      </c>
      <c r="M97" t="s">
        <v>1548</v>
      </c>
      <c r="N97">
        <v>61600.5</v>
      </c>
      <c r="O97">
        <v>403825.5</v>
      </c>
      <c r="P97" t="s">
        <v>1389</v>
      </c>
      <c r="Q97" s="7">
        <v>45771</v>
      </c>
      <c r="R97" t="s">
        <v>1549</v>
      </c>
      <c r="S97" s="10" t="str">
        <f t="shared" si="7"/>
        <v/>
      </c>
      <c r="T97" s="10" t="str">
        <f t="shared" si="8"/>
        <v/>
      </c>
      <c r="U97" s="10" t="str">
        <f t="shared" si="9"/>
        <v/>
      </c>
      <c r="V97" s="10" t="str">
        <f t="shared" si="10"/>
        <v/>
      </c>
      <c r="W97" s="10" t="str">
        <f t="shared" si="11"/>
        <v/>
      </c>
      <c r="X97" s="10">
        <f t="shared" si="12"/>
        <v>94</v>
      </c>
      <c r="Y97" s="10" t="str">
        <f t="shared" si="13"/>
        <v/>
      </c>
    </row>
    <row r="98" spans="1:25" x14ac:dyDescent="0.3">
      <c r="A98" t="s">
        <v>1662</v>
      </c>
      <c r="B98" s="7">
        <v>45771</v>
      </c>
      <c r="C98" t="s">
        <v>1430</v>
      </c>
      <c r="D98" t="s">
        <v>1413</v>
      </c>
      <c r="E98">
        <v>18</v>
      </c>
      <c r="F98" t="s">
        <v>1627</v>
      </c>
      <c r="G98">
        <v>303</v>
      </c>
      <c r="H98" t="s">
        <v>200</v>
      </c>
      <c r="I98">
        <v>820</v>
      </c>
      <c r="J98">
        <v>0</v>
      </c>
      <c r="K98">
        <v>820</v>
      </c>
      <c r="L98">
        <v>248460</v>
      </c>
      <c r="M98" t="s">
        <v>1548</v>
      </c>
      <c r="N98">
        <v>44722.8</v>
      </c>
      <c r="O98">
        <v>293182.8</v>
      </c>
      <c r="P98" t="s">
        <v>1380</v>
      </c>
      <c r="Q98" s="7">
        <v>45772</v>
      </c>
      <c r="R98" t="s">
        <v>1549</v>
      </c>
      <c r="S98" s="10" t="str">
        <f t="shared" si="7"/>
        <v/>
      </c>
      <c r="T98" s="10" t="str">
        <f t="shared" si="8"/>
        <v/>
      </c>
      <c r="U98" s="10" t="str">
        <f t="shared" si="9"/>
        <v/>
      </c>
      <c r="V98" s="10" t="str">
        <f t="shared" si="10"/>
        <v/>
      </c>
      <c r="W98" s="10" t="str">
        <f t="shared" si="11"/>
        <v/>
      </c>
      <c r="X98" s="10">
        <f t="shared" si="12"/>
        <v>95</v>
      </c>
      <c r="Y98" s="10" t="str">
        <f t="shared" si="13"/>
        <v/>
      </c>
    </row>
    <row r="99" spans="1:25" x14ac:dyDescent="0.3">
      <c r="A99" t="s">
        <v>1663</v>
      </c>
      <c r="B99" s="7">
        <v>45771</v>
      </c>
      <c r="C99" t="s">
        <v>1504</v>
      </c>
      <c r="D99" t="s">
        <v>1482</v>
      </c>
      <c r="E99">
        <v>18</v>
      </c>
      <c r="F99" t="s">
        <v>1581</v>
      </c>
      <c r="G99">
        <v>917</v>
      </c>
      <c r="H99" t="s">
        <v>200</v>
      </c>
      <c r="I99">
        <v>980</v>
      </c>
      <c r="J99">
        <v>0</v>
      </c>
      <c r="K99">
        <v>980</v>
      </c>
      <c r="L99">
        <v>898660</v>
      </c>
      <c r="M99" t="s">
        <v>1548</v>
      </c>
      <c r="N99">
        <v>161758.79999999999</v>
      </c>
      <c r="O99">
        <v>1060418.8</v>
      </c>
      <c r="P99" t="s">
        <v>1380</v>
      </c>
      <c r="Q99" s="7">
        <v>45773</v>
      </c>
      <c r="R99" t="s">
        <v>1549</v>
      </c>
      <c r="S99" s="10" t="str">
        <f t="shared" si="7"/>
        <v/>
      </c>
      <c r="T99" s="10" t="str">
        <f t="shared" si="8"/>
        <v/>
      </c>
      <c r="U99" s="10" t="str">
        <f t="shared" si="9"/>
        <v/>
      </c>
      <c r="V99" s="10" t="str">
        <f t="shared" si="10"/>
        <v/>
      </c>
      <c r="W99" s="10" t="str">
        <f t="shared" si="11"/>
        <v/>
      </c>
      <c r="X99" s="10">
        <f t="shared" si="12"/>
        <v>96</v>
      </c>
      <c r="Y99" s="10" t="str">
        <f t="shared" si="13"/>
        <v/>
      </c>
    </row>
    <row r="100" spans="1:25" x14ac:dyDescent="0.3">
      <c r="A100" t="s">
        <v>1664</v>
      </c>
      <c r="B100" s="7">
        <v>45772</v>
      </c>
      <c r="C100" t="s">
        <v>1419</v>
      </c>
      <c r="D100" t="s">
        <v>1420</v>
      </c>
      <c r="E100">
        <v>18</v>
      </c>
      <c r="F100" t="s">
        <v>1609</v>
      </c>
      <c r="G100">
        <v>728</v>
      </c>
      <c r="H100" t="s">
        <v>200</v>
      </c>
      <c r="I100">
        <v>690</v>
      </c>
      <c r="J100">
        <v>2</v>
      </c>
      <c r="K100">
        <v>676.2</v>
      </c>
      <c r="L100">
        <v>492273.6</v>
      </c>
      <c r="M100" t="s">
        <v>1548</v>
      </c>
      <c r="N100">
        <v>88609.25</v>
      </c>
      <c r="O100">
        <v>580882.85</v>
      </c>
      <c r="P100" t="s">
        <v>1418</v>
      </c>
      <c r="Q100" s="7">
        <v>45774</v>
      </c>
      <c r="R100" t="s">
        <v>1552</v>
      </c>
      <c r="S100" s="10" t="str">
        <f t="shared" si="7"/>
        <v/>
      </c>
      <c r="T100" s="10" t="str">
        <f t="shared" si="8"/>
        <v/>
      </c>
      <c r="U100" s="10" t="str">
        <f t="shared" si="9"/>
        <v/>
      </c>
      <c r="V100" s="10" t="str">
        <f t="shared" si="10"/>
        <v/>
      </c>
      <c r="W100" s="10" t="str">
        <f t="shared" si="11"/>
        <v/>
      </c>
      <c r="X100" s="10">
        <f t="shared" si="12"/>
        <v>97</v>
      </c>
      <c r="Y100" s="10" t="str">
        <f t="shared" si="13"/>
        <v/>
      </c>
    </row>
    <row r="101" spans="1:25" x14ac:dyDescent="0.3">
      <c r="A101" t="s">
        <v>1665</v>
      </c>
      <c r="B101" s="7">
        <v>45772</v>
      </c>
      <c r="C101" t="s">
        <v>1390</v>
      </c>
      <c r="D101" t="s">
        <v>1391</v>
      </c>
      <c r="E101">
        <v>18</v>
      </c>
      <c r="F101" t="s">
        <v>1627</v>
      </c>
      <c r="G101">
        <v>1845</v>
      </c>
      <c r="H101" t="s">
        <v>200</v>
      </c>
      <c r="I101">
        <v>820</v>
      </c>
      <c r="J101">
        <v>3</v>
      </c>
      <c r="K101">
        <v>795.4</v>
      </c>
      <c r="L101">
        <v>1467513</v>
      </c>
      <c r="M101" t="s">
        <v>1548</v>
      </c>
      <c r="N101">
        <v>264152.34000000003</v>
      </c>
      <c r="O101">
        <v>1731665.34</v>
      </c>
      <c r="P101" t="s">
        <v>1394</v>
      </c>
      <c r="Q101" s="7">
        <v>45772</v>
      </c>
      <c r="R101" t="s">
        <v>1549</v>
      </c>
      <c r="S101" s="10" t="str">
        <f t="shared" si="7"/>
        <v/>
      </c>
      <c r="T101" s="10" t="str">
        <f t="shared" si="8"/>
        <v/>
      </c>
      <c r="U101" s="10" t="str">
        <f t="shared" si="9"/>
        <v/>
      </c>
      <c r="V101" s="10" t="str">
        <f t="shared" si="10"/>
        <v/>
      </c>
      <c r="W101" s="10" t="str">
        <f t="shared" si="11"/>
        <v/>
      </c>
      <c r="X101" s="10">
        <f t="shared" si="12"/>
        <v>98</v>
      </c>
      <c r="Y101" s="10" t="str">
        <f t="shared" si="13"/>
        <v/>
      </c>
    </row>
    <row r="102" spans="1:25" x14ac:dyDescent="0.3">
      <c r="A102" t="s">
        <v>1666</v>
      </c>
      <c r="B102" s="7">
        <v>45772</v>
      </c>
      <c r="C102" t="s">
        <v>1436</v>
      </c>
      <c r="D102" t="s">
        <v>1437</v>
      </c>
      <c r="E102">
        <v>18</v>
      </c>
      <c r="F102" t="s">
        <v>1547</v>
      </c>
      <c r="G102">
        <v>181</v>
      </c>
      <c r="H102" t="s">
        <v>190</v>
      </c>
      <c r="I102">
        <v>355</v>
      </c>
      <c r="J102">
        <v>3</v>
      </c>
      <c r="K102">
        <v>344.35</v>
      </c>
      <c r="L102">
        <v>62327.35</v>
      </c>
      <c r="M102" t="s">
        <v>1548</v>
      </c>
      <c r="N102">
        <v>11218.92</v>
      </c>
      <c r="O102">
        <v>73546.27</v>
      </c>
      <c r="P102" t="s">
        <v>1394</v>
      </c>
      <c r="Q102" s="7">
        <v>45774</v>
      </c>
      <c r="R102" t="s">
        <v>1549</v>
      </c>
      <c r="S102" s="10" t="str">
        <f t="shared" si="7"/>
        <v/>
      </c>
      <c r="T102" s="10" t="str">
        <f t="shared" si="8"/>
        <v/>
      </c>
      <c r="U102" s="10" t="str">
        <f t="shared" si="9"/>
        <v/>
      </c>
      <c r="V102" s="10" t="str">
        <f t="shared" si="10"/>
        <v/>
      </c>
      <c r="W102" s="10" t="str">
        <f t="shared" si="11"/>
        <v/>
      </c>
      <c r="X102" s="10">
        <f t="shared" si="12"/>
        <v>99</v>
      </c>
      <c r="Y102" s="10" t="str">
        <f t="shared" si="13"/>
        <v/>
      </c>
    </row>
    <row r="103" spans="1:25" x14ac:dyDescent="0.3">
      <c r="A103" t="s">
        <v>1667</v>
      </c>
      <c r="B103" s="7">
        <v>45772</v>
      </c>
      <c r="C103" t="s">
        <v>1490</v>
      </c>
      <c r="D103" t="s">
        <v>1491</v>
      </c>
      <c r="E103">
        <v>16</v>
      </c>
      <c r="F103" t="s">
        <v>1607</v>
      </c>
      <c r="G103">
        <v>1297</v>
      </c>
      <c r="H103" t="s">
        <v>200</v>
      </c>
      <c r="I103">
        <v>610</v>
      </c>
      <c r="J103">
        <v>1</v>
      </c>
      <c r="K103">
        <v>603.9</v>
      </c>
      <c r="L103">
        <v>783258.3</v>
      </c>
      <c r="M103" t="s">
        <v>1557</v>
      </c>
      <c r="N103">
        <v>140986.49</v>
      </c>
      <c r="O103">
        <v>924244.79</v>
      </c>
      <c r="P103" t="s">
        <v>1389</v>
      </c>
      <c r="Q103" s="7">
        <v>45774</v>
      </c>
      <c r="R103" t="s">
        <v>1549</v>
      </c>
      <c r="S103" s="10" t="str">
        <f t="shared" si="7"/>
        <v/>
      </c>
      <c r="T103" s="10" t="str">
        <f t="shared" si="8"/>
        <v/>
      </c>
      <c r="U103" s="10" t="str">
        <f t="shared" si="9"/>
        <v/>
      </c>
      <c r="V103" s="10" t="str">
        <f t="shared" si="10"/>
        <v/>
      </c>
      <c r="W103" s="10" t="str">
        <f t="shared" si="11"/>
        <v/>
      </c>
      <c r="X103" s="10">
        <f t="shared" si="12"/>
        <v>100</v>
      </c>
      <c r="Y103" s="10" t="str">
        <f t="shared" si="13"/>
        <v/>
      </c>
    </row>
    <row r="104" spans="1:25" x14ac:dyDescent="0.3">
      <c r="A104" t="s">
        <v>1668</v>
      </c>
      <c r="B104" s="7">
        <v>45772</v>
      </c>
      <c r="C104" t="s">
        <v>1399</v>
      </c>
      <c r="D104" t="s">
        <v>1400</v>
      </c>
      <c r="E104">
        <v>18</v>
      </c>
      <c r="F104" t="s">
        <v>1559</v>
      </c>
      <c r="G104">
        <v>1409</v>
      </c>
      <c r="H104" t="s">
        <v>200</v>
      </c>
      <c r="I104">
        <v>520</v>
      </c>
      <c r="J104">
        <v>3</v>
      </c>
      <c r="K104">
        <v>504.4</v>
      </c>
      <c r="L104">
        <v>710699.6</v>
      </c>
      <c r="M104" t="s">
        <v>1548</v>
      </c>
      <c r="N104">
        <v>127925.93</v>
      </c>
      <c r="O104">
        <v>838625.53</v>
      </c>
      <c r="P104" t="s">
        <v>1380</v>
      </c>
      <c r="Q104" s="7">
        <v>45773</v>
      </c>
      <c r="R104" t="s">
        <v>1549</v>
      </c>
      <c r="S104" s="10" t="str">
        <f t="shared" si="7"/>
        <v/>
      </c>
      <c r="T104" s="10" t="str">
        <f t="shared" si="8"/>
        <v/>
      </c>
      <c r="U104" s="10" t="str">
        <f t="shared" si="9"/>
        <v/>
      </c>
      <c r="V104" s="10" t="str">
        <f t="shared" si="10"/>
        <v/>
      </c>
      <c r="W104" s="10" t="str">
        <f t="shared" si="11"/>
        <v/>
      </c>
      <c r="X104" s="10">
        <f t="shared" si="12"/>
        <v>101</v>
      </c>
      <c r="Y104" s="10" t="str">
        <f t="shared" si="13"/>
        <v/>
      </c>
    </row>
    <row r="105" spans="1:25" x14ac:dyDescent="0.3">
      <c r="A105" t="s">
        <v>1669</v>
      </c>
      <c r="B105" s="7">
        <v>45773</v>
      </c>
      <c r="C105" t="s">
        <v>1475</v>
      </c>
      <c r="D105" t="s">
        <v>1476</v>
      </c>
      <c r="E105">
        <v>18</v>
      </c>
      <c r="F105" t="s">
        <v>1574</v>
      </c>
      <c r="G105">
        <v>197</v>
      </c>
      <c r="H105" t="s">
        <v>190</v>
      </c>
      <c r="I105">
        <v>395</v>
      </c>
      <c r="J105">
        <v>5</v>
      </c>
      <c r="K105">
        <v>375.25</v>
      </c>
      <c r="L105">
        <v>73924.25</v>
      </c>
      <c r="M105" t="s">
        <v>1548</v>
      </c>
      <c r="N105">
        <v>13306.36</v>
      </c>
      <c r="O105">
        <v>87230.61</v>
      </c>
      <c r="P105" t="s">
        <v>1389</v>
      </c>
      <c r="Q105" s="7">
        <v>45775</v>
      </c>
      <c r="R105" t="s">
        <v>1552</v>
      </c>
      <c r="S105" s="10" t="str">
        <f t="shared" si="7"/>
        <v/>
      </c>
      <c r="T105" s="10" t="str">
        <f t="shared" si="8"/>
        <v/>
      </c>
      <c r="U105" s="10" t="str">
        <f t="shared" si="9"/>
        <v/>
      </c>
      <c r="V105" s="10" t="str">
        <f t="shared" si="10"/>
        <v/>
      </c>
      <c r="W105" s="10" t="str">
        <f t="shared" si="11"/>
        <v/>
      </c>
      <c r="X105" s="10">
        <f t="shared" si="12"/>
        <v>102</v>
      </c>
      <c r="Y105" s="10" t="str">
        <f t="shared" si="13"/>
        <v/>
      </c>
    </row>
    <row r="106" spans="1:25" x14ac:dyDescent="0.3">
      <c r="A106" t="s">
        <v>1670</v>
      </c>
      <c r="B106" s="7">
        <v>45773</v>
      </c>
      <c r="C106" t="s">
        <v>1514</v>
      </c>
      <c r="D106" t="s">
        <v>1515</v>
      </c>
      <c r="E106">
        <v>18</v>
      </c>
      <c r="F106" t="s">
        <v>1572</v>
      </c>
      <c r="G106">
        <v>553</v>
      </c>
      <c r="H106" t="s">
        <v>200</v>
      </c>
      <c r="I106">
        <v>610</v>
      </c>
      <c r="J106">
        <v>3</v>
      </c>
      <c r="K106">
        <v>591.70000000000005</v>
      </c>
      <c r="L106">
        <v>327210.09999999998</v>
      </c>
      <c r="M106" t="s">
        <v>1548</v>
      </c>
      <c r="N106">
        <v>58897.82</v>
      </c>
      <c r="O106">
        <v>386107.92</v>
      </c>
      <c r="P106" t="s">
        <v>1389</v>
      </c>
      <c r="Q106" s="7">
        <v>45773</v>
      </c>
      <c r="R106" t="s">
        <v>1552</v>
      </c>
      <c r="S106" s="10" t="str">
        <f t="shared" si="7"/>
        <v/>
      </c>
      <c r="T106" s="10" t="str">
        <f t="shared" si="8"/>
        <v/>
      </c>
      <c r="U106" s="10" t="str">
        <f t="shared" si="9"/>
        <v/>
      </c>
      <c r="V106" s="10" t="str">
        <f t="shared" si="10"/>
        <v>FLAG</v>
      </c>
      <c r="W106" s="10" t="str">
        <f t="shared" si="11"/>
        <v/>
      </c>
      <c r="X106" s="10">
        <f t="shared" si="12"/>
        <v>103</v>
      </c>
      <c r="Y106" s="10" t="str">
        <f t="shared" si="13"/>
        <v/>
      </c>
    </row>
    <row r="107" spans="1:25" x14ac:dyDescent="0.3">
      <c r="A107" t="s">
        <v>1671</v>
      </c>
      <c r="B107" s="7">
        <v>45773</v>
      </c>
      <c r="C107" t="s">
        <v>1514</v>
      </c>
      <c r="D107" t="s">
        <v>1515</v>
      </c>
      <c r="E107">
        <v>18</v>
      </c>
      <c r="F107" t="s">
        <v>1572</v>
      </c>
      <c r="G107">
        <v>553</v>
      </c>
      <c r="H107" t="s">
        <v>200</v>
      </c>
      <c r="I107">
        <v>610</v>
      </c>
      <c r="J107">
        <v>3</v>
      </c>
      <c r="K107">
        <v>591.70000000000005</v>
      </c>
      <c r="L107">
        <v>327210.09999999998</v>
      </c>
      <c r="M107" t="s">
        <v>1548</v>
      </c>
      <c r="N107">
        <v>58897.82</v>
      </c>
      <c r="O107">
        <v>386107.92</v>
      </c>
      <c r="P107" t="s">
        <v>1389</v>
      </c>
      <c r="Q107" s="7">
        <v>45773</v>
      </c>
      <c r="R107" t="s">
        <v>1552</v>
      </c>
      <c r="S107" s="10" t="str">
        <f t="shared" si="7"/>
        <v/>
      </c>
      <c r="T107" s="10" t="str">
        <f t="shared" si="8"/>
        <v/>
      </c>
      <c r="U107" s="10" t="str">
        <f t="shared" si="9"/>
        <v/>
      </c>
      <c r="V107" s="10" t="str">
        <f t="shared" si="10"/>
        <v>FLAG</v>
      </c>
      <c r="W107" s="10" t="str">
        <f t="shared" si="11"/>
        <v/>
      </c>
      <c r="X107" s="10">
        <f t="shared" si="12"/>
        <v>103</v>
      </c>
      <c r="Y107" s="10" t="str">
        <f t="shared" si="13"/>
        <v/>
      </c>
    </row>
    <row r="108" spans="1:25" x14ac:dyDescent="0.3">
      <c r="A108" t="s">
        <v>1672</v>
      </c>
      <c r="B108" s="7">
        <v>45773</v>
      </c>
      <c r="C108" t="s">
        <v>1376</v>
      </c>
      <c r="D108" t="s">
        <v>1377</v>
      </c>
      <c r="E108">
        <v>18</v>
      </c>
      <c r="F108" t="s">
        <v>1547</v>
      </c>
      <c r="G108">
        <v>1157</v>
      </c>
      <c r="H108" t="s">
        <v>190</v>
      </c>
      <c r="I108">
        <v>355</v>
      </c>
      <c r="J108">
        <v>5</v>
      </c>
      <c r="K108">
        <v>337.25</v>
      </c>
      <c r="L108">
        <v>390198.25</v>
      </c>
      <c r="M108" t="s">
        <v>1548</v>
      </c>
      <c r="N108">
        <v>70235.679999999993</v>
      </c>
      <c r="O108">
        <v>460433.93</v>
      </c>
      <c r="P108" t="s">
        <v>1380</v>
      </c>
      <c r="Q108" s="7">
        <v>45774</v>
      </c>
      <c r="R108" t="s">
        <v>1549</v>
      </c>
      <c r="S108" s="10" t="str">
        <f t="shared" si="7"/>
        <v/>
      </c>
      <c r="T108" s="10" t="str">
        <f t="shared" si="8"/>
        <v/>
      </c>
      <c r="U108" s="10" t="str">
        <f t="shared" si="9"/>
        <v/>
      </c>
      <c r="V108" s="10" t="str">
        <f t="shared" si="10"/>
        <v/>
      </c>
      <c r="W108" s="10" t="str">
        <f t="shared" si="11"/>
        <v/>
      </c>
      <c r="X108" s="10">
        <f t="shared" si="12"/>
        <v>104</v>
      </c>
      <c r="Y108" s="10" t="str">
        <f t="shared" si="13"/>
        <v/>
      </c>
    </row>
    <row r="109" spans="1:25" x14ac:dyDescent="0.3">
      <c r="A109" t="s">
        <v>1673</v>
      </c>
      <c r="B109" s="7">
        <v>45773</v>
      </c>
      <c r="C109" t="s">
        <v>1452</v>
      </c>
      <c r="D109" t="s">
        <v>1453</v>
      </c>
      <c r="E109">
        <v>18</v>
      </c>
      <c r="F109" t="s">
        <v>1607</v>
      </c>
      <c r="G109">
        <v>82</v>
      </c>
      <c r="H109" t="s">
        <v>200</v>
      </c>
      <c r="I109">
        <v>610</v>
      </c>
      <c r="J109">
        <v>5</v>
      </c>
      <c r="K109">
        <v>579.5</v>
      </c>
      <c r="L109">
        <v>47519</v>
      </c>
      <c r="M109" t="s">
        <v>1548</v>
      </c>
      <c r="N109">
        <v>8553.42</v>
      </c>
      <c r="O109">
        <v>56072.42</v>
      </c>
      <c r="P109" t="s">
        <v>1394</v>
      </c>
      <c r="Q109" s="7">
        <v>45775</v>
      </c>
      <c r="R109" t="s">
        <v>1549</v>
      </c>
      <c r="S109" s="10" t="str">
        <f t="shared" si="7"/>
        <v/>
      </c>
      <c r="T109" s="10" t="str">
        <f t="shared" si="8"/>
        <v/>
      </c>
      <c r="U109" s="10" t="str">
        <f t="shared" si="9"/>
        <v/>
      </c>
      <c r="V109" s="10" t="str">
        <f t="shared" si="10"/>
        <v/>
      </c>
      <c r="W109" s="10" t="str">
        <f t="shared" si="11"/>
        <v/>
      </c>
      <c r="X109" s="10">
        <f t="shared" si="12"/>
        <v>105</v>
      </c>
      <c r="Y109" s="10" t="str">
        <f t="shared" si="13"/>
        <v/>
      </c>
    </row>
    <row r="110" spans="1:25" x14ac:dyDescent="0.3">
      <c r="A110" t="s">
        <v>1674</v>
      </c>
      <c r="B110" s="7">
        <v>45775</v>
      </c>
      <c r="C110" t="s">
        <v>1409</v>
      </c>
      <c r="D110" t="s">
        <v>1410</v>
      </c>
      <c r="E110">
        <v>18</v>
      </c>
      <c r="F110" t="s">
        <v>1556</v>
      </c>
      <c r="G110">
        <v>323</v>
      </c>
      <c r="H110" t="s">
        <v>204</v>
      </c>
      <c r="I110">
        <v>1350</v>
      </c>
      <c r="J110">
        <v>4</v>
      </c>
      <c r="K110">
        <v>1296</v>
      </c>
      <c r="L110">
        <v>418608</v>
      </c>
      <c r="M110" t="s">
        <v>1548</v>
      </c>
      <c r="N110">
        <v>75349.440000000002</v>
      </c>
      <c r="O110">
        <v>493957.44</v>
      </c>
      <c r="P110" t="s">
        <v>1380</v>
      </c>
      <c r="Q110" s="7">
        <v>45776</v>
      </c>
      <c r="R110" t="s">
        <v>1549</v>
      </c>
      <c r="S110" s="10" t="str">
        <f t="shared" si="7"/>
        <v/>
      </c>
      <c r="T110" s="10" t="str">
        <f t="shared" si="8"/>
        <v/>
      </c>
      <c r="U110" s="10" t="str">
        <f t="shared" si="9"/>
        <v/>
      </c>
      <c r="V110" s="10" t="str">
        <f t="shared" si="10"/>
        <v/>
      </c>
      <c r="W110" s="10" t="str">
        <f t="shared" si="11"/>
        <v/>
      </c>
      <c r="X110" s="10">
        <f t="shared" si="12"/>
        <v>106</v>
      </c>
      <c r="Y110" s="10" t="str">
        <f t="shared" si="13"/>
        <v/>
      </c>
    </row>
    <row r="111" spans="1:25" x14ac:dyDescent="0.3">
      <c r="A111" t="s">
        <v>1675</v>
      </c>
      <c r="B111" s="7">
        <v>45775</v>
      </c>
      <c r="C111" t="s">
        <v>1517</v>
      </c>
      <c r="D111" t="s">
        <v>1518</v>
      </c>
      <c r="E111">
        <v>14</v>
      </c>
      <c r="F111" t="s">
        <v>1568</v>
      </c>
      <c r="G111">
        <v>1253</v>
      </c>
      <c r="H111" t="s">
        <v>200</v>
      </c>
      <c r="I111">
        <v>165</v>
      </c>
      <c r="J111">
        <v>0</v>
      </c>
      <c r="K111">
        <v>165</v>
      </c>
      <c r="L111">
        <v>206745</v>
      </c>
      <c r="M111" t="s">
        <v>1557</v>
      </c>
      <c r="N111">
        <v>37214.1</v>
      </c>
      <c r="O111">
        <v>243959.1</v>
      </c>
      <c r="P111" t="s">
        <v>1394</v>
      </c>
      <c r="Q111" s="7">
        <v>45777</v>
      </c>
      <c r="R111" t="s">
        <v>1552</v>
      </c>
      <c r="S111" s="10" t="str">
        <f t="shared" si="7"/>
        <v/>
      </c>
      <c r="T111" s="10" t="str">
        <f t="shared" si="8"/>
        <v/>
      </c>
      <c r="U111" s="10" t="str">
        <f t="shared" si="9"/>
        <v/>
      </c>
      <c r="V111" s="10" t="str">
        <f t="shared" si="10"/>
        <v/>
      </c>
      <c r="W111" s="10" t="str">
        <f t="shared" si="11"/>
        <v/>
      </c>
      <c r="X111" s="10">
        <f t="shared" si="12"/>
        <v>107</v>
      </c>
      <c r="Y111" s="10" t="str">
        <f t="shared" si="13"/>
        <v/>
      </c>
    </row>
    <row r="112" spans="1:25" x14ac:dyDescent="0.3">
      <c r="A112" t="s">
        <v>1676</v>
      </c>
      <c r="B112" s="7">
        <v>45775</v>
      </c>
      <c r="C112" t="s">
        <v>1436</v>
      </c>
      <c r="D112" t="s">
        <v>1437</v>
      </c>
      <c r="E112">
        <v>18</v>
      </c>
      <c r="F112" t="s">
        <v>1551</v>
      </c>
      <c r="G112">
        <v>1124</v>
      </c>
      <c r="H112" t="s">
        <v>190</v>
      </c>
      <c r="I112">
        <v>342</v>
      </c>
      <c r="J112">
        <v>2.5</v>
      </c>
      <c r="K112">
        <v>333.45</v>
      </c>
      <c r="L112">
        <v>374797.8</v>
      </c>
      <c r="M112" t="s">
        <v>1548</v>
      </c>
      <c r="N112">
        <v>67463.600000000006</v>
      </c>
      <c r="O112">
        <v>442261.4</v>
      </c>
      <c r="P112" t="s">
        <v>1394</v>
      </c>
      <c r="Q112" s="7">
        <v>45777</v>
      </c>
      <c r="R112" t="s">
        <v>1552</v>
      </c>
      <c r="S112" s="10" t="str">
        <f t="shared" si="7"/>
        <v/>
      </c>
      <c r="T112" s="10" t="str">
        <f t="shared" si="8"/>
        <v/>
      </c>
      <c r="U112" s="10" t="str">
        <f t="shared" si="9"/>
        <v/>
      </c>
      <c r="V112" s="10" t="str">
        <f t="shared" si="10"/>
        <v/>
      </c>
      <c r="W112" s="10" t="str">
        <f t="shared" si="11"/>
        <v/>
      </c>
      <c r="X112" s="10">
        <f t="shared" si="12"/>
        <v>108</v>
      </c>
      <c r="Y112" s="10" t="str">
        <f t="shared" si="13"/>
        <v/>
      </c>
    </row>
    <row r="113" spans="1:25" x14ac:dyDescent="0.3">
      <c r="A113" t="s">
        <v>1677</v>
      </c>
      <c r="B113" s="7">
        <v>45775</v>
      </c>
      <c r="C113" t="s">
        <v>1423</v>
      </c>
      <c r="D113" t="s">
        <v>1424</v>
      </c>
      <c r="E113">
        <v>12</v>
      </c>
      <c r="F113" t="s">
        <v>1565</v>
      </c>
      <c r="G113">
        <v>2137</v>
      </c>
      <c r="H113" t="s">
        <v>200</v>
      </c>
      <c r="I113">
        <v>1150</v>
      </c>
      <c r="J113">
        <v>4</v>
      </c>
      <c r="K113">
        <v>1104</v>
      </c>
      <c r="L113">
        <v>2359248</v>
      </c>
      <c r="M113" t="s">
        <v>1557</v>
      </c>
      <c r="N113">
        <v>424664.64</v>
      </c>
      <c r="O113">
        <v>2783912.64</v>
      </c>
      <c r="P113" t="s">
        <v>1394</v>
      </c>
      <c r="Q113" s="7">
        <v>45775</v>
      </c>
      <c r="R113" t="s">
        <v>1549</v>
      </c>
      <c r="S113" s="10" t="str">
        <f t="shared" si="7"/>
        <v/>
      </c>
      <c r="T113" s="10" t="str">
        <f t="shared" si="8"/>
        <v/>
      </c>
      <c r="U113" s="10" t="str">
        <f t="shared" si="9"/>
        <v/>
      </c>
      <c r="V113" s="10" t="str">
        <f t="shared" si="10"/>
        <v/>
      </c>
      <c r="W113" s="10" t="str">
        <f t="shared" si="11"/>
        <v/>
      </c>
      <c r="X113" s="10">
        <f t="shared" si="12"/>
        <v>109</v>
      </c>
      <c r="Y113" s="10" t="str">
        <f t="shared" si="13"/>
        <v/>
      </c>
    </row>
    <row r="114" spans="1:25" x14ac:dyDescent="0.3">
      <c r="A114" t="s">
        <v>1678</v>
      </c>
      <c r="B114" s="7">
        <v>45776</v>
      </c>
      <c r="C114" t="s">
        <v>1381</v>
      </c>
      <c r="D114" t="s">
        <v>1382</v>
      </c>
      <c r="E114">
        <v>18</v>
      </c>
      <c r="F114" t="s">
        <v>1627</v>
      </c>
      <c r="G114">
        <v>1532</v>
      </c>
      <c r="H114" t="s">
        <v>200</v>
      </c>
      <c r="I114">
        <v>820</v>
      </c>
      <c r="J114">
        <v>0</v>
      </c>
      <c r="K114">
        <v>820</v>
      </c>
      <c r="L114">
        <v>1256240</v>
      </c>
      <c r="M114" t="s">
        <v>1548</v>
      </c>
      <c r="N114">
        <v>226123.2</v>
      </c>
      <c r="O114">
        <v>1482363.2</v>
      </c>
      <c r="P114" t="s">
        <v>1380</v>
      </c>
      <c r="Q114" s="7">
        <v>45776</v>
      </c>
      <c r="R114" t="s">
        <v>1552</v>
      </c>
      <c r="S114" s="10" t="str">
        <f t="shared" si="7"/>
        <v/>
      </c>
      <c r="T114" s="10" t="str">
        <f t="shared" si="8"/>
        <v/>
      </c>
      <c r="U114" s="10" t="str">
        <f t="shared" si="9"/>
        <v/>
      </c>
      <c r="V114" s="10" t="str">
        <f t="shared" si="10"/>
        <v/>
      </c>
      <c r="W114" s="10" t="str">
        <f t="shared" si="11"/>
        <v/>
      </c>
      <c r="X114" s="10">
        <f t="shared" si="12"/>
        <v>110</v>
      </c>
      <c r="Y114" s="10" t="str">
        <f t="shared" si="13"/>
        <v/>
      </c>
    </row>
    <row r="115" spans="1:25" x14ac:dyDescent="0.3">
      <c r="A115" t="s">
        <v>1679</v>
      </c>
      <c r="B115" s="7">
        <v>45776</v>
      </c>
      <c r="C115" t="s">
        <v>1458</v>
      </c>
      <c r="D115" t="s">
        <v>1459</v>
      </c>
      <c r="E115">
        <v>18</v>
      </c>
      <c r="F115" t="s">
        <v>1556</v>
      </c>
      <c r="G115">
        <v>79</v>
      </c>
      <c r="H115" t="s">
        <v>204</v>
      </c>
      <c r="I115">
        <v>1350</v>
      </c>
      <c r="J115">
        <v>0</v>
      </c>
      <c r="K115">
        <v>1350</v>
      </c>
      <c r="L115">
        <v>106650</v>
      </c>
      <c r="M115" t="s">
        <v>1548</v>
      </c>
      <c r="N115">
        <v>19197</v>
      </c>
      <c r="O115">
        <v>125847</v>
      </c>
      <c r="P115" t="s">
        <v>1394</v>
      </c>
      <c r="Q115" s="7">
        <v>45777</v>
      </c>
      <c r="R115" t="s">
        <v>1549</v>
      </c>
      <c r="S115" s="10" t="str">
        <f t="shared" si="7"/>
        <v/>
      </c>
      <c r="T115" s="10" t="str">
        <f t="shared" si="8"/>
        <v/>
      </c>
      <c r="U115" s="10" t="str">
        <f t="shared" si="9"/>
        <v/>
      </c>
      <c r="V115" s="10" t="str">
        <f t="shared" si="10"/>
        <v/>
      </c>
      <c r="W115" s="10" t="str">
        <f t="shared" si="11"/>
        <v/>
      </c>
      <c r="X115" s="10">
        <f t="shared" si="12"/>
        <v>111</v>
      </c>
      <c r="Y115" s="10" t="str">
        <f t="shared" si="13"/>
        <v/>
      </c>
    </row>
    <row r="116" spans="1:25" x14ac:dyDescent="0.3">
      <c r="A116" t="s">
        <v>1680</v>
      </c>
      <c r="B116" s="7">
        <v>45776</v>
      </c>
      <c r="C116" t="s">
        <v>1449</v>
      </c>
      <c r="D116" t="s">
        <v>1450</v>
      </c>
      <c r="E116">
        <v>18</v>
      </c>
      <c r="F116" t="s">
        <v>1572</v>
      </c>
      <c r="G116">
        <v>556</v>
      </c>
      <c r="H116" t="s">
        <v>200</v>
      </c>
      <c r="I116">
        <v>610</v>
      </c>
      <c r="J116">
        <v>2.5</v>
      </c>
      <c r="K116">
        <v>594.75</v>
      </c>
      <c r="L116">
        <v>330681</v>
      </c>
      <c r="M116" t="s">
        <v>1548</v>
      </c>
      <c r="N116">
        <v>59522.58</v>
      </c>
      <c r="O116">
        <v>390203.58</v>
      </c>
      <c r="P116" t="s">
        <v>1418</v>
      </c>
      <c r="Q116" s="7">
        <v>45776</v>
      </c>
      <c r="R116" t="s">
        <v>1549</v>
      </c>
      <c r="S116" s="10" t="str">
        <f t="shared" si="7"/>
        <v/>
      </c>
      <c r="T116" s="10" t="str">
        <f t="shared" si="8"/>
        <v/>
      </c>
      <c r="U116" s="10" t="str">
        <f t="shared" si="9"/>
        <v/>
      </c>
      <c r="V116" s="10" t="str">
        <f t="shared" si="10"/>
        <v/>
      </c>
      <c r="W116" s="10" t="str">
        <f t="shared" si="11"/>
        <v/>
      </c>
      <c r="X116" s="10">
        <f t="shared" si="12"/>
        <v>112</v>
      </c>
      <c r="Y116" s="10" t="str">
        <f t="shared" si="13"/>
        <v/>
      </c>
    </row>
    <row r="117" spans="1:25" x14ac:dyDescent="0.3">
      <c r="A117" t="s">
        <v>1681</v>
      </c>
      <c r="B117" s="7">
        <v>45776</v>
      </c>
      <c r="C117" t="s">
        <v>1487</v>
      </c>
      <c r="D117" t="s">
        <v>1443</v>
      </c>
      <c r="E117">
        <v>15</v>
      </c>
      <c r="F117" t="s">
        <v>1563</v>
      </c>
      <c r="G117">
        <v>88</v>
      </c>
      <c r="H117" t="s">
        <v>204</v>
      </c>
      <c r="I117">
        <v>480</v>
      </c>
      <c r="J117">
        <v>0</v>
      </c>
      <c r="K117">
        <v>480</v>
      </c>
      <c r="L117">
        <v>42240</v>
      </c>
      <c r="M117" t="s">
        <v>1557</v>
      </c>
      <c r="N117">
        <v>7603.2</v>
      </c>
      <c r="O117">
        <v>49843.199999999997</v>
      </c>
      <c r="P117" t="s">
        <v>1380</v>
      </c>
      <c r="Q117" s="7">
        <v>45778</v>
      </c>
      <c r="R117" t="s">
        <v>1549</v>
      </c>
      <c r="S117" s="10" t="str">
        <f t="shared" si="7"/>
        <v/>
      </c>
      <c r="T117" s="10" t="str">
        <f t="shared" si="8"/>
        <v/>
      </c>
      <c r="U117" s="10" t="str">
        <f t="shared" si="9"/>
        <v/>
      </c>
      <c r="V117" s="10" t="str">
        <f t="shared" si="10"/>
        <v/>
      </c>
      <c r="W117" s="10" t="str">
        <f t="shared" si="11"/>
        <v/>
      </c>
      <c r="X117" s="10">
        <f t="shared" si="12"/>
        <v>113</v>
      </c>
      <c r="Y117" s="10" t="str">
        <f t="shared" si="13"/>
        <v/>
      </c>
    </row>
    <row r="118" spans="1:25" x14ac:dyDescent="0.3">
      <c r="A118" t="s">
        <v>1682</v>
      </c>
      <c r="B118" s="7">
        <v>45777</v>
      </c>
      <c r="C118" t="s">
        <v>1475</v>
      </c>
      <c r="D118" t="s">
        <v>1476</v>
      </c>
      <c r="E118">
        <v>18</v>
      </c>
      <c r="F118" t="s">
        <v>1556</v>
      </c>
      <c r="G118">
        <v>136</v>
      </c>
      <c r="H118" t="s">
        <v>204</v>
      </c>
      <c r="I118">
        <v>1350</v>
      </c>
      <c r="J118">
        <v>1</v>
      </c>
      <c r="K118">
        <v>1336.5</v>
      </c>
      <c r="L118">
        <v>181764</v>
      </c>
      <c r="M118" t="s">
        <v>1548</v>
      </c>
      <c r="N118">
        <v>32717.52</v>
      </c>
      <c r="O118">
        <v>214481.52</v>
      </c>
      <c r="P118" t="s">
        <v>1389</v>
      </c>
      <c r="Q118" s="7">
        <v>45777</v>
      </c>
      <c r="R118" t="s">
        <v>1552</v>
      </c>
      <c r="S118" s="10" t="str">
        <f t="shared" si="7"/>
        <v/>
      </c>
      <c r="T118" s="10" t="str">
        <f t="shared" si="8"/>
        <v/>
      </c>
      <c r="U118" s="10" t="str">
        <f t="shared" si="9"/>
        <v/>
      </c>
      <c r="V118" s="10" t="str">
        <f t="shared" si="10"/>
        <v/>
      </c>
      <c r="W118" s="10" t="str">
        <f t="shared" si="11"/>
        <v/>
      </c>
      <c r="X118" s="10">
        <f t="shared" si="12"/>
        <v>114</v>
      </c>
      <c r="Y118" s="10" t="str">
        <f t="shared" si="13"/>
        <v/>
      </c>
    </row>
    <row r="119" spans="1:25" x14ac:dyDescent="0.3">
      <c r="A119" t="s">
        <v>1683</v>
      </c>
      <c r="B119" s="7">
        <v>45777</v>
      </c>
      <c r="C119" t="s">
        <v>1490</v>
      </c>
      <c r="D119" t="s">
        <v>1491</v>
      </c>
      <c r="E119">
        <v>16</v>
      </c>
      <c r="F119" t="s">
        <v>1565</v>
      </c>
      <c r="G119">
        <v>319</v>
      </c>
      <c r="H119" t="s">
        <v>200</v>
      </c>
      <c r="I119">
        <v>1150</v>
      </c>
      <c r="J119">
        <v>0</v>
      </c>
      <c r="K119">
        <v>1150</v>
      </c>
      <c r="L119">
        <v>366850</v>
      </c>
      <c r="M119" t="s">
        <v>1557</v>
      </c>
      <c r="N119">
        <v>66033</v>
      </c>
      <c r="O119">
        <v>432883</v>
      </c>
      <c r="P119" t="s">
        <v>1389</v>
      </c>
      <c r="Q119" s="7">
        <v>45779</v>
      </c>
      <c r="R119" t="s">
        <v>1549</v>
      </c>
      <c r="S119" s="10" t="str">
        <f t="shared" si="7"/>
        <v/>
      </c>
      <c r="T119" s="10" t="str">
        <f t="shared" si="8"/>
        <v/>
      </c>
      <c r="U119" s="10" t="str">
        <f t="shared" si="9"/>
        <v/>
      </c>
      <c r="V119" s="10" t="str">
        <f t="shared" si="10"/>
        <v/>
      </c>
      <c r="W119" s="10" t="str">
        <f t="shared" si="11"/>
        <v/>
      </c>
      <c r="X119" s="10">
        <f t="shared" si="12"/>
        <v>115</v>
      </c>
      <c r="Y119" s="10" t="str">
        <f t="shared" si="13"/>
        <v/>
      </c>
    </row>
    <row r="120" spans="1:25" x14ac:dyDescent="0.3">
      <c r="A120" t="s">
        <v>1684</v>
      </c>
      <c r="B120" s="7">
        <v>45777</v>
      </c>
      <c r="C120" t="s">
        <v>1455</v>
      </c>
      <c r="D120" t="s">
        <v>1456</v>
      </c>
      <c r="E120">
        <v>18</v>
      </c>
      <c r="F120" t="s">
        <v>1581</v>
      </c>
      <c r="G120">
        <v>1200</v>
      </c>
      <c r="H120" t="s">
        <v>200</v>
      </c>
      <c r="I120">
        <v>980</v>
      </c>
      <c r="J120">
        <v>2</v>
      </c>
      <c r="K120">
        <v>960.4</v>
      </c>
      <c r="L120">
        <v>1152480</v>
      </c>
      <c r="M120" t="s">
        <v>1548</v>
      </c>
      <c r="N120">
        <v>207446.39999999999</v>
      </c>
      <c r="O120">
        <v>1359926.4</v>
      </c>
      <c r="P120" t="s">
        <v>1389</v>
      </c>
      <c r="Q120" s="7">
        <v>45779</v>
      </c>
      <c r="R120" t="s">
        <v>1549</v>
      </c>
      <c r="S120" s="10" t="str">
        <f t="shared" si="7"/>
        <v/>
      </c>
      <c r="T120" s="10" t="str">
        <f t="shared" si="8"/>
        <v/>
      </c>
      <c r="U120" s="10" t="str">
        <f t="shared" si="9"/>
        <v/>
      </c>
      <c r="V120" s="10" t="str">
        <f t="shared" si="10"/>
        <v/>
      </c>
      <c r="W120" s="10" t="str">
        <f t="shared" si="11"/>
        <v/>
      </c>
      <c r="X120" s="10">
        <f t="shared" si="12"/>
        <v>116</v>
      </c>
      <c r="Y120" s="10" t="str">
        <f t="shared" si="13"/>
        <v/>
      </c>
    </row>
    <row r="121" spans="1:25" x14ac:dyDescent="0.3">
      <c r="A121" t="s">
        <v>1685</v>
      </c>
      <c r="B121" s="7">
        <v>45777</v>
      </c>
      <c r="C121" t="s">
        <v>1436</v>
      </c>
      <c r="D121" t="s">
        <v>1437</v>
      </c>
      <c r="E121">
        <v>18</v>
      </c>
      <c r="F121" t="s">
        <v>1556</v>
      </c>
      <c r="G121">
        <v>225</v>
      </c>
      <c r="H121" t="s">
        <v>204</v>
      </c>
      <c r="I121">
        <v>1350</v>
      </c>
      <c r="J121">
        <v>2</v>
      </c>
      <c r="K121">
        <v>1323</v>
      </c>
      <c r="L121">
        <v>297675</v>
      </c>
      <c r="M121" t="s">
        <v>1548</v>
      </c>
      <c r="N121">
        <v>53581.5</v>
      </c>
      <c r="O121">
        <v>351256.5</v>
      </c>
      <c r="P121" t="s">
        <v>1394</v>
      </c>
      <c r="Q121" s="7">
        <v>45779</v>
      </c>
      <c r="R121" t="s">
        <v>1552</v>
      </c>
      <c r="S121" s="10" t="str">
        <f t="shared" si="7"/>
        <v/>
      </c>
      <c r="T121" s="10" t="str">
        <f t="shared" si="8"/>
        <v/>
      </c>
      <c r="U121" s="10" t="str">
        <f t="shared" si="9"/>
        <v/>
      </c>
      <c r="V121" s="10" t="str">
        <f t="shared" si="10"/>
        <v/>
      </c>
      <c r="W121" s="10" t="str">
        <f t="shared" si="11"/>
        <v/>
      </c>
      <c r="X121" s="10">
        <f t="shared" si="12"/>
        <v>117</v>
      </c>
      <c r="Y121" s="10" t="str">
        <f t="shared" si="13"/>
        <v/>
      </c>
    </row>
    <row r="122" spans="1:25" x14ac:dyDescent="0.3">
      <c r="A122" t="s">
        <v>1686</v>
      </c>
      <c r="B122" s="7">
        <v>45778</v>
      </c>
      <c r="C122" t="s">
        <v>1415</v>
      </c>
      <c r="D122" t="s">
        <v>1416</v>
      </c>
      <c r="E122">
        <v>18</v>
      </c>
      <c r="F122" t="s">
        <v>1627</v>
      </c>
      <c r="G122">
        <v>1387</v>
      </c>
      <c r="H122" t="s">
        <v>200</v>
      </c>
      <c r="I122">
        <v>820</v>
      </c>
      <c r="J122">
        <v>0</v>
      </c>
      <c r="K122">
        <v>820</v>
      </c>
      <c r="L122">
        <v>1137340</v>
      </c>
      <c r="M122" t="s">
        <v>1548</v>
      </c>
      <c r="N122">
        <v>204721.2</v>
      </c>
      <c r="O122">
        <v>1342061.2</v>
      </c>
      <c r="P122" t="s">
        <v>1418</v>
      </c>
      <c r="Q122" s="7">
        <v>45779</v>
      </c>
      <c r="R122" t="s">
        <v>1549</v>
      </c>
      <c r="S122" s="10" t="str">
        <f t="shared" si="7"/>
        <v/>
      </c>
      <c r="T122" s="10" t="str">
        <f t="shared" si="8"/>
        <v/>
      </c>
      <c r="U122" s="10" t="str">
        <f t="shared" si="9"/>
        <v/>
      </c>
      <c r="V122" s="10" t="str">
        <f t="shared" si="10"/>
        <v/>
      </c>
      <c r="W122" s="10" t="str">
        <f t="shared" si="11"/>
        <v/>
      </c>
      <c r="X122" s="10">
        <f t="shared" si="12"/>
        <v>118</v>
      </c>
      <c r="Y122" s="10" t="str">
        <f t="shared" si="13"/>
        <v/>
      </c>
    </row>
    <row r="123" spans="1:25" x14ac:dyDescent="0.3">
      <c r="A123" t="s">
        <v>1687</v>
      </c>
      <c r="B123" s="7">
        <v>45778</v>
      </c>
      <c r="C123" t="s">
        <v>1455</v>
      </c>
      <c r="D123" t="s">
        <v>1456</v>
      </c>
      <c r="E123">
        <v>18</v>
      </c>
      <c r="F123" t="s">
        <v>1556</v>
      </c>
      <c r="G123">
        <v>383</v>
      </c>
      <c r="H123" t="s">
        <v>204</v>
      </c>
      <c r="I123">
        <v>1350</v>
      </c>
      <c r="J123">
        <v>0</v>
      </c>
      <c r="K123">
        <v>1350</v>
      </c>
      <c r="L123">
        <v>517050</v>
      </c>
      <c r="M123" t="s">
        <v>1548</v>
      </c>
      <c r="N123">
        <v>93069</v>
      </c>
      <c r="O123">
        <v>610119</v>
      </c>
      <c r="P123" t="s">
        <v>1389</v>
      </c>
      <c r="Q123" s="7">
        <v>45780</v>
      </c>
      <c r="R123" t="s">
        <v>1552</v>
      </c>
      <c r="S123" s="10" t="str">
        <f t="shared" si="7"/>
        <v/>
      </c>
      <c r="T123" s="10" t="str">
        <f t="shared" si="8"/>
        <v/>
      </c>
      <c r="U123" s="10" t="str">
        <f t="shared" si="9"/>
        <v/>
      </c>
      <c r="V123" s="10" t="str">
        <f t="shared" si="10"/>
        <v/>
      </c>
      <c r="W123" s="10" t="str">
        <f t="shared" si="11"/>
        <v/>
      </c>
      <c r="X123" s="10">
        <f t="shared" si="12"/>
        <v>119</v>
      </c>
      <c r="Y123" s="10" t="str">
        <f t="shared" si="13"/>
        <v/>
      </c>
    </row>
    <row r="124" spans="1:25" x14ac:dyDescent="0.3">
      <c r="A124" t="s">
        <v>1688</v>
      </c>
      <c r="B124" s="7">
        <v>45778</v>
      </c>
      <c r="C124" t="s">
        <v>1493</v>
      </c>
      <c r="D124" t="s">
        <v>1494</v>
      </c>
      <c r="E124">
        <v>18</v>
      </c>
      <c r="F124" t="s">
        <v>1563</v>
      </c>
      <c r="G124">
        <v>220</v>
      </c>
      <c r="H124" t="s">
        <v>204</v>
      </c>
      <c r="I124">
        <v>480</v>
      </c>
      <c r="J124">
        <v>3</v>
      </c>
      <c r="K124">
        <v>465.6</v>
      </c>
      <c r="L124">
        <v>102432</v>
      </c>
      <c r="M124" t="s">
        <v>1548</v>
      </c>
      <c r="N124">
        <v>18437.759999999998</v>
      </c>
      <c r="O124">
        <v>120869.75999999999</v>
      </c>
      <c r="P124" t="s">
        <v>1389</v>
      </c>
      <c r="Q124" s="7">
        <v>45779</v>
      </c>
      <c r="R124" t="s">
        <v>1552</v>
      </c>
      <c r="S124" s="10" t="str">
        <f t="shared" si="7"/>
        <v/>
      </c>
      <c r="T124" s="10" t="str">
        <f t="shared" si="8"/>
        <v/>
      </c>
      <c r="U124" s="10" t="str">
        <f t="shared" si="9"/>
        <v/>
      </c>
      <c r="V124" s="10" t="str">
        <f t="shared" si="10"/>
        <v/>
      </c>
      <c r="W124" s="10" t="str">
        <f t="shared" si="11"/>
        <v/>
      </c>
      <c r="X124" s="10">
        <f t="shared" si="12"/>
        <v>120</v>
      </c>
      <c r="Y124" s="10" t="str">
        <f t="shared" si="13"/>
        <v/>
      </c>
    </row>
    <row r="125" spans="1:25" x14ac:dyDescent="0.3">
      <c r="A125" t="s">
        <v>1689</v>
      </c>
      <c r="B125" s="7">
        <v>45778</v>
      </c>
      <c r="C125" t="s">
        <v>1514</v>
      </c>
      <c r="D125" t="s">
        <v>1515</v>
      </c>
      <c r="E125">
        <v>18</v>
      </c>
      <c r="F125" t="s">
        <v>1565</v>
      </c>
      <c r="G125">
        <v>934</v>
      </c>
      <c r="H125" t="s">
        <v>200</v>
      </c>
      <c r="I125">
        <v>1150</v>
      </c>
      <c r="J125">
        <v>3</v>
      </c>
      <c r="K125">
        <v>1115.5</v>
      </c>
      <c r="L125">
        <v>1041877</v>
      </c>
      <c r="M125" t="s">
        <v>1548</v>
      </c>
      <c r="N125">
        <v>187537.86</v>
      </c>
      <c r="O125">
        <v>1229414.8600000001</v>
      </c>
      <c r="P125" t="s">
        <v>1389</v>
      </c>
      <c r="Q125" s="7">
        <v>45780</v>
      </c>
      <c r="R125" t="s">
        <v>1552</v>
      </c>
      <c r="S125" s="10" t="str">
        <f t="shared" si="7"/>
        <v/>
      </c>
      <c r="T125" s="10" t="str">
        <f t="shared" si="8"/>
        <v/>
      </c>
      <c r="U125" s="10" t="str">
        <f t="shared" si="9"/>
        <v/>
      </c>
      <c r="V125" s="10" t="str">
        <f t="shared" si="10"/>
        <v/>
      </c>
      <c r="W125" s="10" t="str">
        <f t="shared" si="11"/>
        <v/>
      </c>
      <c r="X125" s="10">
        <f t="shared" si="12"/>
        <v>121</v>
      </c>
      <c r="Y125" s="10" t="str">
        <f t="shared" si="13"/>
        <v/>
      </c>
    </row>
    <row r="126" spans="1:25" x14ac:dyDescent="0.3">
      <c r="A126" t="s">
        <v>1690</v>
      </c>
      <c r="B126" s="7">
        <v>45779</v>
      </c>
      <c r="C126" t="s">
        <v>1455</v>
      </c>
      <c r="D126" t="s">
        <v>1456</v>
      </c>
      <c r="E126">
        <v>18</v>
      </c>
      <c r="F126" t="s">
        <v>1618</v>
      </c>
      <c r="G126">
        <v>2168</v>
      </c>
      <c r="H126" t="s">
        <v>190</v>
      </c>
      <c r="I126">
        <v>368</v>
      </c>
      <c r="J126">
        <v>0</v>
      </c>
      <c r="K126">
        <v>368</v>
      </c>
      <c r="L126">
        <v>797824</v>
      </c>
      <c r="M126" t="s">
        <v>1548</v>
      </c>
      <c r="N126">
        <v>143608.32000000001</v>
      </c>
      <c r="O126">
        <v>941432.32000000007</v>
      </c>
      <c r="P126" t="s">
        <v>1389</v>
      </c>
      <c r="Q126" s="7">
        <v>45779</v>
      </c>
      <c r="R126" t="s">
        <v>1552</v>
      </c>
      <c r="S126" s="10" t="str">
        <f t="shared" si="7"/>
        <v/>
      </c>
      <c r="T126" s="10" t="str">
        <f t="shared" si="8"/>
        <v/>
      </c>
      <c r="U126" s="10" t="str">
        <f t="shared" si="9"/>
        <v/>
      </c>
      <c r="V126" s="10" t="str">
        <f t="shared" si="10"/>
        <v/>
      </c>
      <c r="W126" s="10" t="str">
        <f t="shared" si="11"/>
        <v/>
      </c>
      <c r="X126" s="10">
        <f t="shared" si="12"/>
        <v>122</v>
      </c>
      <c r="Y126" s="10" t="str">
        <f t="shared" si="13"/>
        <v/>
      </c>
    </row>
    <row r="127" spans="1:25" x14ac:dyDescent="0.3">
      <c r="A127" t="s">
        <v>1691</v>
      </c>
      <c r="B127" s="7">
        <v>45779</v>
      </c>
      <c r="C127" t="s">
        <v>1430</v>
      </c>
      <c r="D127" t="s">
        <v>1413</v>
      </c>
      <c r="E127">
        <v>18</v>
      </c>
      <c r="F127" t="s">
        <v>1563</v>
      </c>
      <c r="G127">
        <v>306</v>
      </c>
      <c r="H127" t="s">
        <v>204</v>
      </c>
      <c r="I127">
        <v>480</v>
      </c>
      <c r="J127">
        <v>4</v>
      </c>
      <c r="K127">
        <v>460.8</v>
      </c>
      <c r="L127">
        <v>141004.79999999999</v>
      </c>
      <c r="M127" t="s">
        <v>1548</v>
      </c>
      <c r="N127">
        <v>25380.86</v>
      </c>
      <c r="O127">
        <v>166385.66</v>
      </c>
      <c r="P127" t="s">
        <v>1380</v>
      </c>
      <c r="Q127" s="7">
        <v>45780</v>
      </c>
      <c r="R127" t="s">
        <v>1552</v>
      </c>
      <c r="S127" s="10" t="str">
        <f t="shared" si="7"/>
        <v/>
      </c>
      <c r="T127" s="10" t="str">
        <f t="shared" si="8"/>
        <v/>
      </c>
      <c r="U127" s="10" t="str">
        <f t="shared" si="9"/>
        <v/>
      </c>
      <c r="V127" s="10" t="str">
        <f t="shared" si="10"/>
        <v/>
      </c>
      <c r="W127" s="10" t="str">
        <f t="shared" si="11"/>
        <v/>
      </c>
      <c r="X127" s="10">
        <f t="shared" si="12"/>
        <v>123</v>
      </c>
      <c r="Y127" s="10" t="str">
        <f t="shared" si="13"/>
        <v/>
      </c>
    </row>
    <row r="128" spans="1:25" x14ac:dyDescent="0.3">
      <c r="A128" t="s">
        <v>1692</v>
      </c>
      <c r="B128" s="7">
        <v>45779</v>
      </c>
      <c r="C128" t="s">
        <v>1499</v>
      </c>
      <c r="D128" t="s">
        <v>1386</v>
      </c>
      <c r="E128">
        <v>18</v>
      </c>
      <c r="F128" t="s">
        <v>1559</v>
      </c>
      <c r="G128">
        <v>1928</v>
      </c>
      <c r="H128" t="s">
        <v>200</v>
      </c>
      <c r="I128">
        <v>520</v>
      </c>
      <c r="J128">
        <v>5</v>
      </c>
      <c r="K128">
        <v>494</v>
      </c>
      <c r="L128">
        <v>952432</v>
      </c>
      <c r="M128" t="s">
        <v>1548</v>
      </c>
      <c r="N128">
        <v>171437.76</v>
      </c>
      <c r="O128">
        <v>1123869.76</v>
      </c>
      <c r="P128" t="s">
        <v>1380</v>
      </c>
      <c r="Q128" s="7">
        <v>45779</v>
      </c>
      <c r="R128" t="s">
        <v>1552</v>
      </c>
      <c r="S128" s="10" t="str">
        <f t="shared" si="7"/>
        <v/>
      </c>
      <c r="T128" s="10" t="str">
        <f t="shared" si="8"/>
        <v/>
      </c>
      <c r="U128" s="10" t="str">
        <f t="shared" si="9"/>
        <v/>
      </c>
      <c r="V128" s="10" t="str">
        <f t="shared" si="10"/>
        <v/>
      </c>
      <c r="W128" s="10" t="str">
        <f t="shared" si="11"/>
        <v/>
      </c>
      <c r="X128" s="10">
        <f t="shared" si="12"/>
        <v>124</v>
      </c>
      <c r="Y128" s="10" t="str">
        <f t="shared" si="13"/>
        <v/>
      </c>
    </row>
    <row r="129" spans="1:25" x14ac:dyDescent="0.3">
      <c r="A129" t="s">
        <v>1693</v>
      </c>
      <c r="B129" s="7">
        <v>45780</v>
      </c>
      <c r="C129" t="s">
        <v>1472</v>
      </c>
      <c r="D129" t="s">
        <v>1473</v>
      </c>
      <c r="E129">
        <v>18</v>
      </c>
      <c r="F129" t="s">
        <v>1581</v>
      </c>
      <c r="G129">
        <v>421</v>
      </c>
      <c r="H129" t="s">
        <v>200</v>
      </c>
      <c r="I129">
        <v>980</v>
      </c>
      <c r="J129">
        <v>0</v>
      </c>
      <c r="K129">
        <v>980</v>
      </c>
      <c r="L129">
        <v>412580</v>
      </c>
      <c r="M129" t="s">
        <v>1548</v>
      </c>
      <c r="N129">
        <v>74264.399999999994</v>
      </c>
      <c r="O129">
        <v>486844.4</v>
      </c>
      <c r="P129" t="s">
        <v>1394</v>
      </c>
      <c r="Q129" s="7">
        <v>45780</v>
      </c>
      <c r="R129" t="s">
        <v>1552</v>
      </c>
      <c r="S129" s="10" t="str">
        <f t="shared" si="7"/>
        <v/>
      </c>
      <c r="T129" s="10" t="str">
        <f t="shared" si="8"/>
        <v/>
      </c>
      <c r="U129" s="10" t="str">
        <f t="shared" si="9"/>
        <v/>
      </c>
      <c r="V129" s="10" t="str">
        <f t="shared" si="10"/>
        <v/>
      </c>
      <c r="W129" s="10" t="str">
        <f t="shared" si="11"/>
        <v/>
      </c>
      <c r="X129" s="10">
        <f t="shared" si="12"/>
        <v>125</v>
      </c>
      <c r="Y129" s="10" t="str">
        <f t="shared" si="13"/>
        <v/>
      </c>
    </row>
    <row r="130" spans="1:25" x14ac:dyDescent="0.3">
      <c r="A130" t="s">
        <v>1694</v>
      </c>
      <c r="B130" s="7">
        <v>45780</v>
      </c>
      <c r="C130" t="s">
        <v>1436</v>
      </c>
      <c r="D130" t="s">
        <v>1437</v>
      </c>
      <c r="E130">
        <v>18</v>
      </c>
      <c r="F130" t="s">
        <v>1565</v>
      </c>
      <c r="G130">
        <v>1814</v>
      </c>
      <c r="H130" t="s">
        <v>200</v>
      </c>
      <c r="I130">
        <v>1150</v>
      </c>
      <c r="J130">
        <v>3</v>
      </c>
      <c r="K130">
        <v>1115.5</v>
      </c>
      <c r="L130">
        <v>2023517</v>
      </c>
      <c r="M130" t="s">
        <v>1548</v>
      </c>
      <c r="N130">
        <v>364233.06</v>
      </c>
      <c r="O130">
        <v>2387750.06</v>
      </c>
      <c r="P130" t="s">
        <v>1394</v>
      </c>
      <c r="Q130" s="7">
        <v>45781</v>
      </c>
      <c r="R130" t="s">
        <v>1552</v>
      </c>
      <c r="S130" s="10" t="str">
        <f t="shared" si="7"/>
        <v/>
      </c>
      <c r="T130" s="10" t="str">
        <f t="shared" si="8"/>
        <v/>
      </c>
      <c r="U130" s="10" t="str">
        <f t="shared" si="9"/>
        <v/>
      </c>
      <c r="V130" s="10" t="str">
        <f t="shared" si="10"/>
        <v/>
      </c>
      <c r="W130" s="10" t="str">
        <f t="shared" si="11"/>
        <v/>
      </c>
      <c r="X130" s="10">
        <f t="shared" si="12"/>
        <v>126</v>
      </c>
      <c r="Y130" s="10" t="str">
        <f t="shared" si="13"/>
        <v/>
      </c>
    </row>
    <row r="131" spans="1:25" x14ac:dyDescent="0.3">
      <c r="A131" t="s">
        <v>1695</v>
      </c>
      <c r="B131" s="7">
        <v>45780</v>
      </c>
      <c r="C131" t="s">
        <v>1465</v>
      </c>
      <c r="D131" t="s">
        <v>1466</v>
      </c>
      <c r="E131">
        <v>18</v>
      </c>
      <c r="F131" t="s">
        <v>1576</v>
      </c>
      <c r="G131">
        <v>1900</v>
      </c>
      <c r="H131" t="s">
        <v>200</v>
      </c>
      <c r="I131">
        <v>92</v>
      </c>
      <c r="J131">
        <v>1</v>
      </c>
      <c r="K131">
        <v>91.08</v>
      </c>
      <c r="L131">
        <v>173052</v>
      </c>
      <c r="M131" t="s">
        <v>1548</v>
      </c>
      <c r="N131">
        <v>31149.360000000001</v>
      </c>
      <c r="O131">
        <v>204201.36</v>
      </c>
      <c r="P131" t="s">
        <v>1380</v>
      </c>
      <c r="Q131" s="7">
        <v>45781</v>
      </c>
      <c r="R131" t="s">
        <v>1552</v>
      </c>
      <c r="S131" s="10" t="str">
        <f t="shared" si="7"/>
        <v/>
      </c>
      <c r="T131" s="10" t="str">
        <f t="shared" si="8"/>
        <v/>
      </c>
      <c r="U131" s="10" t="str">
        <f t="shared" si="9"/>
        <v/>
      </c>
      <c r="V131" s="10" t="str">
        <f t="shared" si="10"/>
        <v/>
      </c>
      <c r="W131" s="10" t="str">
        <f t="shared" si="11"/>
        <v/>
      </c>
      <c r="X131" s="10">
        <f t="shared" si="12"/>
        <v>127</v>
      </c>
      <c r="Y131" s="10" t="str">
        <f t="shared" si="13"/>
        <v/>
      </c>
    </row>
    <row r="132" spans="1:25" x14ac:dyDescent="0.3">
      <c r="A132" t="s">
        <v>1696</v>
      </c>
      <c r="B132" s="7">
        <v>45780</v>
      </c>
      <c r="C132" t="s">
        <v>1452</v>
      </c>
      <c r="D132" t="s">
        <v>1453</v>
      </c>
      <c r="E132">
        <v>18</v>
      </c>
      <c r="F132" t="s">
        <v>1581</v>
      </c>
      <c r="G132">
        <v>1545</v>
      </c>
      <c r="H132" t="s">
        <v>200</v>
      </c>
      <c r="I132">
        <v>980</v>
      </c>
      <c r="J132">
        <v>0</v>
      </c>
      <c r="K132">
        <v>980</v>
      </c>
      <c r="L132">
        <v>1514100</v>
      </c>
      <c r="M132" t="s">
        <v>1548</v>
      </c>
      <c r="N132">
        <v>272538</v>
      </c>
      <c r="O132">
        <v>1786638</v>
      </c>
      <c r="P132" t="s">
        <v>1394</v>
      </c>
      <c r="Q132" s="7">
        <v>45781</v>
      </c>
      <c r="R132" t="s">
        <v>1549</v>
      </c>
      <c r="S132" s="10" t="str">
        <f t="shared" ref="S132:S195" si="14">IF(J132&gt;5,"FLAG","")</f>
        <v/>
      </c>
      <c r="T132" s="10" t="str">
        <f t="shared" ref="T132:T195" si="15">IF(WEEKDAY(B132)=1,"FLAG","")</f>
        <v/>
      </c>
      <c r="U132" s="10" t="str">
        <f t="shared" ref="U132:U195" si="16">IF(AND(B132&lt;=DATE(2026,3,31),Q132&gt;DATE(2026,3,31)),"FLAG","")</f>
        <v/>
      </c>
      <c r="V132" s="10" t="str">
        <f t="shared" ref="V132:V195" si="17">IF(COUNTIFS($C$4:$C$1451,C132,$B$4:$B$1451,B132,$F$4:$F$1451,F132,$G$4:$G$1451,G132,$L$4:$L$1451,L132)&gt;1,"FLAG","")</f>
        <v/>
      </c>
      <c r="W132" s="10" t="str">
        <f t="shared" ref="W132:W195" si="18">IF(OR(AND(E132&lt;&gt;18,M132&lt;&gt;"IGST"),AND(E132=18,M132="IGST")),"FLAG","")</f>
        <v/>
      </c>
      <c r="X132" s="10">
        <f t="shared" ref="X132:X195" si="19">VALUE(MID(A132,11,4))</f>
        <v>128</v>
      </c>
      <c r="Y132" s="10" t="str">
        <f t="shared" ref="Y132:Y195" si="20">IF(ROW()=4,"",IF(X132-INDEX($X$4:$X$1451,ROW()-4)&gt;1,"FLAG",""))</f>
        <v/>
      </c>
    </row>
    <row r="133" spans="1:25" x14ac:dyDescent="0.3">
      <c r="A133" t="s">
        <v>1697</v>
      </c>
      <c r="B133" s="7">
        <v>45780</v>
      </c>
      <c r="C133" t="s">
        <v>1465</v>
      </c>
      <c r="D133" t="s">
        <v>1466</v>
      </c>
      <c r="E133">
        <v>18</v>
      </c>
      <c r="F133" t="s">
        <v>1618</v>
      </c>
      <c r="G133">
        <v>2619</v>
      </c>
      <c r="H133" t="s">
        <v>190</v>
      </c>
      <c r="I133">
        <v>368</v>
      </c>
      <c r="J133">
        <v>3</v>
      </c>
      <c r="K133">
        <v>356.96</v>
      </c>
      <c r="L133">
        <v>934878.24</v>
      </c>
      <c r="M133" t="s">
        <v>1548</v>
      </c>
      <c r="N133">
        <v>168278.08</v>
      </c>
      <c r="O133">
        <v>1103156.32</v>
      </c>
      <c r="P133" t="s">
        <v>1380</v>
      </c>
      <c r="Q133" s="7">
        <v>45782</v>
      </c>
      <c r="R133" t="s">
        <v>1552</v>
      </c>
      <c r="S133" s="10" t="str">
        <f t="shared" si="14"/>
        <v/>
      </c>
      <c r="T133" s="10" t="str">
        <f t="shared" si="15"/>
        <v/>
      </c>
      <c r="U133" s="10" t="str">
        <f t="shared" si="16"/>
        <v/>
      </c>
      <c r="V133" s="10" t="str">
        <f t="shared" si="17"/>
        <v/>
      </c>
      <c r="W133" s="10" t="str">
        <f t="shared" si="18"/>
        <v/>
      </c>
      <c r="X133" s="10">
        <f t="shared" si="19"/>
        <v>129</v>
      </c>
      <c r="Y133" s="10" t="str">
        <f t="shared" si="20"/>
        <v/>
      </c>
    </row>
    <row r="134" spans="1:25" x14ac:dyDescent="0.3">
      <c r="A134" t="s">
        <v>1698</v>
      </c>
      <c r="B134" s="7">
        <v>45780</v>
      </c>
      <c r="C134" t="s">
        <v>1490</v>
      </c>
      <c r="D134" t="s">
        <v>1491</v>
      </c>
      <c r="E134">
        <v>16</v>
      </c>
      <c r="F134" t="s">
        <v>1607</v>
      </c>
      <c r="G134">
        <v>1225</v>
      </c>
      <c r="H134" t="s">
        <v>200</v>
      </c>
      <c r="I134">
        <v>610</v>
      </c>
      <c r="J134">
        <v>2</v>
      </c>
      <c r="K134">
        <v>597.79999999999995</v>
      </c>
      <c r="L134">
        <v>732305</v>
      </c>
      <c r="M134" t="s">
        <v>1557</v>
      </c>
      <c r="N134">
        <v>131814.9</v>
      </c>
      <c r="O134">
        <v>864119.9</v>
      </c>
      <c r="P134" t="s">
        <v>1389</v>
      </c>
      <c r="Q134" s="7">
        <v>45780</v>
      </c>
      <c r="R134" t="s">
        <v>1549</v>
      </c>
      <c r="S134" s="10" t="str">
        <f t="shared" si="14"/>
        <v/>
      </c>
      <c r="T134" s="10" t="str">
        <f t="shared" si="15"/>
        <v/>
      </c>
      <c r="U134" s="10" t="str">
        <f t="shared" si="16"/>
        <v/>
      </c>
      <c r="V134" s="10" t="str">
        <f t="shared" si="17"/>
        <v/>
      </c>
      <c r="W134" s="10" t="str">
        <f t="shared" si="18"/>
        <v/>
      </c>
      <c r="X134" s="10">
        <f t="shared" si="19"/>
        <v>130</v>
      </c>
      <c r="Y134" s="10" t="str">
        <f t="shared" si="20"/>
        <v/>
      </c>
    </row>
    <row r="135" spans="1:25" x14ac:dyDescent="0.3">
      <c r="A135" t="s">
        <v>1699</v>
      </c>
      <c r="B135" s="7">
        <v>45780</v>
      </c>
      <c r="C135" t="s">
        <v>1458</v>
      </c>
      <c r="D135" t="s">
        <v>1459</v>
      </c>
      <c r="E135">
        <v>18</v>
      </c>
      <c r="F135" t="s">
        <v>1565</v>
      </c>
      <c r="G135">
        <v>1065</v>
      </c>
      <c r="H135" t="s">
        <v>200</v>
      </c>
      <c r="I135">
        <v>1150</v>
      </c>
      <c r="J135">
        <v>0</v>
      </c>
      <c r="K135">
        <v>1150</v>
      </c>
      <c r="L135">
        <v>1224750</v>
      </c>
      <c r="M135" t="s">
        <v>1548</v>
      </c>
      <c r="N135">
        <v>220455</v>
      </c>
      <c r="O135">
        <v>1445205</v>
      </c>
      <c r="P135" t="s">
        <v>1394</v>
      </c>
      <c r="Q135" s="7">
        <v>45781</v>
      </c>
      <c r="R135" t="s">
        <v>1549</v>
      </c>
      <c r="S135" s="10" t="str">
        <f t="shared" si="14"/>
        <v/>
      </c>
      <c r="T135" s="10" t="str">
        <f t="shared" si="15"/>
        <v/>
      </c>
      <c r="U135" s="10" t="str">
        <f t="shared" si="16"/>
        <v/>
      </c>
      <c r="V135" s="10" t="str">
        <f t="shared" si="17"/>
        <v/>
      </c>
      <c r="W135" s="10" t="str">
        <f t="shared" si="18"/>
        <v/>
      </c>
      <c r="X135" s="10">
        <f t="shared" si="19"/>
        <v>131</v>
      </c>
      <c r="Y135" s="10" t="str">
        <f t="shared" si="20"/>
        <v/>
      </c>
    </row>
    <row r="136" spans="1:25" x14ac:dyDescent="0.3">
      <c r="A136" t="s">
        <v>1700</v>
      </c>
      <c r="B136" s="7">
        <v>45782</v>
      </c>
      <c r="C136" t="s">
        <v>1376</v>
      </c>
      <c r="D136" t="s">
        <v>1377</v>
      </c>
      <c r="E136">
        <v>18</v>
      </c>
      <c r="F136" t="s">
        <v>1627</v>
      </c>
      <c r="G136">
        <v>1179</v>
      </c>
      <c r="H136" t="s">
        <v>200</v>
      </c>
      <c r="I136">
        <v>820</v>
      </c>
      <c r="J136">
        <v>1</v>
      </c>
      <c r="K136">
        <v>811.8</v>
      </c>
      <c r="L136">
        <v>957112.2</v>
      </c>
      <c r="M136" t="s">
        <v>1548</v>
      </c>
      <c r="N136">
        <v>172280.2</v>
      </c>
      <c r="O136">
        <v>1129392.3999999999</v>
      </c>
      <c r="P136" t="s">
        <v>1380</v>
      </c>
      <c r="Q136" s="7">
        <v>45783</v>
      </c>
      <c r="R136" t="s">
        <v>1552</v>
      </c>
      <c r="S136" s="10" t="str">
        <f t="shared" si="14"/>
        <v/>
      </c>
      <c r="T136" s="10" t="str">
        <f t="shared" si="15"/>
        <v/>
      </c>
      <c r="U136" s="10" t="str">
        <f t="shared" si="16"/>
        <v/>
      </c>
      <c r="V136" s="10" t="str">
        <f t="shared" si="17"/>
        <v/>
      </c>
      <c r="W136" s="10" t="str">
        <f t="shared" si="18"/>
        <v/>
      </c>
      <c r="X136" s="10">
        <f t="shared" si="19"/>
        <v>132</v>
      </c>
      <c r="Y136" s="10" t="str">
        <f t="shared" si="20"/>
        <v/>
      </c>
    </row>
    <row r="137" spans="1:25" x14ac:dyDescent="0.3">
      <c r="A137" t="s">
        <v>1701</v>
      </c>
      <c r="B137" s="7">
        <v>45782</v>
      </c>
      <c r="C137" t="s">
        <v>1376</v>
      </c>
      <c r="D137" t="s">
        <v>1377</v>
      </c>
      <c r="E137">
        <v>18</v>
      </c>
      <c r="F137" t="s">
        <v>1565</v>
      </c>
      <c r="G137">
        <v>1979</v>
      </c>
      <c r="H137" t="s">
        <v>200</v>
      </c>
      <c r="I137">
        <v>1150</v>
      </c>
      <c r="J137">
        <v>1</v>
      </c>
      <c r="K137">
        <v>1138.5</v>
      </c>
      <c r="L137">
        <v>2253091.5</v>
      </c>
      <c r="M137" t="s">
        <v>1548</v>
      </c>
      <c r="N137">
        <v>405556.47</v>
      </c>
      <c r="O137">
        <v>2658647.9700000002</v>
      </c>
      <c r="P137" t="s">
        <v>1380</v>
      </c>
      <c r="Q137" s="7">
        <v>45782</v>
      </c>
      <c r="R137" t="s">
        <v>1552</v>
      </c>
      <c r="S137" s="10" t="str">
        <f t="shared" si="14"/>
        <v/>
      </c>
      <c r="T137" s="10" t="str">
        <f t="shared" si="15"/>
        <v/>
      </c>
      <c r="U137" s="10" t="str">
        <f t="shared" si="16"/>
        <v/>
      </c>
      <c r="V137" s="10" t="str">
        <f t="shared" si="17"/>
        <v/>
      </c>
      <c r="W137" s="10" t="str">
        <f t="shared" si="18"/>
        <v/>
      </c>
      <c r="X137" s="10">
        <f t="shared" si="19"/>
        <v>133</v>
      </c>
      <c r="Y137" s="10" t="str">
        <f t="shared" si="20"/>
        <v/>
      </c>
    </row>
    <row r="138" spans="1:25" x14ac:dyDescent="0.3">
      <c r="A138" t="s">
        <v>1702</v>
      </c>
      <c r="B138" s="7">
        <v>45782</v>
      </c>
      <c r="C138" t="s">
        <v>1446</v>
      </c>
      <c r="D138" t="s">
        <v>1447</v>
      </c>
      <c r="E138">
        <v>17</v>
      </c>
      <c r="F138" t="s">
        <v>1568</v>
      </c>
      <c r="G138">
        <v>466</v>
      </c>
      <c r="H138" t="s">
        <v>200</v>
      </c>
      <c r="I138">
        <v>165</v>
      </c>
      <c r="J138">
        <v>5</v>
      </c>
      <c r="K138">
        <v>156.75</v>
      </c>
      <c r="L138">
        <v>73045.5</v>
      </c>
      <c r="M138" t="s">
        <v>1557</v>
      </c>
      <c r="N138">
        <v>13148.19</v>
      </c>
      <c r="O138">
        <v>86193.69</v>
      </c>
      <c r="P138" t="s">
        <v>1380</v>
      </c>
      <c r="Q138" s="7">
        <v>45782</v>
      </c>
      <c r="R138" t="s">
        <v>1552</v>
      </c>
      <c r="S138" s="10" t="str">
        <f t="shared" si="14"/>
        <v/>
      </c>
      <c r="T138" s="10" t="str">
        <f t="shared" si="15"/>
        <v/>
      </c>
      <c r="U138" s="10" t="str">
        <f t="shared" si="16"/>
        <v/>
      </c>
      <c r="V138" s="10" t="str">
        <f t="shared" si="17"/>
        <v/>
      </c>
      <c r="W138" s="10" t="str">
        <f t="shared" si="18"/>
        <v/>
      </c>
      <c r="X138" s="10">
        <f t="shared" si="19"/>
        <v>134</v>
      </c>
      <c r="Y138" s="10" t="str">
        <f t="shared" si="20"/>
        <v/>
      </c>
    </row>
    <row r="139" spans="1:25" x14ac:dyDescent="0.3">
      <c r="A139" t="s">
        <v>1703</v>
      </c>
      <c r="B139" s="7">
        <v>45782</v>
      </c>
      <c r="C139" t="s">
        <v>1436</v>
      </c>
      <c r="D139" t="s">
        <v>1437</v>
      </c>
      <c r="E139">
        <v>18</v>
      </c>
      <c r="F139" t="s">
        <v>1565</v>
      </c>
      <c r="G139">
        <v>1243</v>
      </c>
      <c r="H139" t="s">
        <v>200</v>
      </c>
      <c r="I139">
        <v>1150</v>
      </c>
      <c r="J139">
        <v>0</v>
      </c>
      <c r="K139">
        <v>1150</v>
      </c>
      <c r="L139">
        <v>1429450</v>
      </c>
      <c r="M139" t="s">
        <v>1548</v>
      </c>
      <c r="N139">
        <v>257301</v>
      </c>
      <c r="O139">
        <v>1686751</v>
      </c>
      <c r="P139" t="s">
        <v>1394</v>
      </c>
      <c r="Q139" s="7">
        <v>45782</v>
      </c>
      <c r="R139" t="s">
        <v>1549</v>
      </c>
      <c r="S139" s="10" t="str">
        <f t="shared" si="14"/>
        <v/>
      </c>
      <c r="T139" s="10" t="str">
        <f t="shared" si="15"/>
        <v/>
      </c>
      <c r="U139" s="10" t="str">
        <f t="shared" si="16"/>
        <v/>
      </c>
      <c r="V139" s="10" t="str">
        <f t="shared" si="17"/>
        <v/>
      </c>
      <c r="W139" s="10" t="str">
        <f t="shared" si="18"/>
        <v/>
      </c>
      <c r="X139" s="10">
        <f t="shared" si="19"/>
        <v>135</v>
      </c>
      <c r="Y139" s="10" t="str">
        <f t="shared" si="20"/>
        <v/>
      </c>
    </row>
    <row r="140" spans="1:25" x14ac:dyDescent="0.3">
      <c r="A140" t="s">
        <v>1704</v>
      </c>
      <c r="B140" s="7">
        <v>45782</v>
      </c>
      <c r="C140" t="s">
        <v>1493</v>
      </c>
      <c r="D140" t="s">
        <v>1494</v>
      </c>
      <c r="E140">
        <v>18</v>
      </c>
      <c r="F140" t="s">
        <v>1627</v>
      </c>
      <c r="G140">
        <v>2000</v>
      </c>
      <c r="H140" t="s">
        <v>200</v>
      </c>
      <c r="I140">
        <v>820</v>
      </c>
      <c r="J140">
        <v>5</v>
      </c>
      <c r="K140">
        <v>779</v>
      </c>
      <c r="L140">
        <v>1558000</v>
      </c>
      <c r="M140" t="s">
        <v>1548</v>
      </c>
      <c r="N140">
        <v>280440</v>
      </c>
      <c r="O140">
        <v>1838440</v>
      </c>
      <c r="P140" t="s">
        <v>1389</v>
      </c>
      <c r="Q140" s="7">
        <v>45784</v>
      </c>
      <c r="R140" t="s">
        <v>1549</v>
      </c>
      <c r="S140" s="10" t="str">
        <f t="shared" si="14"/>
        <v/>
      </c>
      <c r="T140" s="10" t="str">
        <f t="shared" si="15"/>
        <v/>
      </c>
      <c r="U140" s="10" t="str">
        <f t="shared" si="16"/>
        <v/>
      </c>
      <c r="V140" s="10" t="str">
        <f t="shared" si="17"/>
        <v/>
      </c>
      <c r="W140" s="10" t="str">
        <f t="shared" si="18"/>
        <v/>
      </c>
      <c r="X140" s="10">
        <f t="shared" si="19"/>
        <v>136</v>
      </c>
      <c r="Y140" s="10" t="str">
        <f t="shared" si="20"/>
        <v/>
      </c>
    </row>
    <row r="141" spans="1:25" x14ac:dyDescent="0.3">
      <c r="A141" t="s">
        <v>1705</v>
      </c>
      <c r="B141" s="7">
        <v>45783</v>
      </c>
      <c r="C141" t="s">
        <v>1395</v>
      </c>
      <c r="D141" t="s">
        <v>1396</v>
      </c>
      <c r="E141">
        <v>18</v>
      </c>
      <c r="F141" t="s">
        <v>1559</v>
      </c>
      <c r="G141">
        <v>730</v>
      </c>
      <c r="H141" t="s">
        <v>200</v>
      </c>
      <c r="I141">
        <v>520</v>
      </c>
      <c r="J141">
        <v>4</v>
      </c>
      <c r="K141">
        <v>499.2</v>
      </c>
      <c r="L141">
        <v>364416</v>
      </c>
      <c r="M141" t="s">
        <v>1548</v>
      </c>
      <c r="N141">
        <v>65594.880000000005</v>
      </c>
      <c r="O141">
        <v>430010.88</v>
      </c>
      <c r="P141" t="s">
        <v>1394</v>
      </c>
      <c r="Q141" s="7">
        <v>45785</v>
      </c>
      <c r="R141" t="s">
        <v>1549</v>
      </c>
      <c r="S141" s="10" t="str">
        <f t="shared" si="14"/>
        <v/>
      </c>
      <c r="T141" s="10" t="str">
        <f t="shared" si="15"/>
        <v/>
      </c>
      <c r="U141" s="10" t="str">
        <f t="shared" si="16"/>
        <v/>
      </c>
      <c r="V141" s="10" t="str">
        <f t="shared" si="17"/>
        <v/>
      </c>
      <c r="W141" s="10" t="str">
        <f t="shared" si="18"/>
        <v/>
      </c>
      <c r="X141" s="10">
        <f t="shared" si="19"/>
        <v>137</v>
      </c>
      <c r="Y141" s="10" t="str">
        <f t="shared" si="20"/>
        <v/>
      </c>
    </row>
    <row r="142" spans="1:25" x14ac:dyDescent="0.3">
      <c r="A142" t="s">
        <v>1706</v>
      </c>
      <c r="B142" s="7">
        <v>45783</v>
      </c>
      <c r="C142" t="s">
        <v>1509</v>
      </c>
      <c r="D142" t="s">
        <v>1382</v>
      </c>
      <c r="E142">
        <v>18</v>
      </c>
      <c r="F142" t="s">
        <v>1581</v>
      </c>
      <c r="G142">
        <v>1815</v>
      </c>
      <c r="H142" t="s">
        <v>200</v>
      </c>
      <c r="I142">
        <v>980</v>
      </c>
      <c r="J142">
        <v>2.5</v>
      </c>
      <c r="K142">
        <v>955.5</v>
      </c>
      <c r="L142">
        <v>1734232.5</v>
      </c>
      <c r="M142" t="s">
        <v>1548</v>
      </c>
      <c r="N142">
        <v>312161.84999999998</v>
      </c>
      <c r="O142">
        <v>2046394.35</v>
      </c>
      <c r="P142" t="s">
        <v>1389</v>
      </c>
      <c r="Q142" s="7">
        <v>45783</v>
      </c>
      <c r="R142" t="s">
        <v>1552</v>
      </c>
      <c r="S142" s="10" t="str">
        <f t="shared" si="14"/>
        <v/>
      </c>
      <c r="T142" s="10" t="str">
        <f t="shared" si="15"/>
        <v/>
      </c>
      <c r="U142" s="10" t="str">
        <f t="shared" si="16"/>
        <v/>
      </c>
      <c r="V142" s="10" t="str">
        <f t="shared" si="17"/>
        <v/>
      </c>
      <c r="W142" s="10" t="str">
        <f t="shared" si="18"/>
        <v/>
      </c>
      <c r="X142" s="10">
        <f t="shared" si="19"/>
        <v>138</v>
      </c>
      <c r="Y142" s="10" t="str">
        <f t="shared" si="20"/>
        <v/>
      </c>
    </row>
    <row r="143" spans="1:25" x14ac:dyDescent="0.3">
      <c r="A143" t="s">
        <v>1707</v>
      </c>
      <c r="B143" s="7">
        <v>45785</v>
      </c>
      <c r="C143" t="s">
        <v>1436</v>
      </c>
      <c r="D143" t="s">
        <v>1437</v>
      </c>
      <c r="E143">
        <v>18</v>
      </c>
      <c r="F143" t="s">
        <v>1576</v>
      </c>
      <c r="G143">
        <v>2018</v>
      </c>
      <c r="H143" t="s">
        <v>200</v>
      </c>
      <c r="I143">
        <v>92</v>
      </c>
      <c r="J143">
        <v>4</v>
      </c>
      <c r="K143">
        <v>88.32</v>
      </c>
      <c r="L143">
        <v>178229.76000000001</v>
      </c>
      <c r="M143" t="s">
        <v>1548</v>
      </c>
      <c r="N143">
        <v>32081.360000000001</v>
      </c>
      <c r="O143">
        <v>210311.12</v>
      </c>
      <c r="P143" t="s">
        <v>1394</v>
      </c>
      <c r="Q143" s="7">
        <v>45786</v>
      </c>
      <c r="R143" t="s">
        <v>1549</v>
      </c>
      <c r="S143" s="10" t="str">
        <f t="shared" si="14"/>
        <v/>
      </c>
      <c r="T143" s="10" t="str">
        <f t="shared" si="15"/>
        <v/>
      </c>
      <c r="U143" s="10" t="str">
        <f t="shared" si="16"/>
        <v/>
      </c>
      <c r="V143" s="10" t="str">
        <f t="shared" si="17"/>
        <v/>
      </c>
      <c r="W143" s="10" t="str">
        <f t="shared" si="18"/>
        <v/>
      </c>
      <c r="X143" s="10">
        <f t="shared" si="19"/>
        <v>139</v>
      </c>
      <c r="Y143" s="10" t="str">
        <f t="shared" si="20"/>
        <v/>
      </c>
    </row>
    <row r="144" spans="1:25" x14ac:dyDescent="0.3">
      <c r="A144" t="s">
        <v>1708</v>
      </c>
      <c r="B144" s="7">
        <v>45785</v>
      </c>
      <c r="C144" t="s">
        <v>1409</v>
      </c>
      <c r="D144" t="s">
        <v>1410</v>
      </c>
      <c r="E144">
        <v>18</v>
      </c>
      <c r="F144" t="s">
        <v>1607</v>
      </c>
      <c r="G144">
        <v>689</v>
      </c>
      <c r="H144" t="s">
        <v>200</v>
      </c>
      <c r="I144">
        <v>610</v>
      </c>
      <c r="J144">
        <v>4</v>
      </c>
      <c r="K144">
        <v>585.6</v>
      </c>
      <c r="L144">
        <v>403478.4</v>
      </c>
      <c r="M144" t="s">
        <v>1548</v>
      </c>
      <c r="N144">
        <v>72626.11</v>
      </c>
      <c r="O144">
        <v>476104.51</v>
      </c>
      <c r="P144" t="s">
        <v>1380</v>
      </c>
      <c r="Q144" s="7">
        <v>45787</v>
      </c>
      <c r="R144" t="s">
        <v>1549</v>
      </c>
      <c r="S144" s="10" t="str">
        <f t="shared" si="14"/>
        <v/>
      </c>
      <c r="T144" s="10" t="str">
        <f t="shared" si="15"/>
        <v/>
      </c>
      <c r="U144" s="10" t="str">
        <f t="shared" si="16"/>
        <v/>
      </c>
      <c r="V144" s="10" t="str">
        <f t="shared" si="17"/>
        <v/>
      </c>
      <c r="W144" s="10" t="str">
        <f t="shared" si="18"/>
        <v/>
      </c>
      <c r="X144" s="10">
        <f t="shared" si="19"/>
        <v>140</v>
      </c>
      <c r="Y144" s="10" t="str">
        <f t="shared" si="20"/>
        <v/>
      </c>
    </row>
    <row r="145" spans="1:25" x14ac:dyDescent="0.3">
      <c r="A145" t="s">
        <v>1709</v>
      </c>
      <c r="B145" s="7">
        <v>45785</v>
      </c>
      <c r="C145" t="s">
        <v>1461</v>
      </c>
      <c r="D145" t="s">
        <v>1462</v>
      </c>
      <c r="E145">
        <v>13</v>
      </c>
      <c r="F145" t="s">
        <v>1618</v>
      </c>
      <c r="G145">
        <v>2809</v>
      </c>
      <c r="H145" t="s">
        <v>190</v>
      </c>
      <c r="I145">
        <v>368</v>
      </c>
      <c r="J145">
        <v>0</v>
      </c>
      <c r="K145">
        <v>368</v>
      </c>
      <c r="L145">
        <v>1033712</v>
      </c>
      <c r="M145" t="s">
        <v>1557</v>
      </c>
      <c r="N145">
        <v>186068.16</v>
      </c>
      <c r="O145">
        <v>1219780.1599999999</v>
      </c>
      <c r="P145" t="s">
        <v>1389</v>
      </c>
      <c r="Q145" s="7">
        <v>45787</v>
      </c>
      <c r="R145" t="s">
        <v>1552</v>
      </c>
      <c r="S145" s="10" t="str">
        <f t="shared" si="14"/>
        <v/>
      </c>
      <c r="T145" s="10" t="str">
        <f t="shared" si="15"/>
        <v/>
      </c>
      <c r="U145" s="10" t="str">
        <f t="shared" si="16"/>
        <v/>
      </c>
      <c r="V145" s="10" t="str">
        <f t="shared" si="17"/>
        <v/>
      </c>
      <c r="W145" s="10" t="str">
        <f t="shared" si="18"/>
        <v/>
      </c>
      <c r="X145" s="10">
        <f t="shared" si="19"/>
        <v>141</v>
      </c>
      <c r="Y145" s="10" t="str">
        <f t="shared" si="20"/>
        <v/>
      </c>
    </row>
    <row r="146" spans="1:25" x14ac:dyDescent="0.3">
      <c r="A146" t="s">
        <v>1710</v>
      </c>
      <c r="B146" s="7">
        <v>45786</v>
      </c>
      <c r="C146" t="s">
        <v>1517</v>
      </c>
      <c r="D146" t="s">
        <v>1518</v>
      </c>
      <c r="E146">
        <v>14</v>
      </c>
      <c r="F146" t="s">
        <v>1559</v>
      </c>
      <c r="G146">
        <v>1855</v>
      </c>
      <c r="H146" t="s">
        <v>200</v>
      </c>
      <c r="I146">
        <v>520</v>
      </c>
      <c r="J146">
        <v>1</v>
      </c>
      <c r="K146">
        <v>514.79999999999995</v>
      </c>
      <c r="L146">
        <v>954954</v>
      </c>
      <c r="M146" t="s">
        <v>1557</v>
      </c>
      <c r="N146">
        <v>171891.72</v>
      </c>
      <c r="O146">
        <v>1126845.72</v>
      </c>
      <c r="P146" t="s">
        <v>1394</v>
      </c>
      <c r="Q146" s="7">
        <v>45786</v>
      </c>
      <c r="R146" t="s">
        <v>1552</v>
      </c>
      <c r="S146" s="10" t="str">
        <f t="shared" si="14"/>
        <v/>
      </c>
      <c r="T146" s="10" t="str">
        <f t="shared" si="15"/>
        <v/>
      </c>
      <c r="U146" s="10" t="str">
        <f t="shared" si="16"/>
        <v/>
      </c>
      <c r="V146" s="10" t="str">
        <f t="shared" si="17"/>
        <v/>
      </c>
      <c r="W146" s="10" t="str">
        <f t="shared" si="18"/>
        <v/>
      </c>
      <c r="X146" s="10">
        <f t="shared" si="19"/>
        <v>142</v>
      </c>
      <c r="Y146" s="10" t="str">
        <f t="shared" si="20"/>
        <v/>
      </c>
    </row>
    <row r="147" spans="1:25" x14ac:dyDescent="0.3">
      <c r="A147" t="s">
        <v>1711</v>
      </c>
      <c r="B147" s="7">
        <v>45786</v>
      </c>
      <c r="C147" t="s">
        <v>1402</v>
      </c>
      <c r="D147" t="s">
        <v>1403</v>
      </c>
      <c r="E147">
        <v>18</v>
      </c>
      <c r="F147" t="s">
        <v>1559</v>
      </c>
      <c r="G147">
        <v>1179</v>
      </c>
      <c r="H147" t="s">
        <v>200</v>
      </c>
      <c r="I147">
        <v>520</v>
      </c>
      <c r="J147">
        <v>2.5</v>
      </c>
      <c r="K147">
        <v>507</v>
      </c>
      <c r="L147">
        <v>597753</v>
      </c>
      <c r="M147" t="s">
        <v>1548</v>
      </c>
      <c r="N147">
        <v>107595.54</v>
      </c>
      <c r="O147">
        <v>705348.54</v>
      </c>
      <c r="P147" t="s">
        <v>1389</v>
      </c>
      <c r="Q147" s="7">
        <v>45788</v>
      </c>
      <c r="R147" t="s">
        <v>1552</v>
      </c>
      <c r="S147" s="10" t="str">
        <f t="shared" si="14"/>
        <v/>
      </c>
      <c r="T147" s="10" t="str">
        <f t="shared" si="15"/>
        <v/>
      </c>
      <c r="U147" s="10" t="str">
        <f t="shared" si="16"/>
        <v/>
      </c>
      <c r="V147" s="10" t="str">
        <f t="shared" si="17"/>
        <v/>
      </c>
      <c r="W147" s="10" t="str">
        <f t="shared" si="18"/>
        <v/>
      </c>
      <c r="X147" s="10">
        <f t="shared" si="19"/>
        <v>143</v>
      </c>
      <c r="Y147" s="10" t="str">
        <f t="shared" si="20"/>
        <v/>
      </c>
    </row>
    <row r="148" spans="1:25" x14ac:dyDescent="0.3">
      <c r="A148" t="s">
        <v>1712</v>
      </c>
      <c r="B148" s="7">
        <v>45786</v>
      </c>
      <c r="C148" t="s">
        <v>1436</v>
      </c>
      <c r="D148" t="s">
        <v>1437</v>
      </c>
      <c r="E148">
        <v>18</v>
      </c>
      <c r="F148" t="s">
        <v>1551</v>
      </c>
      <c r="G148">
        <v>2366</v>
      </c>
      <c r="H148" t="s">
        <v>190</v>
      </c>
      <c r="I148">
        <v>342</v>
      </c>
      <c r="J148">
        <v>0</v>
      </c>
      <c r="K148">
        <v>342</v>
      </c>
      <c r="L148">
        <v>809172</v>
      </c>
      <c r="M148" t="s">
        <v>1548</v>
      </c>
      <c r="N148">
        <v>145650.96</v>
      </c>
      <c r="O148">
        <v>954822.96</v>
      </c>
      <c r="P148" t="s">
        <v>1394</v>
      </c>
      <c r="Q148" s="7">
        <v>45786</v>
      </c>
      <c r="R148" t="s">
        <v>1549</v>
      </c>
      <c r="S148" s="10" t="str">
        <f t="shared" si="14"/>
        <v/>
      </c>
      <c r="T148" s="10" t="str">
        <f t="shared" si="15"/>
        <v/>
      </c>
      <c r="U148" s="10" t="str">
        <f t="shared" si="16"/>
        <v/>
      </c>
      <c r="V148" s="10" t="str">
        <f t="shared" si="17"/>
        <v/>
      </c>
      <c r="W148" s="10" t="str">
        <f t="shared" si="18"/>
        <v/>
      </c>
      <c r="X148" s="10">
        <f t="shared" si="19"/>
        <v>144</v>
      </c>
      <c r="Y148" s="10" t="str">
        <f t="shared" si="20"/>
        <v/>
      </c>
    </row>
    <row r="149" spans="1:25" x14ac:dyDescent="0.3">
      <c r="A149" t="s">
        <v>1713</v>
      </c>
      <c r="B149" s="7">
        <v>45786</v>
      </c>
      <c r="C149" t="s">
        <v>1499</v>
      </c>
      <c r="D149" t="s">
        <v>1386</v>
      </c>
      <c r="E149">
        <v>18</v>
      </c>
      <c r="F149" t="s">
        <v>1551</v>
      </c>
      <c r="G149">
        <v>2326</v>
      </c>
      <c r="H149" t="s">
        <v>190</v>
      </c>
      <c r="I149">
        <v>342</v>
      </c>
      <c r="J149">
        <v>0</v>
      </c>
      <c r="K149">
        <v>342</v>
      </c>
      <c r="L149">
        <v>795492</v>
      </c>
      <c r="M149" t="s">
        <v>1548</v>
      </c>
      <c r="N149">
        <v>143188.56</v>
      </c>
      <c r="O149">
        <v>938680.56</v>
      </c>
      <c r="P149" t="s">
        <v>1380</v>
      </c>
      <c r="Q149" s="7">
        <v>45787</v>
      </c>
      <c r="R149" t="s">
        <v>1552</v>
      </c>
      <c r="S149" s="10" t="str">
        <f t="shared" si="14"/>
        <v/>
      </c>
      <c r="T149" s="10" t="str">
        <f t="shared" si="15"/>
        <v/>
      </c>
      <c r="U149" s="10" t="str">
        <f t="shared" si="16"/>
        <v/>
      </c>
      <c r="V149" s="10" t="str">
        <f t="shared" si="17"/>
        <v/>
      </c>
      <c r="W149" s="10" t="str">
        <f t="shared" si="18"/>
        <v/>
      </c>
      <c r="X149" s="10">
        <f t="shared" si="19"/>
        <v>145</v>
      </c>
      <c r="Y149" s="10" t="str">
        <f t="shared" si="20"/>
        <v/>
      </c>
    </row>
    <row r="150" spans="1:25" x14ac:dyDescent="0.3">
      <c r="A150" t="s">
        <v>1714</v>
      </c>
      <c r="B150" s="7">
        <v>45786</v>
      </c>
      <c r="C150" t="s">
        <v>1501</v>
      </c>
      <c r="D150" t="s">
        <v>1502</v>
      </c>
      <c r="E150">
        <v>12</v>
      </c>
      <c r="F150" t="s">
        <v>1568</v>
      </c>
      <c r="G150">
        <v>241</v>
      </c>
      <c r="H150" t="s">
        <v>200</v>
      </c>
      <c r="I150">
        <v>165</v>
      </c>
      <c r="J150">
        <v>3</v>
      </c>
      <c r="K150">
        <v>160.05000000000001</v>
      </c>
      <c r="L150">
        <v>38572.050000000003</v>
      </c>
      <c r="M150" t="s">
        <v>1557</v>
      </c>
      <c r="N150">
        <v>6942.97</v>
      </c>
      <c r="O150">
        <v>45515.02</v>
      </c>
      <c r="P150" t="s">
        <v>1380</v>
      </c>
      <c r="Q150" s="7">
        <v>45786</v>
      </c>
      <c r="R150" t="s">
        <v>1549</v>
      </c>
      <c r="S150" s="10" t="str">
        <f t="shared" si="14"/>
        <v/>
      </c>
      <c r="T150" s="10" t="str">
        <f t="shared" si="15"/>
        <v/>
      </c>
      <c r="U150" s="10" t="str">
        <f t="shared" si="16"/>
        <v/>
      </c>
      <c r="V150" s="10" t="str">
        <f t="shared" si="17"/>
        <v/>
      </c>
      <c r="W150" s="10" t="str">
        <f t="shared" si="18"/>
        <v/>
      </c>
      <c r="X150" s="10">
        <f t="shared" si="19"/>
        <v>146</v>
      </c>
      <c r="Y150" s="10" t="str">
        <f t="shared" si="20"/>
        <v/>
      </c>
    </row>
    <row r="151" spans="1:25" x14ac:dyDescent="0.3">
      <c r="A151" t="s">
        <v>1715</v>
      </c>
      <c r="B151" s="7">
        <v>45786</v>
      </c>
      <c r="C151" t="s">
        <v>1439</v>
      </c>
      <c r="D151" t="s">
        <v>1440</v>
      </c>
      <c r="E151">
        <v>18</v>
      </c>
      <c r="F151" t="s">
        <v>1576</v>
      </c>
      <c r="G151">
        <v>1940</v>
      </c>
      <c r="H151" t="s">
        <v>200</v>
      </c>
      <c r="I151">
        <v>92</v>
      </c>
      <c r="J151">
        <v>0</v>
      </c>
      <c r="K151">
        <v>92</v>
      </c>
      <c r="L151">
        <v>178480</v>
      </c>
      <c r="M151" t="s">
        <v>1548</v>
      </c>
      <c r="N151">
        <v>32126.400000000001</v>
      </c>
      <c r="O151">
        <v>210606.4</v>
      </c>
      <c r="P151" t="s">
        <v>1389</v>
      </c>
      <c r="Q151" s="7">
        <v>45787</v>
      </c>
      <c r="R151" t="s">
        <v>1552</v>
      </c>
      <c r="S151" s="10" t="str">
        <f t="shared" si="14"/>
        <v/>
      </c>
      <c r="T151" s="10" t="str">
        <f t="shared" si="15"/>
        <v/>
      </c>
      <c r="U151" s="10" t="str">
        <f t="shared" si="16"/>
        <v/>
      </c>
      <c r="V151" s="10" t="str">
        <f t="shared" si="17"/>
        <v/>
      </c>
      <c r="W151" s="10" t="str">
        <f t="shared" si="18"/>
        <v/>
      </c>
      <c r="X151" s="10">
        <f t="shared" si="19"/>
        <v>147</v>
      </c>
      <c r="Y151" s="10" t="str">
        <f t="shared" si="20"/>
        <v/>
      </c>
    </row>
    <row r="152" spans="1:25" x14ac:dyDescent="0.3">
      <c r="A152" t="s">
        <v>1716</v>
      </c>
      <c r="B152" s="7">
        <v>45786</v>
      </c>
      <c r="C152" t="s">
        <v>1493</v>
      </c>
      <c r="D152" t="s">
        <v>1494</v>
      </c>
      <c r="E152">
        <v>18</v>
      </c>
      <c r="F152" t="s">
        <v>1609</v>
      </c>
      <c r="G152">
        <v>1084</v>
      </c>
      <c r="H152" t="s">
        <v>200</v>
      </c>
      <c r="I152">
        <v>690</v>
      </c>
      <c r="J152">
        <v>0</v>
      </c>
      <c r="K152">
        <v>690</v>
      </c>
      <c r="L152">
        <v>747960</v>
      </c>
      <c r="M152" t="s">
        <v>1548</v>
      </c>
      <c r="N152">
        <v>134632.79999999999</v>
      </c>
      <c r="O152">
        <v>882592.8</v>
      </c>
      <c r="P152" t="s">
        <v>1389</v>
      </c>
      <c r="Q152" s="7">
        <v>45788</v>
      </c>
      <c r="R152" t="s">
        <v>1549</v>
      </c>
      <c r="S152" s="10" t="str">
        <f t="shared" si="14"/>
        <v/>
      </c>
      <c r="T152" s="10" t="str">
        <f t="shared" si="15"/>
        <v/>
      </c>
      <c r="U152" s="10" t="str">
        <f t="shared" si="16"/>
        <v/>
      </c>
      <c r="V152" s="10" t="str">
        <f t="shared" si="17"/>
        <v/>
      </c>
      <c r="W152" s="10" t="str">
        <f t="shared" si="18"/>
        <v/>
      </c>
      <c r="X152" s="10">
        <f t="shared" si="19"/>
        <v>148</v>
      </c>
      <c r="Y152" s="10" t="str">
        <f t="shared" si="20"/>
        <v/>
      </c>
    </row>
    <row r="153" spans="1:25" x14ac:dyDescent="0.3">
      <c r="A153" t="s">
        <v>1717</v>
      </c>
      <c r="B153" s="7">
        <v>45789</v>
      </c>
      <c r="C153" t="s">
        <v>1475</v>
      </c>
      <c r="D153" t="s">
        <v>1476</v>
      </c>
      <c r="E153">
        <v>18</v>
      </c>
      <c r="F153" t="s">
        <v>1574</v>
      </c>
      <c r="G153">
        <v>1666</v>
      </c>
      <c r="H153" t="s">
        <v>190</v>
      </c>
      <c r="I153">
        <v>395</v>
      </c>
      <c r="J153">
        <v>2.5</v>
      </c>
      <c r="K153">
        <v>385.12</v>
      </c>
      <c r="L153">
        <v>641609.92000000004</v>
      </c>
      <c r="M153" t="s">
        <v>1548</v>
      </c>
      <c r="N153">
        <v>115489.79</v>
      </c>
      <c r="O153">
        <v>757099.71000000008</v>
      </c>
      <c r="P153" t="s">
        <v>1389</v>
      </c>
      <c r="Q153" s="7">
        <v>45789</v>
      </c>
      <c r="R153" t="s">
        <v>1552</v>
      </c>
      <c r="S153" s="10" t="str">
        <f t="shared" si="14"/>
        <v/>
      </c>
      <c r="T153" s="10" t="str">
        <f t="shared" si="15"/>
        <v/>
      </c>
      <c r="U153" s="10" t="str">
        <f t="shared" si="16"/>
        <v/>
      </c>
      <c r="V153" s="10" t="str">
        <f t="shared" si="17"/>
        <v/>
      </c>
      <c r="W153" s="10" t="str">
        <f t="shared" si="18"/>
        <v/>
      </c>
      <c r="X153" s="10">
        <f t="shared" si="19"/>
        <v>149</v>
      </c>
      <c r="Y153" s="10" t="str">
        <f t="shared" si="20"/>
        <v/>
      </c>
    </row>
    <row r="154" spans="1:25" x14ac:dyDescent="0.3">
      <c r="A154" t="s">
        <v>1718</v>
      </c>
      <c r="B154" s="7">
        <v>45789</v>
      </c>
      <c r="C154" t="s">
        <v>1399</v>
      </c>
      <c r="D154" t="s">
        <v>1400</v>
      </c>
      <c r="E154">
        <v>18</v>
      </c>
      <c r="F154" t="s">
        <v>1576</v>
      </c>
      <c r="G154">
        <v>935</v>
      </c>
      <c r="H154" t="s">
        <v>200</v>
      </c>
      <c r="I154">
        <v>92</v>
      </c>
      <c r="J154">
        <v>2</v>
      </c>
      <c r="K154">
        <v>90.16</v>
      </c>
      <c r="L154">
        <v>84299.6</v>
      </c>
      <c r="M154" t="s">
        <v>1548</v>
      </c>
      <c r="N154">
        <v>15173.93</v>
      </c>
      <c r="O154">
        <v>99473.53</v>
      </c>
      <c r="P154" t="s">
        <v>1380</v>
      </c>
      <c r="Q154" s="7">
        <v>45791</v>
      </c>
      <c r="R154" t="s">
        <v>1549</v>
      </c>
      <c r="S154" s="10" t="str">
        <f t="shared" si="14"/>
        <v/>
      </c>
      <c r="T154" s="10" t="str">
        <f t="shared" si="15"/>
        <v/>
      </c>
      <c r="U154" s="10" t="str">
        <f t="shared" si="16"/>
        <v/>
      </c>
      <c r="V154" s="10" t="str">
        <f t="shared" si="17"/>
        <v/>
      </c>
      <c r="W154" s="10" t="str">
        <f t="shared" si="18"/>
        <v/>
      </c>
      <c r="X154" s="10">
        <f t="shared" si="19"/>
        <v>150</v>
      </c>
      <c r="Y154" s="10" t="str">
        <f t="shared" si="20"/>
        <v/>
      </c>
    </row>
    <row r="155" spans="1:25" x14ac:dyDescent="0.3">
      <c r="A155" t="s">
        <v>1719</v>
      </c>
      <c r="B155" s="7">
        <v>45789</v>
      </c>
      <c r="C155" t="s">
        <v>1509</v>
      </c>
      <c r="D155" t="s">
        <v>1382</v>
      </c>
      <c r="E155">
        <v>18</v>
      </c>
      <c r="F155" t="s">
        <v>1574</v>
      </c>
      <c r="G155">
        <v>1053</v>
      </c>
      <c r="H155" t="s">
        <v>190</v>
      </c>
      <c r="I155">
        <v>395</v>
      </c>
      <c r="J155">
        <v>4</v>
      </c>
      <c r="K155">
        <v>379.2</v>
      </c>
      <c r="L155">
        <v>399297.6</v>
      </c>
      <c r="M155" t="s">
        <v>1548</v>
      </c>
      <c r="N155">
        <v>71873.570000000007</v>
      </c>
      <c r="O155">
        <v>471171.17</v>
      </c>
      <c r="P155" t="s">
        <v>1389</v>
      </c>
      <c r="Q155" s="7">
        <v>45790</v>
      </c>
      <c r="R155" t="s">
        <v>1552</v>
      </c>
      <c r="S155" s="10" t="str">
        <f t="shared" si="14"/>
        <v/>
      </c>
      <c r="T155" s="10" t="str">
        <f t="shared" si="15"/>
        <v/>
      </c>
      <c r="U155" s="10" t="str">
        <f t="shared" si="16"/>
        <v/>
      </c>
      <c r="V155" s="10" t="str">
        <f t="shared" si="17"/>
        <v/>
      </c>
      <c r="W155" s="10" t="str">
        <f t="shared" si="18"/>
        <v/>
      </c>
      <c r="X155" s="10">
        <f t="shared" si="19"/>
        <v>151</v>
      </c>
      <c r="Y155" s="10" t="str">
        <f t="shared" si="20"/>
        <v/>
      </c>
    </row>
    <row r="156" spans="1:25" x14ac:dyDescent="0.3">
      <c r="A156" t="s">
        <v>1720</v>
      </c>
      <c r="B156" s="7">
        <v>45789</v>
      </c>
      <c r="C156" t="s">
        <v>1487</v>
      </c>
      <c r="D156" t="s">
        <v>1443</v>
      </c>
      <c r="E156">
        <v>15</v>
      </c>
      <c r="F156" t="s">
        <v>1570</v>
      </c>
      <c r="G156">
        <v>519</v>
      </c>
      <c r="H156" t="s">
        <v>200</v>
      </c>
      <c r="I156">
        <v>780</v>
      </c>
      <c r="J156">
        <v>4</v>
      </c>
      <c r="K156">
        <v>748.8</v>
      </c>
      <c r="L156">
        <v>388627.20000000001</v>
      </c>
      <c r="M156" t="s">
        <v>1557</v>
      </c>
      <c r="N156">
        <v>69952.899999999994</v>
      </c>
      <c r="O156">
        <v>458580.1</v>
      </c>
      <c r="P156" t="s">
        <v>1380</v>
      </c>
      <c r="Q156" s="7">
        <v>45791</v>
      </c>
      <c r="R156" t="s">
        <v>1552</v>
      </c>
      <c r="S156" s="10" t="str">
        <f t="shared" si="14"/>
        <v/>
      </c>
      <c r="T156" s="10" t="str">
        <f t="shared" si="15"/>
        <v/>
      </c>
      <c r="U156" s="10" t="str">
        <f t="shared" si="16"/>
        <v/>
      </c>
      <c r="V156" s="10" t="str">
        <f t="shared" si="17"/>
        <v/>
      </c>
      <c r="W156" s="10" t="str">
        <f t="shared" si="18"/>
        <v/>
      </c>
      <c r="X156" s="10">
        <f t="shared" si="19"/>
        <v>152</v>
      </c>
      <c r="Y156" s="10" t="str">
        <f t="shared" si="20"/>
        <v/>
      </c>
    </row>
    <row r="157" spans="1:25" x14ac:dyDescent="0.3">
      <c r="A157" t="s">
        <v>1721</v>
      </c>
      <c r="B157" s="7">
        <v>45789</v>
      </c>
      <c r="C157" t="s">
        <v>1436</v>
      </c>
      <c r="D157" t="s">
        <v>1437</v>
      </c>
      <c r="E157">
        <v>18</v>
      </c>
      <c r="F157" t="s">
        <v>1618</v>
      </c>
      <c r="G157">
        <v>1920</v>
      </c>
      <c r="H157" t="s">
        <v>190</v>
      </c>
      <c r="I157">
        <v>368</v>
      </c>
      <c r="J157">
        <v>4</v>
      </c>
      <c r="K157">
        <v>353.28</v>
      </c>
      <c r="L157">
        <v>678297.59999999998</v>
      </c>
      <c r="M157" t="s">
        <v>1548</v>
      </c>
      <c r="N157">
        <v>122093.57</v>
      </c>
      <c r="O157">
        <v>800391.16999999993</v>
      </c>
      <c r="P157" t="s">
        <v>1394</v>
      </c>
      <c r="Q157" s="7">
        <v>45791</v>
      </c>
      <c r="R157" t="s">
        <v>1552</v>
      </c>
      <c r="S157" s="10" t="str">
        <f t="shared" si="14"/>
        <v/>
      </c>
      <c r="T157" s="10" t="str">
        <f t="shared" si="15"/>
        <v/>
      </c>
      <c r="U157" s="10" t="str">
        <f t="shared" si="16"/>
        <v/>
      </c>
      <c r="V157" s="10" t="str">
        <f t="shared" si="17"/>
        <v/>
      </c>
      <c r="W157" s="10" t="str">
        <f t="shared" si="18"/>
        <v/>
      </c>
      <c r="X157" s="10">
        <f t="shared" si="19"/>
        <v>153</v>
      </c>
      <c r="Y157" s="10" t="str">
        <f t="shared" si="20"/>
        <v/>
      </c>
    </row>
    <row r="158" spans="1:25" x14ac:dyDescent="0.3">
      <c r="A158" t="s">
        <v>1722</v>
      </c>
      <c r="B158" s="7">
        <v>45789</v>
      </c>
      <c r="C158" t="s">
        <v>1468</v>
      </c>
      <c r="D158" t="s">
        <v>1469</v>
      </c>
      <c r="E158">
        <v>18</v>
      </c>
      <c r="F158" t="s">
        <v>1574</v>
      </c>
      <c r="G158">
        <v>2696</v>
      </c>
      <c r="H158" t="s">
        <v>190</v>
      </c>
      <c r="I158">
        <v>395</v>
      </c>
      <c r="J158">
        <v>1</v>
      </c>
      <c r="K158">
        <v>391.05</v>
      </c>
      <c r="L158">
        <v>1054270.8</v>
      </c>
      <c r="M158" t="s">
        <v>1548</v>
      </c>
      <c r="N158">
        <v>189768.74</v>
      </c>
      <c r="O158">
        <v>1244039.54</v>
      </c>
      <c r="P158" t="s">
        <v>1389</v>
      </c>
      <c r="Q158" s="7">
        <v>45790</v>
      </c>
      <c r="R158" t="s">
        <v>1552</v>
      </c>
      <c r="S158" s="10" t="str">
        <f t="shared" si="14"/>
        <v/>
      </c>
      <c r="T158" s="10" t="str">
        <f t="shared" si="15"/>
        <v/>
      </c>
      <c r="U158" s="10" t="str">
        <f t="shared" si="16"/>
        <v/>
      </c>
      <c r="V158" s="10" t="str">
        <f t="shared" si="17"/>
        <v/>
      </c>
      <c r="W158" s="10" t="str">
        <f t="shared" si="18"/>
        <v/>
      </c>
      <c r="X158" s="10">
        <f t="shared" si="19"/>
        <v>154</v>
      </c>
      <c r="Y158" s="10" t="str">
        <f t="shared" si="20"/>
        <v/>
      </c>
    </row>
    <row r="159" spans="1:25" x14ac:dyDescent="0.3">
      <c r="A159" t="s">
        <v>1723</v>
      </c>
      <c r="B159" s="7">
        <v>45789</v>
      </c>
      <c r="C159" t="s">
        <v>1427</v>
      </c>
      <c r="D159" t="s">
        <v>1428</v>
      </c>
      <c r="E159">
        <v>18</v>
      </c>
      <c r="F159" t="s">
        <v>1581</v>
      </c>
      <c r="G159">
        <v>2059</v>
      </c>
      <c r="H159" t="s">
        <v>200</v>
      </c>
      <c r="I159">
        <v>980</v>
      </c>
      <c r="J159">
        <v>0</v>
      </c>
      <c r="K159">
        <v>980</v>
      </c>
      <c r="L159">
        <v>2017820</v>
      </c>
      <c r="M159" t="s">
        <v>1548</v>
      </c>
      <c r="N159">
        <v>363207.6</v>
      </c>
      <c r="O159">
        <v>2381027.6</v>
      </c>
      <c r="P159" t="s">
        <v>1394</v>
      </c>
      <c r="Q159" s="7">
        <v>45791</v>
      </c>
      <c r="R159" t="s">
        <v>1549</v>
      </c>
      <c r="S159" s="10" t="str">
        <f t="shared" si="14"/>
        <v/>
      </c>
      <c r="T159" s="10" t="str">
        <f t="shared" si="15"/>
        <v/>
      </c>
      <c r="U159" s="10" t="str">
        <f t="shared" si="16"/>
        <v/>
      </c>
      <c r="V159" s="10" t="str">
        <f t="shared" si="17"/>
        <v/>
      </c>
      <c r="W159" s="10" t="str">
        <f t="shared" si="18"/>
        <v/>
      </c>
      <c r="X159" s="10">
        <f t="shared" si="19"/>
        <v>155</v>
      </c>
      <c r="Y159" s="10" t="str">
        <f t="shared" si="20"/>
        <v/>
      </c>
    </row>
    <row r="160" spans="1:25" x14ac:dyDescent="0.3">
      <c r="A160" t="s">
        <v>1724</v>
      </c>
      <c r="B160" s="7">
        <v>45789</v>
      </c>
      <c r="C160" t="s">
        <v>1390</v>
      </c>
      <c r="D160" t="s">
        <v>1391</v>
      </c>
      <c r="E160">
        <v>18</v>
      </c>
      <c r="F160" t="s">
        <v>1618</v>
      </c>
      <c r="G160">
        <v>2105</v>
      </c>
      <c r="H160" t="s">
        <v>190</v>
      </c>
      <c r="I160">
        <v>368</v>
      </c>
      <c r="J160">
        <v>3</v>
      </c>
      <c r="K160">
        <v>356.96</v>
      </c>
      <c r="L160">
        <v>751400.8</v>
      </c>
      <c r="M160" t="s">
        <v>1548</v>
      </c>
      <c r="N160">
        <v>135252.14000000001</v>
      </c>
      <c r="O160">
        <v>886652.94000000006</v>
      </c>
      <c r="P160" t="s">
        <v>1394</v>
      </c>
      <c r="Q160" s="7">
        <v>45790</v>
      </c>
      <c r="R160" t="s">
        <v>1552</v>
      </c>
      <c r="S160" s="10" t="str">
        <f t="shared" si="14"/>
        <v/>
      </c>
      <c r="T160" s="10" t="str">
        <f t="shared" si="15"/>
        <v/>
      </c>
      <c r="U160" s="10" t="str">
        <f t="shared" si="16"/>
        <v/>
      </c>
      <c r="V160" s="10" t="str">
        <f t="shared" si="17"/>
        <v/>
      </c>
      <c r="W160" s="10" t="str">
        <f t="shared" si="18"/>
        <v/>
      </c>
      <c r="X160" s="10">
        <f t="shared" si="19"/>
        <v>156</v>
      </c>
      <c r="Y160" s="10" t="str">
        <f t="shared" si="20"/>
        <v/>
      </c>
    </row>
    <row r="161" spans="1:25" x14ac:dyDescent="0.3">
      <c r="A161" t="s">
        <v>1725</v>
      </c>
      <c r="B161" s="7">
        <v>45789</v>
      </c>
      <c r="C161" t="s">
        <v>1455</v>
      </c>
      <c r="D161" t="s">
        <v>1456</v>
      </c>
      <c r="E161">
        <v>18</v>
      </c>
      <c r="F161" t="s">
        <v>1604</v>
      </c>
      <c r="G161">
        <v>125</v>
      </c>
      <c r="H161" t="s">
        <v>204</v>
      </c>
      <c r="I161">
        <v>95</v>
      </c>
      <c r="J161">
        <v>0</v>
      </c>
      <c r="K161">
        <v>95</v>
      </c>
      <c r="L161">
        <v>11875</v>
      </c>
      <c r="M161" t="s">
        <v>1548</v>
      </c>
      <c r="N161">
        <v>2137.5</v>
      </c>
      <c r="O161">
        <v>14012.5</v>
      </c>
      <c r="P161" t="s">
        <v>1389</v>
      </c>
      <c r="Q161" s="7">
        <v>45790</v>
      </c>
      <c r="R161" t="s">
        <v>1552</v>
      </c>
      <c r="S161" s="10" t="str">
        <f t="shared" si="14"/>
        <v/>
      </c>
      <c r="T161" s="10" t="str">
        <f t="shared" si="15"/>
        <v/>
      </c>
      <c r="U161" s="10" t="str">
        <f t="shared" si="16"/>
        <v/>
      </c>
      <c r="V161" s="10" t="str">
        <f t="shared" si="17"/>
        <v/>
      </c>
      <c r="W161" s="10" t="str">
        <f t="shared" si="18"/>
        <v/>
      </c>
      <c r="X161" s="10">
        <f t="shared" si="19"/>
        <v>157</v>
      </c>
      <c r="Y161" s="10" t="str">
        <f t="shared" si="20"/>
        <v/>
      </c>
    </row>
    <row r="162" spans="1:25" x14ac:dyDescent="0.3">
      <c r="A162" t="s">
        <v>1726</v>
      </c>
      <c r="B162" s="7">
        <v>45790</v>
      </c>
      <c r="C162" t="s">
        <v>1376</v>
      </c>
      <c r="D162" t="s">
        <v>1377</v>
      </c>
      <c r="E162">
        <v>18</v>
      </c>
      <c r="F162" t="s">
        <v>1547</v>
      </c>
      <c r="G162">
        <v>1853</v>
      </c>
      <c r="H162" t="s">
        <v>190</v>
      </c>
      <c r="I162">
        <v>355</v>
      </c>
      <c r="J162">
        <v>1</v>
      </c>
      <c r="K162">
        <v>351.45</v>
      </c>
      <c r="L162">
        <v>651236.85</v>
      </c>
      <c r="M162" t="s">
        <v>1548</v>
      </c>
      <c r="N162">
        <v>117222.63</v>
      </c>
      <c r="O162">
        <v>768459.48</v>
      </c>
      <c r="P162" t="s">
        <v>1380</v>
      </c>
      <c r="Q162" s="7">
        <v>45790</v>
      </c>
      <c r="R162" t="s">
        <v>1549</v>
      </c>
      <c r="S162" s="10" t="str">
        <f t="shared" si="14"/>
        <v/>
      </c>
      <c r="T162" s="10" t="str">
        <f t="shared" si="15"/>
        <v/>
      </c>
      <c r="U162" s="10" t="str">
        <f t="shared" si="16"/>
        <v/>
      </c>
      <c r="V162" s="10" t="str">
        <f t="shared" si="17"/>
        <v/>
      </c>
      <c r="W162" s="10" t="str">
        <f t="shared" si="18"/>
        <v/>
      </c>
      <c r="X162" s="10">
        <f t="shared" si="19"/>
        <v>158</v>
      </c>
      <c r="Y162" s="10" t="str">
        <f t="shared" si="20"/>
        <v/>
      </c>
    </row>
    <row r="163" spans="1:25" x14ac:dyDescent="0.3">
      <c r="A163" t="s">
        <v>1727</v>
      </c>
      <c r="B163" s="7">
        <v>45790</v>
      </c>
      <c r="C163" t="s">
        <v>1517</v>
      </c>
      <c r="D163" t="s">
        <v>1518</v>
      </c>
      <c r="E163">
        <v>14</v>
      </c>
      <c r="F163" t="s">
        <v>1574</v>
      </c>
      <c r="G163">
        <v>669</v>
      </c>
      <c r="H163" t="s">
        <v>190</v>
      </c>
      <c r="I163">
        <v>395</v>
      </c>
      <c r="J163">
        <v>0</v>
      </c>
      <c r="K163">
        <v>395</v>
      </c>
      <c r="L163">
        <v>264255</v>
      </c>
      <c r="M163" t="s">
        <v>1557</v>
      </c>
      <c r="N163">
        <v>47565.9</v>
      </c>
      <c r="O163">
        <v>311820.90000000002</v>
      </c>
      <c r="P163" t="s">
        <v>1394</v>
      </c>
      <c r="Q163" s="7">
        <v>45790</v>
      </c>
      <c r="R163" t="s">
        <v>1552</v>
      </c>
      <c r="S163" s="10" t="str">
        <f t="shared" si="14"/>
        <v/>
      </c>
      <c r="T163" s="10" t="str">
        <f t="shared" si="15"/>
        <v/>
      </c>
      <c r="U163" s="10" t="str">
        <f t="shared" si="16"/>
        <v/>
      </c>
      <c r="V163" s="10" t="str">
        <f t="shared" si="17"/>
        <v/>
      </c>
      <c r="W163" s="10" t="str">
        <f t="shared" si="18"/>
        <v/>
      </c>
      <c r="X163" s="10">
        <f t="shared" si="19"/>
        <v>159</v>
      </c>
      <c r="Y163" s="10" t="str">
        <f t="shared" si="20"/>
        <v/>
      </c>
    </row>
    <row r="164" spans="1:25" x14ac:dyDescent="0.3">
      <c r="A164" t="s">
        <v>1728</v>
      </c>
      <c r="B164" s="7">
        <v>45790</v>
      </c>
      <c r="C164" t="s">
        <v>1504</v>
      </c>
      <c r="D164" t="s">
        <v>1482</v>
      </c>
      <c r="E164">
        <v>18</v>
      </c>
      <c r="F164" t="s">
        <v>1609</v>
      </c>
      <c r="G164">
        <v>943</v>
      </c>
      <c r="H164" t="s">
        <v>200</v>
      </c>
      <c r="I164">
        <v>690</v>
      </c>
      <c r="J164">
        <v>2</v>
      </c>
      <c r="K164">
        <v>676.2</v>
      </c>
      <c r="L164">
        <v>637656.6</v>
      </c>
      <c r="M164" t="s">
        <v>1548</v>
      </c>
      <c r="N164">
        <v>114778.19</v>
      </c>
      <c r="O164">
        <v>752434.79</v>
      </c>
      <c r="P164" t="s">
        <v>1380</v>
      </c>
      <c r="Q164" s="7">
        <v>45791</v>
      </c>
      <c r="R164" t="s">
        <v>1552</v>
      </c>
      <c r="S164" s="10" t="str">
        <f t="shared" si="14"/>
        <v/>
      </c>
      <c r="T164" s="10" t="str">
        <f t="shared" si="15"/>
        <v/>
      </c>
      <c r="U164" s="10" t="str">
        <f t="shared" si="16"/>
        <v/>
      </c>
      <c r="V164" s="10" t="str">
        <f t="shared" si="17"/>
        <v/>
      </c>
      <c r="W164" s="10" t="str">
        <f t="shared" si="18"/>
        <v/>
      </c>
      <c r="X164" s="10">
        <f t="shared" si="19"/>
        <v>160</v>
      </c>
      <c r="Y164" s="10" t="str">
        <f t="shared" si="20"/>
        <v/>
      </c>
    </row>
    <row r="165" spans="1:25" x14ac:dyDescent="0.3">
      <c r="A165" t="s">
        <v>1729</v>
      </c>
      <c r="B165" s="7">
        <v>45790</v>
      </c>
      <c r="C165" t="s">
        <v>1433</v>
      </c>
      <c r="D165" t="s">
        <v>1434</v>
      </c>
      <c r="E165">
        <v>18</v>
      </c>
      <c r="F165" t="s">
        <v>1547</v>
      </c>
      <c r="G165">
        <v>902</v>
      </c>
      <c r="H165" t="s">
        <v>190</v>
      </c>
      <c r="I165">
        <v>355</v>
      </c>
      <c r="J165">
        <v>2.5</v>
      </c>
      <c r="K165">
        <v>346.12</v>
      </c>
      <c r="L165">
        <v>312200.24</v>
      </c>
      <c r="M165" t="s">
        <v>1548</v>
      </c>
      <c r="N165">
        <v>56196.04</v>
      </c>
      <c r="O165">
        <v>368396.28</v>
      </c>
      <c r="P165" t="s">
        <v>1380</v>
      </c>
      <c r="Q165" s="7">
        <v>45792</v>
      </c>
      <c r="R165" t="s">
        <v>1549</v>
      </c>
      <c r="S165" s="10" t="str">
        <f t="shared" si="14"/>
        <v/>
      </c>
      <c r="T165" s="10" t="str">
        <f t="shared" si="15"/>
        <v/>
      </c>
      <c r="U165" s="10" t="str">
        <f t="shared" si="16"/>
        <v/>
      </c>
      <c r="V165" s="10" t="str">
        <f t="shared" si="17"/>
        <v/>
      </c>
      <c r="W165" s="10" t="str">
        <f t="shared" si="18"/>
        <v/>
      </c>
      <c r="X165" s="10">
        <f t="shared" si="19"/>
        <v>161</v>
      </c>
      <c r="Y165" s="10" t="str">
        <f t="shared" si="20"/>
        <v/>
      </c>
    </row>
    <row r="166" spans="1:25" x14ac:dyDescent="0.3">
      <c r="A166" t="s">
        <v>1730</v>
      </c>
      <c r="B166" s="7">
        <v>45790</v>
      </c>
      <c r="C166" t="s">
        <v>1436</v>
      </c>
      <c r="D166" t="s">
        <v>1437</v>
      </c>
      <c r="E166">
        <v>18</v>
      </c>
      <c r="F166" t="s">
        <v>1585</v>
      </c>
      <c r="G166">
        <v>216</v>
      </c>
      <c r="H166" t="s">
        <v>200</v>
      </c>
      <c r="I166">
        <v>148</v>
      </c>
      <c r="J166">
        <v>0</v>
      </c>
      <c r="K166">
        <v>148</v>
      </c>
      <c r="L166">
        <v>31968</v>
      </c>
      <c r="M166" t="s">
        <v>1548</v>
      </c>
      <c r="N166">
        <v>5754.24</v>
      </c>
      <c r="O166">
        <v>37722.239999999998</v>
      </c>
      <c r="P166" t="s">
        <v>1394</v>
      </c>
      <c r="Q166" s="7">
        <v>45790</v>
      </c>
      <c r="R166" t="s">
        <v>1549</v>
      </c>
      <c r="S166" s="10" t="str">
        <f t="shared" si="14"/>
        <v/>
      </c>
      <c r="T166" s="10" t="str">
        <f t="shared" si="15"/>
        <v/>
      </c>
      <c r="U166" s="10" t="str">
        <f t="shared" si="16"/>
        <v/>
      </c>
      <c r="V166" s="10" t="str">
        <f t="shared" si="17"/>
        <v/>
      </c>
      <c r="W166" s="10" t="str">
        <f t="shared" si="18"/>
        <v/>
      </c>
      <c r="X166" s="10">
        <f t="shared" si="19"/>
        <v>162</v>
      </c>
      <c r="Y166" s="10" t="str">
        <f t="shared" si="20"/>
        <v/>
      </c>
    </row>
    <row r="167" spans="1:25" x14ac:dyDescent="0.3">
      <c r="A167" t="s">
        <v>1731</v>
      </c>
      <c r="B167" s="7">
        <v>45791</v>
      </c>
      <c r="C167" t="s">
        <v>1405</v>
      </c>
      <c r="D167" t="s">
        <v>1406</v>
      </c>
      <c r="E167">
        <v>18</v>
      </c>
      <c r="F167" t="s">
        <v>1581</v>
      </c>
      <c r="G167">
        <v>2098</v>
      </c>
      <c r="H167" t="s">
        <v>200</v>
      </c>
      <c r="I167">
        <v>980</v>
      </c>
      <c r="J167">
        <v>4</v>
      </c>
      <c r="K167">
        <v>940.8</v>
      </c>
      <c r="L167">
        <v>1973798.4</v>
      </c>
      <c r="M167" t="s">
        <v>1548</v>
      </c>
      <c r="N167">
        <v>355283.71</v>
      </c>
      <c r="O167">
        <v>2329082.11</v>
      </c>
      <c r="P167" t="s">
        <v>1389</v>
      </c>
      <c r="Q167" s="7">
        <v>45791</v>
      </c>
      <c r="R167" t="s">
        <v>1549</v>
      </c>
      <c r="S167" s="10" t="str">
        <f t="shared" si="14"/>
        <v/>
      </c>
      <c r="T167" s="10" t="str">
        <f t="shared" si="15"/>
        <v/>
      </c>
      <c r="U167" s="10" t="str">
        <f t="shared" si="16"/>
        <v/>
      </c>
      <c r="V167" s="10" t="str">
        <f t="shared" si="17"/>
        <v/>
      </c>
      <c r="W167" s="10" t="str">
        <f t="shared" si="18"/>
        <v/>
      </c>
      <c r="X167" s="10">
        <f t="shared" si="19"/>
        <v>163</v>
      </c>
      <c r="Y167" s="10" t="str">
        <f t="shared" si="20"/>
        <v/>
      </c>
    </row>
    <row r="168" spans="1:25" x14ac:dyDescent="0.3">
      <c r="A168" t="s">
        <v>1732</v>
      </c>
      <c r="B168" s="7">
        <v>45791</v>
      </c>
      <c r="C168" t="s">
        <v>1511</v>
      </c>
      <c r="D168" t="s">
        <v>1512</v>
      </c>
      <c r="E168">
        <v>12</v>
      </c>
      <c r="F168" t="s">
        <v>1574</v>
      </c>
      <c r="G168">
        <v>1804</v>
      </c>
      <c r="H168" t="s">
        <v>190</v>
      </c>
      <c r="I168">
        <v>395</v>
      </c>
      <c r="J168">
        <v>3</v>
      </c>
      <c r="K168">
        <v>383.15</v>
      </c>
      <c r="L168">
        <v>691202.6</v>
      </c>
      <c r="M168" t="s">
        <v>1557</v>
      </c>
      <c r="N168">
        <v>124416.47</v>
      </c>
      <c r="O168">
        <v>815619.07</v>
      </c>
      <c r="P168" t="s">
        <v>1389</v>
      </c>
      <c r="Q168" s="7">
        <v>45793</v>
      </c>
      <c r="R168" t="s">
        <v>1549</v>
      </c>
      <c r="S168" s="10" t="str">
        <f t="shared" si="14"/>
        <v/>
      </c>
      <c r="T168" s="10" t="str">
        <f t="shared" si="15"/>
        <v/>
      </c>
      <c r="U168" s="10" t="str">
        <f t="shared" si="16"/>
        <v/>
      </c>
      <c r="V168" s="10" t="str">
        <f t="shared" si="17"/>
        <v/>
      </c>
      <c r="W168" s="10" t="str">
        <f t="shared" si="18"/>
        <v/>
      </c>
      <c r="X168" s="10">
        <f t="shared" si="19"/>
        <v>164</v>
      </c>
      <c r="Y168" s="10" t="str">
        <f t="shared" si="20"/>
        <v/>
      </c>
    </row>
    <row r="169" spans="1:25" x14ac:dyDescent="0.3">
      <c r="A169" t="s">
        <v>1733</v>
      </c>
      <c r="B169" s="7">
        <v>45792</v>
      </c>
      <c r="C169" t="s">
        <v>1399</v>
      </c>
      <c r="D169" t="s">
        <v>1400</v>
      </c>
      <c r="E169">
        <v>18</v>
      </c>
      <c r="F169" t="s">
        <v>1547</v>
      </c>
      <c r="G169">
        <v>1663</v>
      </c>
      <c r="H169" t="s">
        <v>190</v>
      </c>
      <c r="I169">
        <v>355</v>
      </c>
      <c r="J169">
        <v>0</v>
      </c>
      <c r="K169">
        <v>355</v>
      </c>
      <c r="L169">
        <v>590365</v>
      </c>
      <c r="M169" t="s">
        <v>1548</v>
      </c>
      <c r="N169">
        <v>106265.7</v>
      </c>
      <c r="O169">
        <v>696630.7</v>
      </c>
      <c r="P169" t="s">
        <v>1380</v>
      </c>
      <c r="Q169" s="7">
        <v>45792</v>
      </c>
      <c r="R169" t="s">
        <v>1552</v>
      </c>
      <c r="S169" s="10" t="str">
        <f t="shared" si="14"/>
        <v/>
      </c>
      <c r="T169" s="10" t="str">
        <f t="shared" si="15"/>
        <v/>
      </c>
      <c r="U169" s="10" t="str">
        <f t="shared" si="16"/>
        <v/>
      </c>
      <c r="V169" s="10" t="str">
        <f t="shared" si="17"/>
        <v/>
      </c>
      <c r="W169" s="10" t="str">
        <f t="shared" si="18"/>
        <v/>
      </c>
      <c r="X169" s="10">
        <f t="shared" si="19"/>
        <v>165</v>
      </c>
      <c r="Y169" s="10" t="str">
        <f t="shared" si="20"/>
        <v/>
      </c>
    </row>
    <row r="170" spans="1:25" x14ac:dyDescent="0.3">
      <c r="A170" t="s">
        <v>1734</v>
      </c>
      <c r="B170" s="7">
        <v>45792</v>
      </c>
      <c r="C170" t="s">
        <v>1499</v>
      </c>
      <c r="D170" t="s">
        <v>1386</v>
      </c>
      <c r="E170">
        <v>18</v>
      </c>
      <c r="F170" t="s">
        <v>1607</v>
      </c>
      <c r="G170">
        <v>721</v>
      </c>
      <c r="H170" t="s">
        <v>200</v>
      </c>
      <c r="I170">
        <v>610</v>
      </c>
      <c r="J170">
        <v>2.5</v>
      </c>
      <c r="K170">
        <v>594.75</v>
      </c>
      <c r="L170">
        <v>428814.75</v>
      </c>
      <c r="M170" t="s">
        <v>1548</v>
      </c>
      <c r="N170">
        <v>77186.66</v>
      </c>
      <c r="O170">
        <v>506001.41</v>
      </c>
      <c r="P170" t="s">
        <v>1380</v>
      </c>
      <c r="Q170" s="7">
        <v>45794</v>
      </c>
      <c r="R170" t="s">
        <v>1549</v>
      </c>
      <c r="S170" s="10" t="str">
        <f t="shared" si="14"/>
        <v/>
      </c>
      <c r="T170" s="10" t="str">
        <f t="shared" si="15"/>
        <v/>
      </c>
      <c r="U170" s="10" t="str">
        <f t="shared" si="16"/>
        <v/>
      </c>
      <c r="V170" s="10" t="str">
        <f t="shared" si="17"/>
        <v/>
      </c>
      <c r="W170" s="10" t="str">
        <f t="shared" si="18"/>
        <v/>
      </c>
      <c r="X170" s="10">
        <f t="shared" si="19"/>
        <v>166</v>
      </c>
      <c r="Y170" s="10" t="str">
        <f t="shared" si="20"/>
        <v/>
      </c>
    </row>
    <row r="171" spans="1:25" x14ac:dyDescent="0.3">
      <c r="A171" t="s">
        <v>1735</v>
      </c>
      <c r="B171" s="7">
        <v>45792</v>
      </c>
      <c r="C171" t="s">
        <v>1499</v>
      </c>
      <c r="D171" t="s">
        <v>1386</v>
      </c>
      <c r="E171">
        <v>18</v>
      </c>
      <c r="F171" t="s">
        <v>1607</v>
      </c>
      <c r="G171">
        <v>547</v>
      </c>
      <c r="H171" t="s">
        <v>200</v>
      </c>
      <c r="I171">
        <v>610</v>
      </c>
      <c r="J171">
        <v>0</v>
      </c>
      <c r="K171">
        <v>610</v>
      </c>
      <c r="L171">
        <v>333670</v>
      </c>
      <c r="M171" t="s">
        <v>1548</v>
      </c>
      <c r="N171">
        <v>60060.6</v>
      </c>
      <c r="O171">
        <v>393730.6</v>
      </c>
      <c r="P171" t="s">
        <v>1380</v>
      </c>
      <c r="Q171" s="7">
        <v>45792</v>
      </c>
      <c r="R171" t="s">
        <v>1549</v>
      </c>
      <c r="S171" s="10" t="str">
        <f t="shared" si="14"/>
        <v/>
      </c>
      <c r="T171" s="10" t="str">
        <f t="shared" si="15"/>
        <v/>
      </c>
      <c r="U171" s="10" t="str">
        <f t="shared" si="16"/>
        <v/>
      </c>
      <c r="V171" s="10" t="str">
        <f t="shared" si="17"/>
        <v/>
      </c>
      <c r="W171" s="10" t="str">
        <f t="shared" si="18"/>
        <v/>
      </c>
      <c r="X171" s="10">
        <f t="shared" si="19"/>
        <v>167</v>
      </c>
      <c r="Y171" s="10" t="str">
        <f t="shared" si="20"/>
        <v/>
      </c>
    </row>
    <row r="172" spans="1:25" x14ac:dyDescent="0.3">
      <c r="A172" t="s">
        <v>1736</v>
      </c>
      <c r="B172" s="7">
        <v>45792</v>
      </c>
      <c r="C172" t="s">
        <v>1419</v>
      </c>
      <c r="D172" t="s">
        <v>1420</v>
      </c>
      <c r="E172">
        <v>18</v>
      </c>
      <c r="F172" t="s">
        <v>1581</v>
      </c>
      <c r="G172">
        <v>377</v>
      </c>
      <c r="H172" t="s">
        <v>200</v>
      </c>
      <c r="I172">
        <v>980</v>
      </c>
      <c r="J172">
        <v>0</v>
      </c>
      <c r="K172">
        <v>980</v>
      </c>
      <c r="L172">
        <v>369460</v>
      </c>
      <c r="M172" t="s">
        <v>1548</v>
      </c>
      <c r="N172">
        <v>66502.8</v>
      </c>
      <c r="O172">
        <v>435962.8</v>
      </c>
      <c r="P172" t="s">
        <v>1418</v>
      </c>
      <c r="Q172" s="7">
        <v>45794</v>
      </c>
      <c r="R172" t="s">
        <v>1549</v>
      </c>
      <c r="S172" s="10" t="str">
        <f t="shared" si="14"/>
        <v/>
      </c>
      <c r="T172" s="10" t="str">
        <f t="shared" si="15"/>
        <v/>
      </c>
      <c r="U172" s="10" t="str">
        <f t="shared" si="16"/>
        <v/>
      </c>
      <c r="V172" s="10" t="str">
        <f t="shared" si="17"/>
        <v/>
      </c>
      <c r="W172" s="10" t="str">
        <f t="shared" si="18"/>
        <v/>
      </c>
      <c r="X172" s="10">
        <f t="shared" si="19"/>
        <v>168</v>
      </c>
      <c r="Y172" s="10" t="str">
        <f t="shared" si="20"/>
        <v/>
      </c>
    </row>
    <row r="173" spans="1:25" x14ac:dyDescent="0.3">
      <c r="A173" t="s">
        <v>1737</v>
      </c>
      <c r="B173" s="7">
        <v>45793</v>
      </c>
      <c r="C173" t="s">
        <v>1506</v>
      </c>
      <c r="D173" t="s">
        <v>1507</v>
      </c>
      <c r="E173">
        <v>16</v>
      </c>
      <c r="F173" t="s">
        <v>1581</v>
      </c>
      <c r="G173">
        <v>317</v>
      </c>
      <c r="H173" t="s">
        <v>200</v>
      </c>
      <c r="I173">
        <v>980</v>
      </c>
      <c r="J173">
        <v>4</v>
      </c>
      <c r="K173">
        <v>940.8</v>
      </c>
      <c r="L173">
        <v>298233.59999999998</v>
      </c>
      <c r="M173" t="s">
        <v>1557</v>
      </c>
      <c r="N173">
        <v>53682.05</v>
      </c>
      <c r="O173">
        <v>351915.65</v>
      </c>
      <c r="P173" t="s">
        <v>1418</v>
      </c>
      <c r="Q173" s="7">
        <v>45794</v>
      </c>
      <c r="R173" t="s">
        <v>1552</v>
      </c>
      <c r="S173" s="10" t="str">
        <f t="shared" si="14"/>
        <v/>
      </c>
      <c r="T173" s="10" t="str">
        <f t="shared" si="15"/>
        <v/>
      </c>
      <c r="U173" s="10" t="str">
        <f t="shared" si="16"/>
        <v/>
      </c>
      <c r="V173" s="10" t="str">
        <f t="shared" si="17"/>
        <v/>
      </c>
      <c r="W173" s="10" t="str">
        <f t="shared" si="18"/>
        <v/>
      </c>
      <c r="X173" s="10">
        <f t="shared" si="19"/>
        <v>169</v>
      </c>
      <c r="Y173" s="10" t="str">
        <f t="shared" si="20"/>
        <v/>
      </c>
    </row>
    <row r="174" spans="1:25" x14ac:dyDescent="0.3">
      <c r="A174" t="s">
        <v>1738</v>
      </c>
      <c r="B174" s="7">
        <v>45793</v>
      </c>
      <c r="C174" t="s">
        <v>1442</v>
      </c>
      <c r="D174" t="s">
        <v>1443</v>
      </c>
      <c r="E174">
        <v>17</v>
      </c>
      <c r="F174" t="s">
        <v>1607</v>
      </c>
      <c r="G174">
        <v>691</v>
      </c>
      <c r="H174" t="s">
        <v>200</v>
      </c>
      <c r="I174">
        <v>610</v>
      </c>
      <c r="J174">
        <v>2.5</v>
      </c>
      <c r="K174">
        <v>594.75</v>
      </c>
      <c r="L174">
        <v>410972.25</v>
      </c>
      <c r="M174" t="s">
        <v>1557</v>
      </c>
      <c r="N174">
        <v>73975</v>
      </c>
      <c r="O174">
        <v>484947.25</v>
      </c>
      <c r="P174" t="s">
        <v>1418</v>
      </c>
      <c r="Q174" s="7">
        <v>45795</v>
      </c>
      <c r="R174" t="s">
        <v>1552</v>
      </c>
      <c r="S174" s="10" t="str">
        <f t="shared" si="14"/>
        <v/>
      </c>
      <c r="T174" s="10" t="str">
        <f t="shared" si="15"/>
        <v/>
      </c>
      <c r="U174" s="10" t="str">
        <f t="shared" si="16"/>
        <v/>
      </c>
      <c r="V174" s="10" t="str">
        <f t="shared" si="17"/>
        <v/>
      </c>
      <c r="W174" s="10" t="str">
        <f t="shared" si="18"/>
        <v/>
      </c>
      <c r="X174" s="10">
        <f t="shared" si="19"/>
        <v>170</v>
      </c>
      <c r="Y174" s="10" t="str">
        <f t="shared" si="20"/>
        <v/>
      </c>
    </row>
    <row r="175" spans="1:25" x14ac:dyDescent="0.3">
      <c r="A175" t="s">
        <v>1739</v>
      </c>
      <c r="B175" s="7">
        <v>45793</v>
      </c>
      <c r="C175" t="s">
        <v>1436</v>
      </c>
      <c r="D175" t="s">
        <v>1437</v>
      </c>
      <c r="E175">
        <v>18</v>
      </c>
      <c r="F175" t="s">
        <v>1576</v>
      </c>
      <c r="G175">
        <v>1363</v>
      </c>
      <c r="H175" t="s">
        <v>200</v>
      </c>
      <c r="I175">
        <v>92</v>
      </c>
      <c r="J175">
        <v>0</v>
      </c>
      <c r="K175">
        <v>92</v>
      </c>
      <c r="L175">
        <v>125396</v>
      </c>
      <c r="M175" t="s">
        <v>1548</v>
      </c>
      <c r="N175">
        <v>22571.279999999999</v>
      </c>
      <c r="O175">
        <v>147967.28</v>
      </c>
      <c r="P175" t="s">
        <v>1394</v>
      </c>
      <c r="Q175" s="7">
        <v>45795</v>
      </c>
      <c r="R175" t="s">
        <v>1552</v>
      </c>
      <c r="S175" s="10" t="str">
        <f t="shared" si="14"/>
        <v/>
      </c>
      <c r="T175" s="10" t="str">
        <f t="shared" si="15"/>
        <v/>
      </c>
      <c r="U175" s="10" t="str">
        <f t="shared" si="16"/>
        <v/>
      </c>
      <c r="V175" s="10" t="str">
        <f t="shared" si="17"/>
        <v/>
      </c>
      <c r="W175" s="10" t="str">
        <f t="shared" si="18"/>
        <v/>
      </c>
      <c r="X175" s="10">
        <f t="shared" si="19"/>
        <v>171</v>
      </c>
      <c r="Y175" s="10" t="str">
        <f t="shared" si="20"/>
        <v/>
      </c>
    </row>
    <row r="176" spans="1:25" x14ac:dyDescent="0.3">
      <c r="A176" t="s">
        <v>1740</v>
      </c>
      <c r="B176" s="7">
        <v>45793</v>
      </c>
      <c r="C176" t="s">
        <v>1449</v>
      </c>
      <c r="D176" t="s">
        <v>1450</v>
      </c>
      <c r="E176">
        <v>18</v>
      </c>
      <c r="F176" t="s">
        <v>1604</v>
      </c>
      <c r="G176">
        <v>236</v>
      </c>
      <c r="H176" t="s">
        <v>204</v>
      </c>
      <c r="I176">
        <v>95</v>
      </c>
      <c r="J176">
        <v>2</v>
      </c>
      <c r="K176">
        <v>93.1</v>
      </c>
      <c r="L176">
        <v>21971.599999999999</v>
      </c>
      <c r="M176" t="s">
        <v>1548</v>
      </c>
      <c r="N176">
        <v>3954.89</v>
      </c>
      <c r="O176">
        <v>25926.49</v>
      </c>
      <c r="P176" t="s">
        <v>1418</v>
      </c>
      <c r="Q176" s="7">
        <v>45794</v>
      </c>
      <c r="R176" t="s">
        <v>1552</v>
      </c>
      <c r="S176" s="10" t="str">
        <f t="shared" si="14"/>
        <v/>
      </c>
      <c r="T176" s="10" t="str">
        <f t="shared" si="15"/>
        <v/>
      </c>
      <c r="U176" s="10" t="str">
        <f t="shared" si="16"/>
        <v/>
      </c>
      <c r="V176" s="10" t="str">
        <f t="shared" si="17"/>
        <v/>
      </c>
      <c r="W176" s="10" t="str">
        <f t="shared" si="18"/>
        <v/>
      </c>
      <c r="X176" s="10">
        <f t="shared" si="19"/>
        <v>172</v>
      </c>
      <c r="Y176" s="10" t="str">
        <f t="shared" si="20"/>
        <v/>
      </c>
    </row>
    <row r="177" spans="1:25" x14ac:dyDescent="0.3">
      <c r="A177" t="s">
        <v>1741</v>
      </c>
      <c r="B177" s="7">
        <v>45793</v>
      </c>
      <c r="C177" t="s">
        <v>1442</v>
      </c>
      <c r="D177" t="s">
        <v>1443</v>
      </c>
      <c r="E177">
        <v>17</v>
      </c>
      <c r="F177" t="s">
        <v>1581</v>
      </c>
      <c r="G177">
        <v>1031</v>
      </c>
      <c r="H177" t="s">
        <v>200</v>
      </c>
      <c r="I177">
        <v>980</v>
      </c>
      <c r="J177">
        <v>0</v>
      </c>
      <c r="K177">
        <v>980</v>
      </c>
      <c r="L177">
        <v>1010380</v>
      </c>
      <c r="M177" t="s">
        <v>1557</v>
      </c>
      <c r="N177">
        <v>181868.4</v>
      </c>
      <c r="O177">
        <v>1192248.3999999999</v>
      </c>
      <c r="P177" t="s">
        <v>1418</v>
      </c>
      <c r="Q177" s="7">
        <v>45793</v>
      </c>
      <c r="R177" t="s">
        <v>1552</v>
      </c>
      <c r="S177" s="10" t="str">
        <f t="shared" si="14"/>
        <v/>
      </c>
      <c r="T177" s="10" t="str">
        <f t="shared" si="15"/>
        <v/>
      </c>
      <c r="U177" s="10" t="str">
        <f t="shared" si="16"/>
        <v/>
      </c>
      <c r="V177" s="10" t="str">
        <f t="shared" si="17"/>
        <v/>
      </c>
      <c r="W177" s="10" t="str">
        <f t="shared" si="18"/>
        <v/>
      </c>
      <c r="X177" s="10">
        <f t="shared" si="19"/>
        <v>173</v>
      </c>
      <c r="Y177" s="10" t="str">
        <f t="shared" si="20"/>
        <v/>
      </c>
    </row>
    <row r="178" spans="1:25" x14ac:dyDescent="0.3">
      <c r="A178" t="s">
        <v>1742</v>
      </c>
      <c r="B178" s="7">
        <v>45794</v>
      </c>
      <c r="C178" t="s">
        <v>1405</v>
      </c>
      <c r="D178" t="s">
        <v>1406</v>
      </c>
      <c r="E178">
        <v>18</v>
      </c>
      <c r="F178" t="s">
        <v>1551</v>
      </c>
      <c r="G178">
        <v>2323</v>
      </c>
      <c r="H178" t="s">
        <v>190</v>
      </c>
      <c r="I178">
        <v>342</v>
      </c>
      <c r="J178">
        <v>2.5</v>
      </c>
      <c r="K178">
        <v>333.45</v>
      </c>
      <c r="L178">
        <v>774604.35</v>
      </c>
      <c r="M178" t="s">
        <v>1548</v>
      </c>
      <c r="N178">
        <v>139428.78</v>
      </c>
      <c r="O178">
        <v>914033.13</v>
      </c>
      <c r="P178" t="s">
        <v>1389</v>
      </c>
      <c r="Q178" s="7">
        <v>45795</v>
      </c>
      <c r="R178" t="s">
        <v>1552</v>
      </c>
      <c r="S178" s="10" t="str">
        <f t="shared" si="14"/>
        <v/>
      </c>
      <c r="T178" s="10" t="str">
        <f t="shared" si="15"/>
        <v/>
      </c>
      <c r="U178" s="10" t="str">
        <f t="shared" si="16"/>
        <v/>
      </c>
      <c r="V178" s="10" t="str">
        <f t="shared" si="17"/>
        <v/>
      </c>
      <c r="W178" s="10" t="str">
        <f t="shared" si="18"/>
        <v/>
      </c>
      <c r="X178" s="10">
        <f t="shared" si="19"/>
        <v>174</v>
      </c>
      <c r="Y178" s="10" t="str">
        <f t="shared" si="20"/>
        <v/>
      </c>
    </row>
    <row r="179" spans="1:25" x14ac:dyDescent="0.3">
      <c r="A179" t="s">
        <v>1743</v>
      </c>
      <c r="B179" s="7">
        <v>45794</v>
      </c>
      <c r="C179" t="s">
        <v>1475</v>
      </c>
      <c r="D179" t="s">
        <v>1476</v>
      </c>
      <c r="E179">
        <v>18</v>
      </c>
      <c r="F179" t="s">
        <v>1568</v>
      </c>
      <c r="G179">
        <v>1886</v>
      </c>
      <c r="H179" t="s">
        <v>200</v>
      </c>
      <c r="I179">
        <v>165</v>
      </c>
      <c r="J179">
        <v>0</v>
      </c>
      <c r="K179">
        <v>165</v>
      </c>
      <c r="L179">
        <v>311190</v>
      </c>
      <c r="M179" t="s">
        <v>1548</v>
      </c>
      <c r="N179">
        <v>56014.2</v>
      </c>
      <c r="O179">
        <v>367204.2</v>
      </c>
      <c r="P179" t="s">
        <v>1389</v>
      </c>
      <c r="Q179" s="7">
        <v>45796</v>
      </c>
      <c r="R179" t="s">
        <v>1552</v>
      </c>
      <c r="S179" s="10" t="str">
        <f t="shared" si="14"/>
        <v/>
      </c>
      <c r="T179" s="10" t="str">
        <f t="shared" si="15"/>
        <v/>
      </c>
      <c r="U179" s="10" t="str">
        <f t="shared" si="16"/>
        <v/>
      </c>
      <c r="V179" s="10" t="str">
        <f t="shared" si="17"/>
        <v/>
      </c>
      <c r="W179" s="10" t="str">
        <f t="shared" si="18"/>
        <v/>
      </c>
      <c r="X179" s="10">
        <f t="shared" si="19"/>
        <v>175</v>
      </c>
      <c r="Y179" s="10" t="str">
        <f t="shared" si="20"/>
        <v/>
      </c>
    </row>
    <row r="180" spans="1:25" x14ac:dyDescent="0.3">
      <c r="A180" t="s">
        <v>1744</v>
      </c>
      <c r="B180" s="7">
        <v>45794</v>
      </c>
      <c r="C180" t="s">
        <v>1514</v>
      </c>
      <c r="D180" t="s">
        <v>1515</v>
      </c>
      <c r="E180">
        <v>18</v>
      </c>
      <c r="F180" t="s">
        <v>1627</v>
      </c>
      <c r="G180">
        <v>1532</v>
      </c>
      <c r="H180" t="s">
        <v>200</v>
      </c>
      <c r="I180">
        <v>820</v>
      </c>
      <c r="J180">
        <v>0</v>
      </c>
      <c r="K180">
        <v>820</v>
      </c>
      <c r="L180">
        <v>1256240</v>
      </c>
      <c r="M180" t="s">
        <v>1548</v>
      </c>
      <c r="N180">
        <v>226123.2</v>
      </c>
      <c r="O180">
        <v>1482363.2</v>
      </c>
      <c r="P180" t="s">
        <v>1389</v>
      </c>
      <c r="Q180" s="7">
        <v>45794</v>
      </c>
      <c r="R180" t="s">
        <v>1549</v>
      </c>
      <c r="S180" s="10" t="str">
        <f t="shared" si="14"/>
        <v/>
      </c>
      <c r="T180" s="10" t="str">
        <f t="shared" si="15"/>
        <v/>
      </c>
      <c r="U180" s="10" t="str">
        <f t="shared" si="16"/>
        <v/>
      </c>
      <c r="V180" s="10" t="str">
        <f t="shared" si="17"/>
        <v>FLAG</v>
      </c>
      <c r="W180" s="10" t="str">
        <f t="shared" si="18"/>
        <v/>
      </c>
      <c r="X180" s="10">
        <f t="shared" si="19"/>
        <v>176</v>
      </c>
      <c r="Y180" s="10" t="str">
        <f t="shared" si="20"/>
        <v/>
      </c>
    </row>
    <row r="181" spans="1:25" x14ac:dyDescent="0.3">
      <c r="A181" t="s">
        <v>1745</v>
      </c>
      <c r="B181" s="7">
        <v>45794</v>
      </c>
      <c r="C181" t="s">
        <v>1514</v>
      </c>
      <c r="D181" t="s">
        <v>1515</v>
      </c>
      <c r="E181">
        <v>18</v>
      </c>
      <c r="F181" t="s">
        <v>1627</v>
      </c>
      <c r="G181">
        <v>1532</v>
      </c>
      <c r="H181" t="s">
        <v>200</v>
      </c>
      <c r="I181">
        <v>820</v>
      </c>
      <c r="J181">
        <v>0</v>
      </c>
      <c r="K181">
        <v>820</v>
      </c>
      <c r="L181">
        <v>1256240</v>
      </c>
      <c r="M181" t="s">
        <v>1548</v>
      </c>
      <c r="N181">
        <v>226123.2</v>
      </c>
      <c r="O181">
        <v>1482363.2</v>
      </c>
      <c r="P181" t="s">
        <v>1389</v>
      </c>
      <c r="Q181" s="7">
        <v>45794</v>
      </c>
      <c r="R181" t="s">
        <v>1549</v>
      </c>
      <c r="S181" s="10" t="str">
        <f t="shared" si="14"/>
        <v/>
      </c>
      <c r="T181" s="10" t="str">
        <f t="shared" si="15"/>
        <v/>
      </c>
      <c r="U181" s="10" t="str">
        <f t="shared" si="16"/>
        <v/>
      </c>
      <c r="V181" s="10" t="str">
        <f t="shared" si="17"/>
        <v>FLAG</v>
      </c>
      <c r="W181" s="10" t="str">
        <f t="shared" si="18"/>
        <v/>
      </c>
      <c r="X181" s="10">
        <f t="shared" si="19"/>
        <v>176</v>
      </c>
      <c r="Y181" s="10" t="str">
        <f t="shared" si="20"/>
        <v/>
      </c>
    </row>
    <row r="182" spans="1:25" x14ac:dyDescent="0.3">
      <c r="A182" t="s">
        <v>1746</v>
      </c>
      <c r="B182" s="7">
        <v>45796</v>
      </c>
      <c r="C182" t="s">
        <v>1439</v>
      </c>
      <c r="D182" t="s">
        <v>1440</v>
      </c>
      <c r="E182">
        <v>18</v>
      </c>
      <c r="F182" t="s">
        <v>1576</v>
      </c>
      <c r="G182">
        <v>1800</v>
      </c>
      <c r="H182" t="s">
        <v>200</v>
      </c>
      <c r="I182">
        <v>92</v>
      </c>
      <c r="J182">
        <v>0</v>
      </c>
      <c r="K182">
        <v>92</v>
      </c>
      <c r="L182">
        <v>165600</v>
      </c>
      <c r="M182" t="s">
        <v>1548</v>
      </c>
      <c r="N182">
        <v>29808</v>
      </c>
      <c r="O182">
        <v>195408</v>
      </c>
      <c r="P182" t="s">
        <v>1389</v>
      </c>
      <c r="Q182" s="7">
        <v>45796</v>
      </c>
      <c r="R182" t="s">
        <v>1552</v>
      </c>
      <c r="S182" s="10" t="str">
        <f t="shared" si="14"/>
        <v/>
      </c>
      <c r="T182" s="10" t="str">
        <f t="shared" si="15"/>
        <v/>
      </c>
      <c r="U182" s="10" t="str">
        <f t="shared" si="16"/>
        <v/>
      </c>
      <c r="V182" s="10" t="str">
        <f t="shared" si="17"/>
        <v/>
      </c>
      <c r="W182" s="10" t="str">
        <f t="shared" si="18"/>
        <v/>
      </c>
      <c r="X182" s="10">
        <f t="shared" si="19"/>
        <v>177</v>
      </c>
      <c r="Y182" s="10" t="str">
        <f t="shared" si="20"/>
        <v/>
      </c>
    </row>
    <row r="183" spans="1:25" x14ac:dyDescent="0.3">
      <c r="A183" t="s">
        <v>1747</v>
      </c>
      <c r="B183" s="7">
        <v>45796</v>
      </c>
      <c r="C183" t="s">
        <v>1499</v>
      </c>
      <c r="D183" t="s">
        <v>1386</v>
      </c>
      <c r="E183">
        <v>18</v>
      </c>
      <c r="F183" t="s">
        <v>1618</v>
      </c>
      <c r="G183">
        <v>2323</v>
      </c>
      <c r="H183" t="s">
        <v>190</v>
      </c>
      <c r="I183">
        <v>368</v>
      </c>
      <c r="J183">
        <v>2</v>
      </c>
      <c r="K183">
        <v>360.64</v>
      </c>
      <c r="L183">
        <v>837766.72</v>
      </c>
      <c r="M183" t="s">
        <v>1548</v>
      </c>
      <c r="N183">
        <v>150798.01</v>
      </c>
      <c r="O183">
        <v>988564.73</v>
      </c>
      <c r="P183" t="s">
        <v>1380</v>
      </c>
      <c r="Q183" s="7">
        <v>45797</v>
      </c>
      <c r="R183" t="s">
        <v>1549</v>
      </c>
      <c r="S183" s="10" t="str">
        <f t="shared" si="14"/>
        <v/>
      </c>
      <c r="T183" s="10" t="str">
        <f t="shared" si="15"/>
        <v/>
      </c>
      <c r="U183" s="10" t="str">
        <f t="shared" si="16"/>
        <v/>
      </c>
      <c r="V183" s="10" t="str">
        <f t="shared" si="17"/>
        <v/>
      </c>
      <c r="W183" s="10" t="str">
        <f t="shared" si="18"/>
        <v/>
      </c>
      <c r="X183" s="10">
        <f t="shared" si="19"/>
        <v>178</v>
      </c>
      <c r="Y183" s="10" t="str">
        <f t="shared" si="20"/>
        <v/>
      </c>
    </row>
    <row r="184" spans="1:25" x14ac:dyDescent="0.3">
      <c r="A184" t="s">
        <v>1748</v>
      </c>
      <c r="B184" s="7">
        <v>45796</v>
      </c>
      <c r="C184" t="s">
        <v>1484</v>
      </c>
      <c r="D184" t="s">
        <v>1485</v>
      </c>
      <c r="E184">
        <v>18</v>
      </c>
      <c r="F184" t="s">
        <v>1604</v>
      </c>
      <c r="G184">
        <v>101</v>
      </c>
      <c r="H184" t="s">
        <v>204</v>
      </c>
      <c r="I184">
        <v>95</v>
      </c>
      <c r="J184">
        <v>2.5</v>
      </c>
      <c r="K184">
        <v>92.62</v>
      </c>
      <c r="L184">
        <v>9354.6200000000008</v>
      </c>
      <c r="M184" t="s">
        <v>1548</v>
      </c>
      <c r="N184">
        <v>1683.83</v>
      </c>
      <c r="O184">
        <v>11038.45</v>
      </c>
      <c r="P184" t="s">
        <v>1418</v>
      </c>
      <c r="Q184" s="7">
        <v>45798</v>
      </c>
      <c r="R184" t="s">
        <v>1552</v>
      </c>
      <c r="S184" s="10" t="str">
        <f t="shared" si="14"/>
        <v/>
      </c>
      <c r="T184" s="10" t="str">
        <f t="shared" si="15"/>
        <v/>
      </c>
      <c r="U184" s="10" t="str">
        <f t="shared" si="16"/>
        <v/>
      </c>
      <c r="V184" s="10" t="str">
        <f t="shared" si="17"/>
        <v/>
      </c>
      <c r="W184" s="10" t="str">
        <f t="shared" si="18"/>
        <v/>
      </c>
      <c r="X184" s="10">
        <f t="shared" si="19"/>
        <v>179</v>
      </c>
      <c r="Y184" s="10" t="str">
        <f t="shared" si="20"/>
        <v/>
      </c>
    </row>
    <row r="185" spans="1:25" x14ac:dyDescent="0.3">
      <c r="A185" t="s">
        <v>1749</v>
      </c>
      <c r="B185" s="7">
        <v>45796</v>
      </c>
      <c r="C185" t="s">
        <v>1436</v>
      </c>
      <c r="D185" t="s">
        <v>1437</v>
      </c>
      <c r="E185">
        <v>18</v>
      </c>
      <c r="F185" t="s">
        <v>1565</v>
      </c>
      <c r="G185">
        <v>2075</v>
      </c>
      <c r="H185" t="s">
        <v>200</v>
      </c>
      <c r="I185">
        <v>1150</v>
      </c>
      <c r="J185">
        <v>0</v>
      </c>
      <c r="K185">
        <v>1150</v>
      </c>
      <c r="L185">
        <v>2386250</v>
      </c>
      <c r="M185" t="s">
        <v>1548</v>
      </c>
      <c r="N185">
        <v>429525</v>
      </c>
      <c r="O185">
        <v>2815775</v>
      </c>
      <c r="P185" t="s">
        <v>1394</v>
      </c>
      <c r="Q185" s="7">
        <v>45796</v>
      </c>
      <c r="R185" t="s">
        <v>1549</v>
      </c>
      <c r="S185" s="10" t="str">
        <f t="shared" si="14"/>
        <v/>
      </c>
      <c r="T185" s="10" t="str">
        <f t="shared" si="15"/>
        <v/>
      </c>
      <c r="U185" s="10" t="str">
        <f t="shared" si="16"/>
        <v/>
      </c>
      <c r="V185" s="10" t="str">
        <f t="shared" si="17"/>
        <v/>
      </c>
      <c r="W185" s="10" t="str">
        <f t="shared" si="18"/>
        <v/>
      </c>
      <c r="X185" s="10">
        <f t="shared" si="19"/>
        <v>180</v>
      </c>
      <c r="Y185" s="10" t="str">
        <f t="shared" si="20"/>
        <v/>
      </c>
    </row>
    <row r="186" spans="1:25" x14ac:dyDescent="0.3">
      <c r="A186" t="s">
        <v>1750</v>
      </c>
      <c r="B186" s="7">
        <v>45796</v>
      </c>
      <c r="C186" t="s">
        <v>1472</v>
      </c>
      <c r="D186" t="s">
        <v>1473</v>
      </c>
      <c r="E186">
        <v>18</v>
      </c>
      <c r="F186" t="s">
        <v>1551</v>
      </c>
      <c r="G186">
        <v>2063</v>
      </c>
      <c r="H186" t="s">
        <v>190</v>
      </c>
      <c r="I186">
        <v>342</v>
      </c>
      <c r="J186">
        <v>0</v>
      </c>
      <c r="K186">
        <v>342</v>
      </c>
      <c r="L186">
        <v>705546</v>
      </c>
      <c r="M186" t="s">
        <v>1548</v>
      </c>
      <c r="N186">
        <v>126998.28</v>
      </c>
      <c r="O186">
        <v>832544.28</v>
      </c>
      <c r="P186" t="s">
        <v>1394</v>
      </c>
      <c r="Q186" s="7">
        <v>45797</v>
      </c>
      <c r="R186" t="s">
        <v>1549</v>
      </c>
      <c r="S186" s="10" t="str">
        <f t="shared" si="14"/>
        <v/>
      </c>
      <c r="T186" s="10" t="str">
        <f t="shared" si="15"/>
        <v/>
      </c>
      <c r="U186" s="10" t="str">
        <f t="shared" si="16"/>
        <v/>
      </c>
      <c r="V186" s="10" t="str">
        <f t="shared" si="17"/>
        <v/>
      </c>
      <c r="W186" s="10" t="str">
        <f t="shared" si="18"/>
        <v/>
      </c>
      <c r="X186" s="10">
        <f t="shared" si="19"/>
        <v>181</v>
      </c>
      <c r="Y186" s="10" t="str">
        <f t="shared" si="20"/>
        <v/>
      </c>
    </row>
    <row r="187" spans="1:25" x14ac:dyDescent="0.3">
      <c r="A187" t="s">
        <v>1751</v>
      </c>
      <c r="B187" s="7">
        <v>45796</v>
      </c>
      <c r="C187" t="s">
        <v>1511</v>
      </c>
      <c r="D187" t="s">
        <v>1512</v>
      </c>
      <c r="E187">
        <v>12</v>
      </c>
      <c r="F187" t="s">
        <v>1604</v>
      </c>
      <c r="G187">
        <v>234</v>
      </c>
      <c r="H187" t="s">
        <v>204</v>
      </c>
      <c r="I187">
        <v>95</v>
      </c>
      <c r="J187">
        <v>0</v>
      </c>
      <c r="K187">
        <v>95</v>
      </c>
      <c r="L187">
        <v>22230</v>
      </c>
      <c r="M187" t="s">
        <v>1557</v>
      </c>
      <c r="N187">
        <v>4001.4</v>
      </c>
      <c r="O187">
        <v>26231.4</v>
      </c>
      <c r="P187" t="s">
        <v>1389</v>
      </c>
      <c r="Q187" s="7">
        <v>45797</v>
      </c>
      <c r="R187" t="s">
        <v>1549</v>
      </c>
      <c r="S187" s="10" t="str">
        <f t="shared" si="14"/>
        <v/>
      </c>
      <c r="T187" s="10" t="str">
        <f t="shared" si="15"/>
        <v/>
      </c>
      <c r="U187" s="10" t="str">
        <f t="shared" si="16"/>
        <v/>
      </c>
      <c r="V187" s="10" t="str">
        <f t="shared" si="17"/>
        <v/>
      </c>
      <c r="W187" s="10" t="str">
        <f t="shared" si="18"/>
        <v/>
      </c>
      <c r="X187" s="10">
        <f t="shared" si="19"/>
        <v>182</v>
      </c>
      <c r="Y187" s="10" t="str">
        <f t="shared" si="20"/>
        <v/>
      </c>
    </row>
    <row r="188" spans="1:25" x14ac:dyDescent="0.3">
      <c r="A188" t="s">
        <v>1752</v>
      </c>
      <c r="B188" s="7">
        <v>45796</v>
      </c>
      <c r="C188" t="s">
        <v>1409</v>
      </c>
      <c r="D188" t="s">
        <v>1410</v>
      </c>
      <c r="E188">
        <v>18</v>
      </c>
      <c r="F188" t="s">
        <v>1604</v>
      </c>
      <c r="G188">
        <v>325</v>
      </c>
      <c r="H188" t="s">
        <v>204</v>
      </c>
      <c r="I188">
        <v>95</v>
      </c>
      <c r="J188">
        <v>2</v>
      </c>
      <c r="K188">
        <v>93.1</v>
      </c>
      <c r="L188">
        <v>30257.5</v>
      </c>
      <c r="M188" t="s">
        <v>1548</v>
      </c>
      <c r="N188">
        <v>5446.35</v>
      </c>
      <c r="O188">
        <v>35703.85</v>
      </c>
      <c r="P188" t="s">
        <v>1380</v>
      </c>
      <c r="Q188" s="7">
        <v>45797</v>
      </c>
      <c r="R188" t="s">
        <v>1549</v>
      </c>
      <c r="S188" s="10" t="str">
        <f t="shared" si="14"/>
        <v/>
      </c>
      <c r="T188" s="10" t="str">
        <f t="shared" si="15"/>
        <v/>
      </c>
      <c r="U188" s="10" t="str">
        <f t="shared" si="16"/>
        <v/>
      </c>
      <c r="V188" s="10" t="str">
        <f t="shared" si="17"/>
        <v/>
      </c>
      <c r="W188" s="10" t="str">
        <f t="shared" si="18"/>
        <v/>
      </c>
      <c r="X188" s="10">
        <f t="shared" si="19"/>
        <v>183</v>
      </c>
      <c r="Y188" s="10" t="str">
        <f t="shared" si="20"/>
        <v/>
      </c>
    </row>
    <row r="189" spans="1:25" x14ac:dyDescent="0.3">
      <c r="A189" t="s">
        <v>1753</v>
      </c>
      <c r="B189" s="7">
        <v>45796</v>
      </c>
      <c r="C189" t="s">
        <v>1452</v>
      </c>
      <c r="D189" t="s">
        <v>1453</v>
      </c>
      <c r="E189">
        <v>18</v>
      </c>
      <c r="F189" t="s">
        <v>1568</v>
      </c>
      <c r="G189">
        <v>1874</v>
      </c>
      <c r="H189" t="s">
        <v>200</v>
      </c>
      <c r="I189">
        <v>165</v>
      </c>
      <c r="J189">
        <v>3</v>
      </c>
      <c r="K189">
        <v>160.05000000000001</v>
      </c>
      <c r="L189">
        <v>299933.7</v>
      </c>
      <c r="M189" t="s">
        <v>1548</v>
      </c>
      <c r="N189">
        <v>53988.07</v>
      </c>
      <c r="O189">
        <v>353921.77</v>
      </c>
      <c r="P189" t="s">
        <v>1394</v>
      </c>
      <c r="Q189" s="7">
        <v>45796</v>
      </c>
      <c r="R189" t="s">
        <v>1552</v>
      </c>
      <c r="S189" s="10" t="str">
        <f t="shared" si="14"/>
        <v/>
      </c>
      <c r="T189" s="10" t="str">
        <f t="shared" si="15"/>
        <v/>
      </c>
      <c r="U189" s="10" t="str">
        <f t="shared" si="16"/>
        <v/>
      </c>
      <c r="V189" s="10" t="str">
        <f t="shared" si="17"/>
        <v/>
      </c>
      <c r="W189" s="10" t="str">
        <f t="shared" si="18"/>
        <v/>
      </c>
      <c r="X189" s="10">
        <f t="shared" si="19"/>
        <v>184</v>
      </c>
      <c r="Y189" s="10" t="str">
        <f t="shared" si="20"/>
        <v/>
      </c>
    </row>
    <row r="190" spans="1:25" x14ac:dyDescent="0.3">
      <c r="A190" t="s">
        <v>1754</v>
      </c>
      <c r="B190" s="7">
        <v>45796</v>
      </c>
      <c r="C190" t="s">
        <v>1455</v>
      </c>
      <c r="D190" t="s">
        <v>1456</v>
      </c>
      <c r="E190">
        <v>18</v>
      </c>
      <c r="F190" t="s">
        <v>1556</v>
      </c>
      <c r="G190">
        <v>79</v>
      </c>
      <c r="H190" t="s">
        <v>204</v>
      </c>
      <c r="I190">
        <v>1350</v>
      </c>
      <c r="J190">
        <v>1</v>
      </c>
      <c r="K190">
        <v>1336.5</v>
      </c>
      <c r="L190">
        <v>105583.5</v>
      </c>
      <c r="M190" t="s">
        <v>1548</v>
      </c>
      <c r="N190">
        <v>19005.03</v>
      </c>
      <c r="O190">
        <v>124588.53</v>
      </c>
      <c r="P190" t="s">
        <v>1389</v>
      </c>
      <c r="Q190" s="7">
        <v>45798</v>
      </c>
      <c r="R190" t="s">
        <v>1552</v>
      </c>
      <c r="S190" s="10" t="str">
        <f t="shared" si="14"/>
        <v/>
      </c>
      <c r="T190" s="10" t="str">
        <f t="shared" si="15"/>
        <v/>
      </c>
      <c r="U190" s="10" t="str">
        <f t="shared" si="16"/>
        <v/>
      </c>
      <c r="V190" s="10" t="str">
        <f t="shared" si="17"/>
        <v/>
      </c>
      <c r="W190" s="10" t="str">
        <f t="shared" si="18"/>
        <v/>
      </c>
      <c r="X190" s="10">
        <f t="shared" si="19"/>
        <v>185</v>
      </c>
      <c r="Y190" s="10" t="str">
        <f t="shared" si="20"/>
        <v/>
      </c>
    </row>
    <row r="191" spans="1:25" x14ac:dyDescent="0.3">
      <c r="A191" t="s">
        <v>1755</v>
      </c>
      <c r="B191" s="7">
        <v>45796</v>
      </c>
      <c r="C191" t="s">
        <v>1465</v>
      </c>
      <c r="D191" t="s">
        <v>1466</v>
      </c>
      <c r="E191">
        <v>18</v>
      </c>
      <c r="F191" t="s">
        <v>1607</v>
      </c>
      <c r="G191">
        <v>791</v>
      </c>
      <c r="H191" t="s">
        <v>200</v>
      </c>
      <c r="I191">
        <v>610</v>
      </c>
      <c r="J191">
        <v>2</v>
      </c>
      <c r="K191">
        <v>597.79999999999995</v>
      </c>
      <c r="L191">
        <v>472859.8</v>
      </c>
      <c r="M191" t="s">
        <v>1548</v>
      </c>
      <c r="N191">
        <v>85114.76</v>
      </c>
      <c r="O191">
        <v>557974.55999999994</v>
      </c>
      <c r="P191" t="s">
        <v>1380</v>
      </c>
      <c r="Q191" s="7">
        <v>45798</v>
      </c>
      <c r="R191" t="s">
        <v>1549</v>
      </c>
      <c r="S191" s="10" t="str">
        <f t="shared" si="14"/>
        <v/>
      </c>
      <c r="T191" s="10" t="str">
        <f t="shared" si="15"/>
        <v/>
      </c>
      <c r="U191" s="10" t="str">
        <f t="shared" si="16"/>
        <v/>
      </c>
      <c r="V191" s="10" t="str">
        <f t="shared" si="17"/>
        <v/>
      </c>
      <c r="W191" s="10" t="str">
        <f t="shared" si="18"/>
        <v/>
      </c>
      <c r="X191" s="10">
        <f t="shared" si="19"/>
        <v>186</v>
      </c>
      <c r="Y191" s="10" t="str">
        <f t="shared" si="20"/>
        <v/>
      </c>
    </row>
    <row r="192" spans="1:25" x14ac:dyDescent="0.3">
      <c r="A192" t="s">
        <v>1756</v>
      </c>
      <c r="B192" s="7">
        <v>45797</v>
      </c>
      <c r="C192" t="s">
        <v>1395</v>
      </c>
      <c r="D192" t="s">
        <v>1396</v>
      </c>
      <c r="E192">
        <v>18</v>
      </c>
      <c r="F192" t="s">
        <v>1609</v>
      </c>
      <c r="G192">
        <v>1972</v>
      </c>
      <c r="H192" t="s">
        <v>200</v>
      </c>
      <c r="I192">
        <v>690</v>
      </c>
      <c r="J192">
        <v>1</v>
      </c>
      <c r="K192">
        <v>683.1</v>
      </c>
      <c r="L192">
        <v>1347073.2</v>
      </c>
      <c r="M192" t="s">
        <v>1548</v>
      </c>
      <c r="N192">
        <v>242473.18</v>
      </c>
      <c r="O192">
        <v>1589546.38</v>
      </c>
      <c r="P192" t="s">
        <v>1394</v>
      </c>
      <c r="Q192" s="7">
        <v>45798</v>
      </c>
      <c r="R192" t="s">
        <v>1549</v>
      </c>
      <c r="S192" s="10" t="str">
        <f t="shared" si="14"/>
        <v/>
      </c>
      <c r="T192" s="10" t="str">
        <f t="shared" si="15"/>
        <v/>
      </c>
      <c r="U192" s="10" t="str">
        <f t="shared" si="16"/>
        <v/>
      </c>
      <c r="V192" s="10" t="str">
        <f t="shared" si="17"/>
        <v/>
      </c>
      <c r="W192" s="10" t="str">
        <f t="shared" si="18"/>
        <v/>
      </c>
      <c r="X192" s="10">
        <f t="shared" si="19"/>
        <v>187</v>
      </c>
      <c r="Y192" s="10" t="str">
        <f t="shared" si="20"/>
        <v/>
      </c>
    </row>
    <row r="193" spans="1:25" x14ac:dyDescent="0.3">
      <c r="A193" t="s">
        <v>1757</v>
      </c>
      <c r="B193" s="7">
        <v>45797</v>
      </c>
      <c r="C193" t="s">
        <v>1478</v>
      </c>
      <c r="D193" t="s">
        <v>1479</v>
      </c>
      <c r="E193">
        <v>18</v>
      </c>
      <c r="F193" t="s">
        <v>1585</v>
      </c>
      <c r="G193">
        <v>1883</v>
      </c>
      <c r="H193" t="s">
        <v>200</v>
      </c>
      <c r="I193">
        <v>148</v>
      </c>
      <c r="J193">
        <v>4</v>
      </c>
      <c r="K193">
        <v>142.08000000000001</v>
      </c>
      <c r="L193">
        <v>267536.64000000001</v>
      </c>
      <c r="M193" t="s">
        <v>1548</v>
      </c>
      <c r="N193">
        <v>48156.6</v>
      </c>
      <c r="O193">
        <v>315693.24</v>
      </c>
      <c r="P193" t="s">
        <v>1394</v>
      </c>
      <c r="Q193" s="7">
        <v>45798</v>
      </c>
      <c r="R193" t="s">
        <v>1549</v>
      </c>
      <c r="S193" s="10" t="str">
        <f t="shared" si="14"/>
        <v/>
      </c>
      <c r="T193" s="10" t="str">
        <f t="shared" si="15"/>
        <v/>
      </c>
      <c r="U193" s="10" t="str">
        <f t="shared" si="16"/>
        <v/>
      </c>
      <c r="V193" s="10" t="str">
        <f t="shared" si="17"/>
        <v/>
      </c>
      <c r="W193" s="10" t="str">
        <f t="shared" si="18"/>
        <v/>
      </c>
      <c r="X193" s="10">
        <f t="shared" si="19"/>
        <v>188</v>
      </c>
      <c r="Y193" s="10" t="str">
        <f t="shared" si="20"/>
        <v/>
      </c>
    </row>
    <row r="194" spans="1:25" x14ac:dyDescent="0.3">
      <c r="A194" t="s">
        <v>1758</v>
      </c>
      <c r="B194" s="7">
        <v>45797</v>
      </c>
      <c r="C194" t="s">
        <v>1436</v>
      </c>
      <c r="D194" t="s">
        <v>1437</v>
      </c>
      <c r="E194">
        <v>18</v>
      </c>
      <c r="F194" t="s">
        <v>1604</v>
      </c>
      <c r="G194">
        <v>306</v>
      </c>
      <c r="H194" t="s">
        <v>204</v>
      </c>
      <c r="I194">
        <v>95</v>
      </c>
      <c r="J194">
        <v>0</v>
      </c>
      <c r="K194">
        <v>95</v>
      </c>
      <c r="L194">
        <v>29070</v>
      </c>
      <c r="M194" t="s">
        <v>1548</v>
      </c>
      <c r="N194">
        <v>5232.6000000000004</v>
      </c>
      <c r="O194">
        <v>34302.6</v>
      </c>
      <c r="P194" t="s">
        <v>1394</v>
      </c>
      <c r="Q194" s="7">
        <v>45797</v>
      </c>
      <c r="R194" t="s">
        <v>1552</v>
      </c>
      <c r="S194" s="10" t="str">
        <f t="shared" si="14"/>
        <v/>
      </c>
      <c r="T194" s="10" t="str">
        <f t="shared" si="15"/>
        <v/>
      </c>
      <c r="U194" s="10" t="str">
        <f t="shared" si="16"/>
        <v/>
      </c>
      <c r="V194" s="10" t="str">
        <f t="shared" si="17"/>
        <v/>
      </c>
      <c r="W194" s="10" t="str">
        <f t="shared" si="18"/>
        <v/>
      </c>
      <c r="X194" s="10">
        <f t="shared" si="19"/>
        <v>189</v>
      </c>
      <c r="Y194" s="10" t="str">
        <f t="shared" si="20"/>
        <v/>
      </c>
    </row>
    <row r="195" spans="1:25" x14ac:dyDescent="0.3">
      <c r="A195" t="s">
        <v>1759</v>
      </c>
      <c r="B195" s="7">
        <v>45797</v>
      </c>
      <c r="C195" t="s">
        <v>1481</v>
      </c>
      <c r="D195" t="s">
        <v>1482</v>
      </c>
      <c r="E195">
        <v>18</v>
      </c>
      <c r="F195" t="s">
        <v>1551</v>
      </c>
      <c r="G195">
        <v>2384</v>
      </c>
      <c r="H195" t="s">
        <v>190</v>
      </c>
      <c r="I195">
        <v>342</v>
      </c>
      <c r="J195">
        <v>1</v>
      </c>
      <c r="K195">
        <v>338.58</v>
      </c>
      <c r="L195">
        <v>807174.72</v>
      </c>
      <c r="M195" t="s">
        <v>1548</v>
      </c>
      <c r="N195">
        <v>145291.45000000001</v>
      </c>
      <c r="O195">
        <v>952466.16999999993</v>
      </c>
      <c r="P195" t="s">
        <v>1389</v>
      </c>
      <c r="Q195" s="7">
        <v>45798</v>
      </c>
      <c r="R195" t="s">
        <v>1552</v>
      </c>
      <c r="S195" s="10" t="str">
        <f t="shared" si="14"/>
        <v/>
      </c>
      <c r="T195" s="10" t="str">
        <f t="shared" si="15"/>
        <v/>
      </c>
      <c r="U195" s="10" t="str">
        <f t="shared" si="16"/>
        <v/>
      </c>
      <c r="V195" s="10" t="str">
        <f t="shared" si="17"/>
        <v/>
      </c>
      <c r="W195" s="10" t="str">
        <f t="shared" si="18"/>
        <v/>
      </c>
      <c r="X195" s="10">
        <f t="shared" si="19"/>
        <v>190</v>
      </c>
      <c r="Y195" s="10" t="str">
        <f t="shared" si="20"/>
        <v/>
      </c>
    </row>
    <row r="196" spans="1:25" x14ac:dyDescent="0.3">
      <c r="A196" t="s">
        <v>1760</v>
      </c>
      <c r="B196" s="7">
        <v>45797</v>
      </c>
      <c r="C196" t="s">
        <v>1475</v>
      </c>
      <c r="D196" t="s">
        <v>1476</v>
      </c>
      <c r="E196">
        <v>18</v>
      </c>
      <c r="F196" t="s">
        <v>1572</v>
      </c>
      <c r="G196">
        <v>1084</v>
      </c>
      <c r="H196" t="s">
        <v>200</v>
      </c>
      <c r="I196">
        <v>610</v>
      </c>
      <c r="J196">
        <v>2</v>
      </c>
      <c r="K196">
        <v>597.79999999999995</v>
      </c>
      <c r="L196">
        <v>648015.19999999995</v>
      </c>
      <c r="M196" t="s">
        <v>1548</v>
      </c>
      <c r="N196">
        <v>116642.74</v>
      </c>
      <c r="O196">
        <v>764657.94</v>
      </c>
      <c r="P196" t="s">
        <v>1389</v>
      </c>
      <c r="Q196" s="7">
        <v>45799</v>
      </c>
      <c r="R196" t="s">
        <v>1552</v>
      </c>
      <c r="S196" s="10" t="str">
        <f t="shared" ref="S196:S259" si="21">IF(J196&gt;5,"FLAG","")</f>
        <v/>
      </c>
      <c r="T196" s="10" t="str">
        <f t="shared" ref="T196:T259" si="22">IF(WEEKDAY(B196)=1,"FLAG","")</f>
        <v/>
      </c>
      <c r="U196" s="10" t="str">
        <f t="shared" ref="U196:U259" si="23">IF(AND(B196&lt;=DATE(2026,3,31),Q196&gt;DATE(2026,3,31)),"FLAG","")</f>
        <v/>
      </c>
      <c r="V196" s="10" t="str">
        <f t="shared" ref="V196:V259" si="24">IF(COUNTIFS($C$4:$C$1451,C196,$B$4:$B$1451,B196,$F$4:$F$1451,F196,$G$4:$G$1451,G196,$L$4:$L$1451,L196)&gt;1,"FLAG","")</f>
        <v/>
      </c>
      <c r="W196" s="10" t="str">
        <f t="shared" ref="W196:W259" si="25">IF(OR(AND(E196&lt;&gt;18,M196&lt;&gt;"IGST"),AND(E196=18,M196="IGST")),"FLAG","")</f>
        <v/>
      </c>
      <c r="X196" s="10">
        <f t="shared" ref="X196:X259" si="26">VALUE(MID(A196,11,4))</f>
        <v>191</v>
      </c>
      <c r="Y196" s="10" t="str">
        <f t="shared" ref="Y196:Y259" si="27">IF(ROW()=4,"",IF(X196-INDEX($X$4:$X$1451,ROW()-4)&gt;1,"FLAG",""))</f>
        <v/>
      </c>
    </row>
    <row r="197" spans="1:25" x14ac:dyDescent="0.3">
      <c r="A197" t="s">
        <v>1761</v>
      </c>
      <c r="B197" s="7">
        <v>45797</v>
      </c>
      <c r="C197" t="s">
        <v>1419</v>
      </c>
      <c r="D197" t="s">
        <v>1420</v>
      </c>
      <c r="E197">
        <v>18</v>
      </c>
      <c r="F197" t="s">
        <v>1574</v>
      </c>
      <c r="G197">
        <v>1504</v>
      </c>
      <c r="H197" t="s">
        <v>190</v>
      </c>
      <c r="I197">
        <v>395</v>
      </c>
      <c r="J197">
        <v>0</v>
      </c>
      <c r="K197">
        <v>395</v>
      </c>
      <c r="L197">
        <v>594080</v>
      </c>
      <c r="M197" t="s">
        <v>1548</v>
      </c>
      <c r="N197">
        <v>106934.39999999999</v>
      </c>
      <c r="O197">
        <v>701014.4</v>
      </c>
      <c r="P197" t="s">
        <v>1418</v>
      </c>
      <c r="Q197" s="7">
        <v>45798</v>
      </c>
      <c r="R197" t="s">
        <v>1552</v>
      </c>
      <c r="S197" s="10" t="str">
        <f t="shared" si="21"/>
        <v/>
      </c>
      <c r="T197" s="10" t="str">
        <f t="shared" si="22"/>
        <v/>
      </c>
      <c r="U197" s="10" t="str">
        <f t="shared" si="23"/>
        <v/>
      </c>
      <c r="V197" s="10" t="str">
        <f t="shared" si="24"/>
        <v/>
      </c>
      <c r="W197" s="10" t="str">
        <f t="shared" si="25"/>
        <v/>
      </c>
      <c r="X197" s="10">
        <f t="shared" si="26"/>
        <v>192</v>
      </c>
      <c r="Y197" s="10" t="str">
        <f t="shared" si="27"/>
        <v/>
      </c>
    </row>
    <row r="198" spans="1:25" x14ac:dyDescent="0.3">
      <c r="A198" t="s">
        <v>1762</v>
      </c>
      <c r="B198" s="7">
        <v>45797</v>
      </c>
      <c r="C198" t="s">
        <v>1475</v>
      </c>
      <c r="D198" t="s">
        <v>1476</v>
      </c>
      <c r="E198">
        <v>18</v>
      </c>
      <c r="F198" t="s">
        <v>1609</v>
      </c>
      <c r="G198">
        <v>163</v>
      </c>
      <c r="H198" t="s">
        <v>200</v>
      </c>
      <c r="I198">
        <v>690</v>
      </c>
      <c r="J198">
        <v>0</v>
      </c>
      <c r="K198">
        <v>690</v>
      </c>
      <c r="L198">
        <v>112470</v>
      </c>
      <c r="M198" t="s">
        <v>1548</v>
      </c>
      <c r="N198">
        <v>20244.599999999999</v>
      </c>
      <c r="O198">
        <v>132714.6</v>
      </c>
      <c r="P198" t="s">
        <v>1389</v>
      </c>
      <c r="Q198" s="7">
        <v>45798</v>
      </c>
      <c r="R198" t="s">
        <v>1549</v>
      </c>
      <c r="S198" s="10" t="str">
        <f t="shared" si="21"/>
        <v/>
      </c>
      <c r="T198" s="10" t="str">
        <f t="shared" si="22"/>
        <v/>
      </c>
      <c r="U198" s="10" t="str">
        <f t="shared" si="23"/>
        <v/>
      </c>
      <c r="V198" s="10" t="str">
        <f t="shared" si="24"/>
        <v/>
      </c>
      <c r="W198" s="10" t="str">
        <f t="shared" si="25"/>
        <v/>
      </c>
      <c r="X198" s="10">
        <f t="shared" si="26"/>
        <v>193</v>
      </c>
      <c r="Y198" s="10" t="str">
        <f t="shared" si="27"/>
        <v/>
      </c>
    </row>
    <row r="199" spans="1:25" x14ac:dyDescent="0.3">
      <c r="A199" t="s">
        <v>1763</v>
      </c>
      <c r="B199" s="7">
        <v>45798</v>
      </c>
      <c r="C199" t="s">
        <v>1481</v>
      </c>
      <c r="D199" t="s">
        <v>1482</v>
      </c>
      <c r="E199">
        <v>18</v>
      </c>
      <c r="F199" t="s">
        <v>1570</v>
      </c>
      <c r="G199">
        <v>1826</v>
      </c>
      <c r="H199" t="s">
        <v>200</v>
      </c>
      <c r="I199">
        <v>780</v>
      </c>
      <c r="J199">
        <v>5</v>
      </c>
      <c r="K199">
        <v>741</v>
      </c>
      <c r="L199">
        <v>1353066</v>
      </c>
      <c r="M199" t="s">
        <v>1548</v>
      </c>
      <c r="N199">
        <v>243551.88</v>
      </c>
      <c r="O199">
        <v>1596617.88</v>
      </c>
      <c r="P199" t="s">
        <v>1389</v>
      </c>
      <c r="Q199" s="7">
        <v>45800</v>
      </c>
      <c r="R199" t="s">
        <v>1549</v>
      </c>
      <c r="S199" s="10" t="str">
        <f t="shared" si="21"/>
        <v/>
      </c>
      <c r="T199" s="10" t="str">
        <f t="shared" si="22"/>
        <v/>
      </c>
      <c r="U199" s="10" t="str">
        <f t="shared" si="23"/>
        <v/>
      </c>
      <c r="V199" s="10" t="str">
        <f t="shared" si="24"/>
        <v/>
      </c>
      <c r="W199" s="10" t="str">
        <f t="shared" si="25"/>
        <v/>
      </c>
      <c r="X199" s="10">
        <f t="shared" si="26"/>
        <v>194</v>
      </c>
      <c r="Y199" s="10" t="str">
        <f t="shared" si="27"/>
        <v/>
      </c>
    </row>
    <row r="200" spans="1:25" x14ac:dyDescent="0.3">
      <c r="A200" t="s">
        <v>1764</v>
      </c>
      <c r="B200" s="7">
        <v>45798</v>
      </c>
      <c r="C200" t="s">
        <v>1511</v>
      </c>
      <c r="D200" t="s">
        <v>1512</v>
      </c>
      <c r="E200">
        <v>12</v>
      </c>
      <c r="F200" t="s">
        <v>1568</v>
      </c>
      <c r="G200">
        <v>1696</v>
      </c>
      <c r="H200" t="s">
        <v>200</v>
      </c>
      <c r="I200">
        <v>165</v>
      </c>
      <c r="J200">
        <v>3</v>
      </c>
      <c r="K200">
        <v>160.05000000000001</v>
      </c>
      <c r="L200">
        <v>271444.8</v>
      </c>
      <c r="M200" t="s">
        <v>1557</v>
      </c>
      <c r="N200">
        <v>48860.06</v>
      </c>
      <c r="O200">
        <v>320304.86</v>
      </c>
      <c r="P200" t="s">
        <v>1389</v>
      </c>
      <c r="Q200" s="7">
        <v>45799</v>
      </c>
      <c r="R200" t="s">
        <v>1549</v>
      </c>
      <c r="S200" s="10" t="str">
        <f t="shared" si="21"/>
        <v/>
      </c>
      <c r="T200" s="10" t="str">
        <f t="shared" si="22"/>
        <v/>
      </c>
      <c r="U200" s="10" t="str">
        <f t="shared" si="23"/>
        <v/>
      </c>
      <c r="V200" s="10" t="str">
        <f t="shared" si="24"/>
        <v/>
      </c>
      <c r="W200" s="10" t="str">
        <f t="shared" si="25"/>
        <v/>
      </c>
      <c r="X200" s="10">
        <f t="shared" si="26"/>
        <v>195</v>
      </c>
      <c r="Y200" s="10" t="str">
        <f t="shared" si="27"/>
        <v/>
      </c>
    </row>
    <row r="201" spans="1:25" x14ac:dyDescent="0.3">
      <c r="A201" t="s">
        <v>1765</v>
      </c>
      <c r="B201" s="7">
        <v>45799</v>
      </c>
      <c r="C201" t="s">
        <v>1452</v>
      </c>
      <c r="D201" t="s">
        <v>1453</v>
      </c>
      <c r="E201">
        <v>18</v>
      </c>
      <c r="F201" t="s">
        <v>1607</v>
      </c>
      <c r="G201">
        <v>1791</v>
      </c>
      <c r="H201" t="s">
        <v>200</v>
      </c>
      <c r="I201">
        <v>610</v>
      </c>
      <c r="J201">
        <v>0</v>
      </c>
      <c r="K201">
        <v>610</v>
      </c>
      <c r="L201">
        <v>1092510</v>
      </c>
      <c r="M201" t="s">
        <v>1548</v>
      </c>
      <c r="N201">
        <v>196651.8</v>
      </c>
      <c r="O201">
        <v>1289161.8</v>
      </c>
      <c r="P201" t="s">
        <v>1394</v>
      </c>
      <c r="Q201" s="7">
        <v>45800</v>
      </c>
      <c r="R201" t="s">
        <v>1552</v>
      </c>
      <c r="S201" s="10" t="str">
        <f t="shared" si="21"/>
        <v/>
      </c>
      <c r="T201" s="10" t="str">
        <f t="shared" si="22"/>
        <v/>
      </c>
      <c r="U201" s="10" t="str">
        <f t="shared" si="23"/>
        <v/>
      </c>
      <c r="V201" s="10" t="str">
        <f t="shared" si="24"/>
        <v/>
      </c>
      <c r="W201" s="10" t="str">
        <f t="shared" si="25"/>
        <v/>
      </c>
      <c r="X201" s="10">
        <f t="shared" si="26"/>
        <v>196</v>
      </c>
      <c r="Y201" s="10" t="str">
        <f t="shared" si="27"/>
        <v/>
      </c>
    </row>
    <row r="202" spans="1:25" x14ac:dyDescent="0.3">
      <c r="A202" t="s">
        <v>1766</v>
      </c>
      <c r="B202" s="7">
        <v>45799</v>
      </c>
      <c r="C202" t="s">
        <v>1409</v>
      </c>
      <c r="D202" t="s">
        <v>1410</v>
      </c>
      <c r="E202">
        <v>18</v>
      </c>
      <c r="F202" t="s">
        <v>1607</v>
      </c>
      <c r="G202">
        <v>534</v>
      </c>
      <c r="H202" t="s">
        <v>200</v>
      </c>
      <c r="I202">
        <v>610</v>
      </c>
      <c r="J202">
        <v>0</v>
      </c>
      <c r="K202">
        <v>610</v>
      </c>
      <c r="L202">
        <v>325740</v>
      </c>
      <c r="M202" t="s">
        <v>1548</v>
      </c>
      <c r="N202">
        <v>58633.2</v>
      </c>
      <c r="O202">
        <v>384373.2</v>
      </c>
      <c r="P202" t="s">
        <v>1380</v>
      </c>
      <c r="Q202" s="7">
        <v>45801</v>
      </c>
      <c r="R202" t="s">
        <v>1552</v>
      </c>
      <c r="S202" s="10" t="str">
        <f t="shared" si="21"/>
        <v/>
      </c>
      <c r="T202" s="10" t="str">
        <f t="shared" si="22"/>
        <v/>
      </c>
      <c r="U202" s="10" t="str">
        <f t="shared" si="23"/>
        <v/>
      </c>
      <c r="V202" s="10" t="str">
        <f t="shared" si="24"/>
        <v/>
      </c>
      <c r="W202" s="10" t="str">
        <f t="shared" si="25"/>
        <v/>
      </c>
      <c r="X202" s="10">
        <f t="shared" si="26"/>
        <v>197</v>
      </c>
      <c r="Y202" s="10" t="str">
        <f t="shared" si="27"/>
        <v/>
      </c>
    </row>
    <row r="203" spans="1:25" x14ac:dyDescent="0.3">
      <c r="A203" t="s">
        <v>1767</v>
      </c>
      <c r="B203" s="7">
        <v>45800</v>
      </c>
      <c r="C203" t="s">
        <v>1436</v>
      </c>
      <c r="D203" t="s">
        <v>1437</v>
      </c>
      <c r="E203">
        <v>18</v>
      </c>
      <c r="F203" t="s">
        <v>1556</v>
      </c>
      <c r="G203">
        <v>338</v>
      </c>
      <c r="H203" t="s">
        <v>204</v>
      </c>
      <c r="I203">
        <v>1350</v>
      </c>
      <c r="J203">
        <v>2.5</v>
      </c>
      <c r="K203">
        <v>1316.25</v>
      </c>
      <c r="L203">
        <v>444892.5</v>
      </c>
      <c r="M203" t="s">
        <v>1548</v>
      </c>
      <c r="N203">
        <v>80080.649999999994</v>
      </c>
      <c r="O203">
        <v>524973.15</v>
      </c>
      <c r="P203" t="s">
        <v>1394</v>
      </c>
      <c r="Q203" s="7">
        <v>45800</v>
      </c>
      <c r="R203" t="s">
        <v>1552</v>
      </c>
      <c r="S203" s="10" t="str">
        <f t="shared" si="21"/>
        <v/>
      </c>
      <c r="T203" s="10" t="str">
        <f t="shared" si="22"/>
        <v/>
      </c>
      <c r="U203" s="10" t="str">
        <f t="shared" si="23"/>
        <v/>
      </c>
      <c r="V203" s="10" t="str">
        <f t="shared" si="24"/>
        <v/>
      </c>
      <c r="W203" s="10" t="str">
        <f t="shared" si="25"/>
        <v/>
      </c>
      <c r="X203" s="10">
        <f t="shared" si="26"/>
        <v>198</v>
      </c>
      <c r="Y203" s="10" t="str">
        <f t="shared" si="27"/>
        <v/>
      </c>
    </row>
    <row r="204" spans="1:25" x14ac:dyDescent="0.3">
      <c r="A204" t="s">
        <v>1768</v>
      </c>
      <c r="B204" s="7">
        <v>45800</v>
      </c>
      <c r="C204" t="s">
        <v>1514</v>
      </c>
      <c r="D204" t="s">
        <v>1515</v>
      </c>
      <c r="E204">
        <v>18</v>
      </c>
      <c r="F204" t="s">
        <v>1609</v>
      </c>
      <c r="G204">
        <v>1883</v>
      </c>
      <c r="H204" t="s">
        <v>200</v>
      </c>
      <c r="I204">
        <v>690</v>
      </c>
      <c r="J204">
        <v>2</v>
      </c>
      <c r="K204">
        <v>676.2</v>
      </c>
      <c r="L204">
        <v>1273284.6000000001</v>
      </c>
      <c r="M204" t="s">
        <v>1548</v>
      </c>
      <c r="N204">
        <v>229191.23</v>
      </c>
      <c r="O204">
        <v>1502475.83</v>
      </c>
      <c r="P204" t="s">
        <v>1389</v>
      </c>
      <c r="Q204" s="7">
        <v>45802</v>
      </c>
      <c r="R204" t="s">
        <v>1552</v>
      </c>
      <c r="S204" s="10" t="str">
        <f t="shared" si="21"/>
        <v/>
      </c>
      <c r="T204" s="10" t="str">
        <f t="shared" si="22"/>
        <v/>
      </c>
      <c r="U204" s="10" t="str">
        <f t="shared" si="23"/>
        <v/>
      </c>
      <c r="V204" s="10" t="str">
        <f t="shared" si="24"/>
        <v/>
      </c>
      <c r="W204" s="10" t="str">
        <f t="shared" si="25"/>
        <v/>
      </c>
      <c r="X204" s="10">
        <f t="shared" si="26"/>
        <v>199</v>
      </c>
      <c r="Y204" s="10" t="str">
        <f t="shared" si="27"/>
        <v/>
      </c>
    </row>
    <row r="205" spans="1:25" x14ac:dyDescent="0.3">
      <c r="A205" t="s">
        <v>1769</v>
      </c>
      <c r="B205" s="7">
        <v>45800</v>
      </c>
      <c r="C205" t="s">
        <v>1439</v>
      </c>
      <c r="D205" t="s">
        <v>1440</v>
      </c>
      <c r="E205">
        <v>18</v>
      </c>
      <c r="F205" t="s">
        <v>1572</v>
      </c>
      <c r="G205">
        <v>2123</v>
      </c>
      <c r="H205" t="s">
        <v>200</v>
      </c>
      <c r="I205">
        <v>610</v>
      </c>
      <c r="J205">
        <v>3</v>
      </c>
      <c r="K205">
        <v>591.70000000000005</v>
      </c>
      <c r="L205">
        <v>1256179.1000000001</v>
      </c>
      <c r="M205" t="s">
        <v>1548</v>
      </c>
      <c r="N205">
        <v>226112.24</v>
      </c>
      <c r="O205">
        <v>1482291.34</v>
      </c>
      <c r="P205" t="s">
        <v>1389</v>
      </c>
      <c r="Q205" s="7">
        <v>45800</v>
      </c>
      <c r="R205" t="s">
        <v>1549</v>
      </c>
      <c r="S205" s="10" t="str">
        <f t="shared" si="21"/>
        <v/>
      </c>
      <c r="T205" s="10" t="str">
        <f t="shared" si="22"/>
        <v/>
      </c>
      <c r="U205" s="10" t="str">
        <f t="shared" si="23"/>
        <v/>
      </c>
      <c r="V205" s="10" t="str">
        <f t="shared" si="24"/>
        <v/>
      </c>
      <c r="W205" s="10" t="str">
        <f t="shared" si="25"/>
        <v/>
      </c>
      <c r="X205" s="10">
        <f t="shared" si="26"/>
        <v>200</v>
      </c>
      <c r="Y205" s="10" t="str">
        <f t="shared" si="27"/>
        <v/>
      </c>
    </row>
    <row r="206" spans="1:25" x14ac:dyDescent="0.3">
      <c r="A206" t="s">
        <v>1770</v>
      </c>
      <c r="B206" s="7">
        <v>45800</v>
      </c>
      <c r="C206" t="s">
        <v>1455</v>
      </c>
      <c r="D206" t="s">
        <v>1456</v>
      </c>
      <c r="E206">
        <v>18</v>
      </c>
      <c r="F206" t="s">
        <v>1547</v>
      </c>
      <c r="G206">
        <v>1596</v>
      </c>
      <c r="H206" t="s">
        <v>190</v>
      </c>
      <c r="I206">
        <v>355</v>
      </c>
      <c r="J206">
        <v>2</v>
      </c>
      <c r="K206">
        <v>347.9</v>
      </c>
      <c r="L206">
        <v>555248.4</v>
      </c>
      <c r="M206" t="s">
        <v>1548</v>
      </c>
      <c r="N206">
        <v>99944.71</v>
      </c>
      <c r="O206">
        <v>655193.11</v>
      </c>
      <c r="P206" t="s">
        <v>1389</v>
      </c>
      <c r="Q206" s="7">
        <v>45802</v>
      </c>
      <c r="R206" t="s">
        <v>1552</v>
      </c>
      <c r="S206" s="10" t="str">
        <f t="shared" si="21"/>
        <v/>
      </c>
      <c r="T206" s="10" t="str">
        <f t="shared" si="22"/>
        <v/>
      </c>
      <c r="U206" s="10" t="str">
        <f t="shared" si="23"/>
        <v/>
      </c>
      <c r="V206" s="10" t="str">
        <f t="shared" si="24"/>
        <v/>
      </c>
      <c r="W206" s="10" t="str">
        <f t="shared" si="25"/>
        <v/>
      </c>
      <c r="X206" s="10">
        <f t="shared" si="26"/>
        <v>201</v>
      </c>
      <c r="Y206" s="10" t="str">
        <f t="shared" si="27"/>
        <v/>
      </c>
    </row>
    <row r="207" spans="1:25" x14ac:dyDescent="0.3">
      <c r="A207" t="s">
        <v>1771</v>
      </c>
      <c r="B207" s="7">
        <v>45800</v>
      </c>
      <c r="C207" t="s">
        <v>1423</v>
      </c>
      <c r="D207" t="s">
        <v>1424</v>
      </c>
      <c r="E207">
        <v>12</v>
      </c>
      <c r="F207" t="s">
        <v>1565</v>
      </c>
      <c r="G207">
        <v>995</v>
      </c>
      <c r="H207" t="s">
        <v>200</v>
      </c>
      <c r="I207">
        <v>1150</v>
      </c>
      <c r="J207">
        <v>1</v>
      </c>
      <c r="K207">
        <v>1138.5</v>
      </c>
      <c r="L207">
        <v>1132807.5</v>
      </c>
      <c r="M207" t="s">
        <v>1557</v>
      </c>
      <c r="N207">
        <v>203905.35</v>
      </c>
      <c r="O207">
        <v>1336712.8500000001</v>
      </c>
      <c r="P207" t="s">
        <v>1394</v>
      </c>
      <c r="Q207" s="7">
        <v>45800</v>
      </c>
      <c r="R207" t="s">
        <v>1549</v>
      </c>
      <c r="S207" s="10" t="str">
        <f t="shared" si="21"/>
        <v/>
      </c>
      <c r="T207" s="10" t="str">
        <f t="shared" si="22"/>
        <v/>
      </c>
      <c r="U207" s="10" t="str">
        <f t="shared" si="23"/>
        <v/>
      </c>
      <c r="V207" s="10" t="str">
        <f t="shared" si="24"/>
        <v/>
      </c>
      <c r="W207" s="10" t="str">
        <f t="shared" si="25"/>
        <v/>
      </c>
      <c r="X207" s="10">
        <f t="shared" si="26"/>
        <v>202</v>
      </c>
      <c r="Y207" s="10" t="str">
        <f t="shared" si="27"/>
        <v/>
      </c>
    </row>
    <row r="208" spans="1:25" x14ac:dyDescent="0.3">
      <c r="A208" t="s">
        <v>1772</v>
      </c>
      <c r="B208" s="7">
        <v>45800</v>
      </c>
      <c r="C208" t="s">
        <v>1433</v>
      </c>
      <c r="D208" t="s">
        <v>1434</v>
      </c>
      <c r="E208">
        <v>18</v>
      </c>
      <c r="F208" t="s">
        <v>1618</v>
      </c>
      <c r="G208">
        <v>2584</v>
      </c>
      <c r="H208" t="s">
        <v>190</v>
      </c>
      <c r="I208">
        <v>368</v>
      </c>
      <c r="J208">
        <v>1</v>
      </c>
      <c r="K208">
        <v>364.32</v>
      </c>
      <c r="L208">
        <v>941402.88</v>
      </c>
      <c r="M208" t="s">
        <v>1548</v>
      </c>
      <c r="N208">
        <v>169452.52</v>
      </c>
      <c r="O208">
        <v>1110855.3999999999</v>
      </c>
      <c r="P208" t="s">
        <v>1380</v>
      </c>
      <c r="Q208" s="7">
        <v>45801</v>
      </c>
      <c r="R208" t="s">
        <v>1549</v>
      </c>
      <c r="S208" s="10" t="str">
        <f t="shared" si="21"/>
        <v/>
      </c>
      <c r="T208" s="10" t="str">
        <f t="shared" si="22"/>
        <v/>
      </c>
      <c r="U208" s="10" t="str">
        <f t="shared" si="23"/>
        <v/>
      </c>
      <c r="V208" s="10" t="str">
        <f t="shared" si="24"/>
        <v/>
      </c>
      <c r="W208" s="10" t="str">
        <f t="shared" si="25"/>
        <v/>
      </c>
      <c r="X208" s="10">
        <f t="shared" si="26"/>
        <v>203</v>
      </c>
      <c r="Y208" s="10" t="str">
        <f t="shared" si="27"/>
        <v/>
      </c>
    </row>
    <row r="209" spans="1:25" x14ac:dyDescent="0.3">
      <c r="A209" t="s">
        <v>1773</v>
      </c>
      <c r="B209" s="7">
        <v>45801</v>
      </c>
      <c r="C209" t="s">
        <v>1412</v>
      </c>
      <c r="D209" t="s">
        <v>1413</v>
      </c>
      <c r="E209">
        <v>18</v>
      </c>
      <c r="F209" t="s">
        <v>1568</v>
      </c>
      <c r="G209">
        <v>919</v>
      </c>
      <c r="H209" t="s">
        <v>200</v>
      </c>
      <c r="I209">
        <v>165</v>
      </c>
      <c r="J209">
        <v>3</v>
      </c>
      <c r="K209">
        <v>160.05000000000001</v>
      </c>
      <c r="L209">
        <v>147085.95000000001</v>
      </c>
      <c r="M209" t="s">
        <v>1548</v>
      </c>
      <c r="N209">
        <v>26475.47</v>
      </c>
      <c r="O209">
        <v>173561.42</v>
      </c>
      <c r="P209" t="s">
        <v>1389</v>
      </c>
      <c r="Q209" s="7">
        <v>45803</v>
      </c>
      <c r="R209" t="s">
        <v>1549</v>
      </c>
      <c r="S209" s="10" t="str">
        <f t="shared" si="21"/>
        <v/>
      </c>
      <c r="T209" s="10" t="str">
        <f t="shared" si="22"/>
        <v/>
      </c>
      <c r="U209" s="10" t="str">
        <f t="shared" si="23"/>
        <v/>
      </c>
      <c r="V209" s="10" t="str">
        <f t="shared" si="24"/>
        <v/>
      </c>
      <c r="W209" s="10" t="str">
        <f t="shared" si="25"/>
        <v/>
      </c>
      <c r="X209" s="10">
        <f t="shared" si="26"/>
        <v>204</v>
      </c>
      <c r="Y209" s="10" t="str">
        <f t="shared" si="27"/>
        <v/>
      </c>
    </row>
    <row r="210" spans="1:25" x14ac:dyDescent="0.3">
      <c r="A210" t="s">
        <v>1774</v>
      </c>
      <c r="B210" s="7">
        <v>45801</v>
      </c>
      <c r="C210" t="s">
        <v>1433</v>
      </c>
      <c r="D210" t="s">
        <v>1434</v>
      </c>
      <c r="E210">
        <v>18</v>
      </c>
      <c r="F210" t="s">
        <v>1607</v>
      </c>
      <c r="G210">
        <v>1956</v>
      </c>
      <c r="H210" t="s">
        <v>200</v>
      </c>
      <c r="I210">
        <v>610</v>
      </c>
      <c r="J210">
        <v>2.5</v>
      </c>
      <c r="K210">
        <v>594.75</v>
      </c>
      <c r="L210">
        <v>1163331</v>
      </c>
      <c r="M210" t="s">
        <v>1548</v>
      </c>
      <c r="N210">
        <v>209399.58</v>
      </c>
      <c r="O210">
        <v>1372730.58</v>
      </c>
      <c r="P210" t="s">
        <v>1380</v>
      </c>
      <c r="Q210" s="7">
        <v>45802</v>
      </c>
      <c r="R210" t="s">
        <v>1549</v>
      </c>
      <c r="S210" s="10" t="str">
        <f t="shared" si="21"/>
        <v/>
      </c>
      <c r="T210" s="10" t="str">
        <f t="shared" si="22"/>
        <v/>
      </c>
      <c r="U210" s="10" t="str">
        <f t="shared" si="23"/>
        <v/>
      </c>
      <c r="V210" s="10" t="str">
        <f t="shared" si="24"/>
        <v/>
      </c>
      <c r="W210" s="10" t="str">
        <f t="shared" si="25"/>
        <v/>
      </c>
      <c r="X210" s="10">
        <f t="shared" si="26"/>
        <v>205</v>
      </c>
      <c r="Y210" s="10" t="str">
        <f t="shared" si="27"/>
        <v/>
      </c>
    </row>
    <row r="211" spans="1:25" x14ac:dyDescent="0.3">
      <c r="A211" t="s">
        <v>1775</v>
      </c>
      <c r="B211" s="7">
        <v>45801</v>
      </c>
      <c r="C211" t="s">
        <v>1475</v>
      </c>
      <c r="D211" t="s">
        <v>1476</v>
      </c>
      <c r="E211">
        <v>18</v>
      </c>
      <c r="F211" t="s">
        <v>1607</v>
      </c>
      <c r="G211">
        <v>1159</v>
      </c>
      <c r="H211" t="s">
        <v>200</v>
      </c>
      <c r="I211">
        <v>610</v>
      </c>
      <c r="J211">
        <v>0</v>
      </c>
      <c r="K211">
        <v>610</v>
      </c>
      <c r="L211">
        <v>706990</v>
      </c>
      <c r="M211" t="s">
        <v>1548</v>
      </c>
      <c r="N211">
        <v>127258.2</v>
      </c>
      <c r="O211">
        <v>834248.2</v>
      </c>
      <c r="P211" t="s">
        <v>1389</v>
      </c>
      <c r="Q211" s="7">
        <v>45801</v>
      </c>
      <c r="R211" t="s">
        <v>1552</v>
      </c>
      <c r="S211" s="10" t="str">
        <f t="shared" si="21"/>
        <v/>
      </c>
      <c r="T211" s="10" t="str">
        <f t="shared" si="22"/>
        <v/>
      </c>
      <c r="U211" s="10" t="str">
        <f t="shared" si="23"/>
        <v/>
      </c>
      <c r="V211" s="10" t="str">
        <f t="shared" si="24"/>
        <v/>
      </c>
      <c r="W211" s="10" t="str">
        <f t="shared" si="25"/>
        <v/>
      </c>
      <c r="X211" s="10">
        <f t="shared" si="26"/>
        <v>206</v>
      </c>
      <c r="Y211" s="10" t="str">
        <f t="shared" si="27"/>
        <v/>
      </c>
    </row>
    <row r="212" spans="1:25" x14ac:dyDescent="0.3">
      <c r="A212" t="s">
        <v>1776</v>
      </c>
      <c r="B212" s="7">
        <v>45801</v>
      </c>
      <c r="C212" t="s">
        <v>1436</v>
      </c>
      <c r="D212" t="s">
        <v>1437</v>
      </c>
      <c r="E212">
        <v>18</v>
      </c>
      <c r="F212" t="s">
        <v>1574</v>
      </c>
      <c r="G212">
        <v>2599</v>
      </c>
      <c r="H212" t="s">
        <v>190</v>
      </c>
      <c r="I212">
        <v>395</v>
      </c>
      <c r="J212">
        <v>0</v>
      </c>
      <c r="K212">
        <v>395</v>
      </c>
      <c r="L212">
        <v>1026605</v>
      </c>
      <c r="M212" t="s">
        <v>1548</v>
      </c>
      <c r="N212">
        <v>184788.9</v>
      </c>
      <c r="O212">
        <v>1211393.8999999999</v>
      </c>
      <c r="P212" t="s">
        <v>1394</v>
      </c>
      <c r="Q212" s="7">
        <v>45801</v>
      </c>
      <c r="R212" t="s">
        <v>1552</v>
      </c>
      <c r="S212" s="10" t="str">
        <f t="shared" si="21"/>
        <v/>
      </c>
      <c r="T212" s="10" t="str">
        <f t="shared" si="22"/>
        <v/>
      </c>
      <c r="U212" s="10" t="str">
        <f t="shared" si="23"/>
        <v/>
      </c>
      <c r="V212" s="10" t="str">
        <f t="shared" si="24"/>
        <v/>
      </c>
      <c r="W212" s="10" t="str">
        <f t="shared" si="25"/>
        <v/>
      </c>
      <c r="X212" s="10">
        <f t="shared" si="26"/>
        <v>207</v>
      </c>
      <c r="Y212" s="10" t="str">
        <f t="shared" si="27"/>
        <v/>
      </c>
    </row>
    <row r="213" spans="1:25" x14ac:dyDescent="0.3">
      <c r="A213" t="s">
        <v>1777</v>
      </c>
      <c r="B213" s="7">
        <v>45801</v>
      </c>
      <c r="C213" t="s">
        <v>1468</v>
      </c>
      <c r="D213" t="s">
        <v>1469</v>
      </c>
      <c r="E213">
        <v>18</v>
      </c>
      <c r="F213" t="s">
        <v>1585</v>
      </c>
      <c r="G213">
        <v>1413</v>
      </c>
      <c r="H213" t="s">
        <v>200</v>
      </c>
      <c r="I213">
        <v>148</v>
      </c>
      <c r="J213">
        <v>0</v>
      </c>
      <c r="K213">
        <v>148</v>
      </c>
      <c r="L213">
        <v>209124</v>
      </c>
      <c r="M213" t="s">
        <v>1548</v>
      </c>
      <c r="N213">
        <v>37642.32</v>
      </c>
      <c r="O213">
        <v>246766.32</v>
      </c>
      <c r="P213" t="s">
        <v>1389</v>
      </c>
      <c r="Q213" s="7">
        <v>45803</v>
      </c>
      <c r="R213" t="s">
        <v>1549</v>
      </c>
      <c r="S213" s="10" t="str">
        <f t="shared" si="21"/>
        <v/>
      </c>
      <c r="T213" s="10" t="str">
        <f t="shared" si="22"/>
        <v/>
      </c>
      <c r="U213" s="10" t="str">
        <f t="shared" si="23"/>
        <v/>
      </c>
      <c r="V213" s="10" t="str">
        <f t="shared" si="24"/>
        <v/>
      </c>
      <c r="W213" s="10" t="str">
        <f t="shared" si="25"/>
        <v/>
      </c>
      <c r="X213" s="10">
        <f t="shared" si="26"/>
        <v>208</v>
      </c>
      <c r="Y213" s="10" t="str">
        <f t="shared" si="27"/>
        <v/>
      </c>
    </row>
    <row r="214" spans="1:25" x14ac:dyDescent="0.3">
      <c r="A214" t="s">
        <v>1778</v>
      </c>
      <c r="B214" s="7">
        <v>45803</v>
      </c>
      <c r="C214" t="s">
        <v>1517</v>
      </c>
      <c r="D214" t="s">
        <v>1518</v>
      </c>
      <c r="E214">
        <v>14</v>
      </c>
      <c r="F214" t="s">
        <v>1556</v>
      </c>
      <c r="G214">
        <v>207</v>
      </c>
      <c r="H214" t="s">
        <v>204</v>
      </c>
      <c r="I214">
        <v>1350</v>
      </c>
      <c r="J214">
        <v>2</v>
      </c>
      <c r="K214">
        <v>1323</v>
      </c>
      <c r="L214">
        <v>273861</v>
      </c>
      <c r="M214" t="s">
        <v>1557</v>
      </c>
      <c r="N214">
        <v>49294.98</v>
      </c>
      <c r="O214">
        <v>323155.98</v>
      </c>
      <c r="P214" t="s">
        <v>1394</v>
      </c>
      <c r="Q214" s="7">
        <v>45803</v>
      </c>
      <c r="R214" t="s">
        <v>1549</v>
      </c>
      <c r="S214" s="10" t="str">
        <f t="shared" si="21"/>
        <v/>
      </c>
      <c r="T214" s="10" t="str">
        <f t="shared" si="22"/>
        <v/>
      </c>
      <c r="U214" s="10" t="str">
        <f t="shared" si="23"/>
        <v/>
      </c>
      <c r="V214" s="10" t="str">
        <f t="shared" si="24"/>
        <v/>
      </c>
      <c r="W214" s="10" t="str">
        <f t="shared" si="25"/>
        <v/>
      </c>
      <c r="X214" s="10">
        <f t="shared" si="26"/>
        <v>209</v>
      </c>
      <c r="Y214" s="10" t="str">
        <f t="shared" si="27"/>
        <v/>
      </c>
    </row>
    <row r="215" spans="1:25" x14ac:dyDescent="0.3">
      <c r="A215" t="s">
        <v>1779</v>
      </c>
      <c r="B215" s="7">
        <v>45803</v>
      </c>
      <c r="C215" t="s">
        <v>1458</v>
      </c>
      <c r="D215" t="s">
        <v>1459</v>
      </c>
      <c r="E215">
        <v>18</v>
      </c>
      <c r="F215" t="s">
        <v>1607</v>
      </c>
      <c r="G215">
        <v>1789</v>
      </c>
      <c r="H215" t="s">
        <v>200</v>
      </c>
      <c r="I215">
        <v>610</v>
      </c>
      <c r="J215">
        <v>0</v>
      </c>
      <c r="K215">
        <v>610</v>
      </c>
      <c r="L215">
        <v>1091290</v>
      </c>
      <c r="M215" t="s">
        <v>1548</v>
      </c>
      <c r="N215">
        <v>196432.2</v>
      </c>
      <c r="O215">
        <v>1287722.2</v>
      </c>
      <c r="P215" t="s">
        <v>1394</v>
      </c>
      <c r="Q215" s="7">
        <v>45803</v>
      </c>
      <c r="R215" t="s">
        <v>1552</v>
      </c>
      <c r="S215" s="10" t="str">
        <f t="shared" si="21"/>
        <v/>
      </c>
      <c r="T215" s="10" t="str">
        <f t="shared" si="22"/>
        <v/>
      </c>
      <c r="U215" s="10" t="str">
        <f t="shared" si="23"/>
        <v/>
      </c>
      <c r="V215" s="10" t="str">
        <f t="shared" si="24"/>
        <v/>
      </c>
      <c r="W215" s="10" t="str">
        <f t="shared" si="25"/>
        <v/>
      </c>
      <c r="X215" s="10">
        <f t="shared" si="26"/>
        <v>210</v>
      </c>
      <c r="Y215" s="10" t="str">
        <f t="shared" si="27"/>
        <v/>
      </c>
    </row>
    <row r="216" spans="1:25" x14ac:dyDescent="0.3">
      <c r="A216" t="s">
        <v>1780</v>
      </c>
      <c r="B216" s="7">
        <v>45803</v>
      </c>
      <c r="C216" t="s">
        <v>1423</v>
      </c>
      <c r="D216" t="s">
        <v>1424</v>
      </c>
      <c r="E216">
        <v>12</v>
      </c>
      <c r="F216" t="s">
        <v>1547</v>
      </c>
      <c r="G216">
        <v>2488</v>
      </c>
      <c r="H216" t="s">
        <v>190</v>
      </c>
      <c r="I216">
        <v>355</v>
      </c>
      <c r="J216">
        <v>0</v>
      </c>
      <c r="K216">
        <v>355</v>
      </c>
      <c r="L216">
        <v>883240</v>
      </c>
      <c r="M216" t="s">
        <v>1557</v>
      </c>
      <c r="N216">
        <v>158983.20000000001</v>
      </c>
      <c r="O216">
        <v>1042223.2</v>
      </c>
      <c r="P216" t="s">
        <v>1394</v>
      </c>
      <c r="Q216" s="7">
        <v>45805</v>
      </c>
      <c r="R216" t="s">
        <v>1552</v>
      </c>
      <c r="S216" s="10" t="str">
        <f t="shared" si="21"/>
        <v/>
      </c>
      <c r="T216" s="10" t="str">
        <f t="shared" si="22"/>
        <v/>
      </c>
      <c r="U216" s="10" t="str">
        <f t="shared" si="23"/>
        <v/>
      </c>
      <c r="V216" s="10" t="str">
        <f t="shared" si="24"/>
        <v/>
      </c>
      <c r="W216" s="10" t="str">
        <f t="shared" si="25"/>
        <v/>
      </c>
      <c r="X216" s="10">
        <f t="shared" si="26"/>
        <v>211</v>
      </c>
      <c r="Y216" s="10" t="str">
        <f t="shared" si="27"/>
        <v/>
      </c>
    </row>
    <row r="217" spans="1:25" x14ac:dyDescent="0.3">
      <c r="A217" t="s">
        <v>1781</v>
      </c>
      <c r="B217" s="7">
        <v>45803</v>
      </c>
      <c r="C217" t="s">
        <v>1487</v>
      </c>
      <c r="D217" t="s">
        <v>1443</v>
      </c>
      <c r="E217">
        <v>15</v>
      </c>
      <c r="F217" t="s">
        <v>1627</v>
      </c>
      <c r="G217">
        <v>553</v>
      </c>
      <c r="H217" t="s">
        <v>200</v>
      </c>
      <c r="I217">
        <v>820</v>
      </c>
      <c r="J217">
        <v>4</v>
      </c>
      <c r="K217">
        <v>787.2</v>
      </c>
      <c r="L217">
        <v>435321.59999999998</v>
      </c>
      <c r="M217" t="s">
        <v>1557</v>
      </c>
      <c r="N217">
        <v>78357.89</v>
      </c>
      <c r="O217">
        <v>513679.49</v>
      </c>
      <c r="P217" t="s">
        <v>1380</v>
      </c>
      <c r="Q217" s="7">
        <v>45803</v>
      </c>
      <c r="R217" t="s">
        <v>1552</v>
      </c>
      <c r="S217" s="10" t="str">
        <f t="shared" si="21"/>
        <v/>
      </c>
      <c r="T217" s="10" t="str">
        <f t="shared" si="22"/>
        <v/>
      </c>
      <c r="U217" s="10" t="str">
        <f t="shared" si="23"/>
        <v/>
      </c>
      <c r="V217" s="10" t="str">
        <f t="shared" si="24"/>
        <v/>
      </c>
      <c r="W217" s="10" t="str">
        <f t="shared" si="25"/>
        <v/>
      </c>
      <c r="X217" s="10">
        <f t="shared" si="26"/>
        <v>212</v>
      </c>
      <c r="Y217" s="10" t="str">
        <f t="shared" si="27"/>
        <v/>
      </c>
    </row>
    <row r="218" spans="1:25" x14ac:dyDescent="0.3">
      <c r="A218" t="s">
        <v>1782</v>
      </c>
      <c r="B218" s="7">
        <v>45803</v>
      </c>
      <c r="C218" t="s">
        <v>1419</v>
      </c>
      <c r="D218" t="s">
        <v>1420</v>
      </c>
      <c r="E218">
        <v>18</v>
      </c>
      <c r="F218" t="s">
        <v>1565</v>
      </c>
      <c r="G218">
        <v>980</v>
      </c>
      <c r="H218" t="s">
        <v>200</v>
      </c>
      <c r="I218">
        <v>1150</v>
      </c>
      <c r="J218">
        <v>0</v>
      </c>
      <c r="K218">
        <v>1150</v>
      </c>
      <c r="L218">
        <v>1127000</v>
      </c>
      <c r="M218" t="s">
        <v>1548</v>
      </c>
      <c r="N218">
        <v>202860</v>
      </c>
      <c r="O218">
        <v>1329860</v>
      </c>
      <c r="P218" t="s">
        <v>1418</v>
      </c>
      <c r="Q218" s="7">
        <v>45805</v>
      </c>
      <c r="R218" t="s">
        <v>1552</v>
      </c>
      <c r="S218" s="10" t="str">
        <f t="shared" si="21"/>
        <v/>
      </c>
      <c r="T218" s="10" t="str">
        <f t="shared" si="22"/>
        <v/>
      </c>
      <c r="U218" s="10" t="str">
        <f t="shared" si="23"/>
        <v/>
      </c>
      <c r="V218" s="10" t="str">
        <f t="shared" si="24"/>
        <v/>
      </c>
      <c r="W218" s="10" t="str">
        <f t="shared" si="25"/>
        <v/>
      </c>
      <c r="X218" s="10">
        <f t="shared" si="26"/>
        <v>213</v>
      </c>
      <c r="Y218" s="10" t="str">
        <f t="shared" si="27"/>
        <v/>
      </c>
    </row>
    <row r="219" spans="1:25" x14ac:dyDescent="0.3">
      <c r="A219" t="s">
        <v>1783</v>
      </c>
      <c r="B219" s="7">
        <v>45803</v>
      </c>
      <c r="C219" t="s">
        <v>1506</v>
      </c>
      <c r="D219" t="s">
        <v>1507</v>
      </c>
      <c r="E219">
        <v>16</v>
      </c>
      <c r="F219" t="s">
        <v>1576</v>
      </c>
      <c r="G219">
        <v>1374</v>
      </c>
      <c r="H219" t="s">
        <v>200</v>
      </c>
      <c r="I219">
        <v>92</v>
      </c>
      <c r="J219">
        <v>4</v>
      </c>
      <c r="K219">
        <v>88.32</v>
      </c>
      <c r="L219">
        <v>121351.67999999999</v>
      </c>
      <c r="M219" t="s">
        <v>1557</v>
      </c>
      <c r="N219">
        <v>21843.3</v>
      </c>
      <c r="O219">
        <v>143194.98000000001</v>
      </c>
      <c r="P219" t="s">
        <v>1418</v>
      </c>
      <c r="Q219" s="7">
        <v>45803</v>
      </c>
      <c r="R219" t="s">
        <v>1549</v>
      </c>
      <c r="S219" s="10" t="str">
        <f t="shared" si="21"/>
        <v/>
      </c>
      <c r="T219" s="10" t="str">
        <f t="shared" si="22"/>
        <v/>
      </c>
      <c r="U219" s="10" t="str">
        <f t="shared" si="23"/>
        <v/>
      </c>
      <c r="V219" s="10" t="str">
        <f t="shared" si="24"/>
        <v/>
      </c>
      <c r="W219" s="10" t="str">
        <f t="shared" si="25"/>
        <v/>
      </c>
      <c r="X219" s="10">
        <f t="shared" si="26"/>
        <v>214</v>
      </c>
      <c r="Y219" s="10" t="str">
        <f t="shared" si="27"/>
        <v/>
      </c>
    </row>
    <row r="220" spans="1:25" x14ac:dyDescent="0.3">
      <c r="A220" t="s">
        <v>1784</v>
      </c>
      <c r="B220" s="7">
        <v>45804</v>
      </c>
      <c r="C220" t="s">
        <v>1465</v>
      </c>
      <c r="D220" t="s">
        <v>1466</v>
      </c>
      <c r="E220">
        <v>18</v>
      </c>
      <c r="F220" t="s">
        <v>1618</v>
      </c>
      <c r="G220">
        <v>2029</v>
      </c>
      <c r="H220" t="s">
        <v>190</v>
      </c>
      <c r="I220">
        <v>368</v>
      </c>
      <c r="J220">
        <v>0</v>
      </c>
      <c r="K220">
        <v>368</v>
      </c>
      <c r="L220">
        <v>746672</v>
      </c>
      <c r="M220" t="s">
        <v>1548</v>
      </c>
      <c r="N220">
        <v>134400.95999999999</v>
      </c>
      <c r="O220">
        <v>881072.96</v>
      </c>
      <c r="P220" t="s">
        <v>1380</v>
      </c>
      <c r="Q220" s="7">
        <v>45804</v>
      </c>
      <c r="R220" t="s">
        <v>1552</v>
      </c>
      <c r="S220" s="10" t="str">
        <f t="shared" si="21"/>
        <v/>
      </c>
      <c r="T220" s="10" t="str">
        <f t="shared" si="22"/>
        <v/>
      </c>
      <c r="U220" s="10" t="str">
        <f t="shared" si="23"/>
        <v/>
      </c>
      <c r="V220" s="10" t="str">
        <f t="shared" si="24"/>
        <v/>
      </c>
      <c r="W220" s="10" t="str">
        <f t="shared" si="25"/>
        <v/>
      </c>
      <c r="X220" s="10">
        <f t="shared" si="26"/>
        <v>215</v>
      </c>
      <c r="Y220" s="10" t="str">
        <f t="shared" si="27"/>
        <v/>
      </c>
    </row>
    <row r="221" spans="1:25" x14ac:dyDescent="0.3">
      <c r="A221" t="s">
        <v>1785</v>
      </c>
      <c r="B221" s="7">
        <v>45804</v>
      </c>
      <c r="C221" t="s">
        <v>1436</v>
      </c>
      <c r="D221" t="s">
        <v>1437</v>
      </c>
      <c r="E221">
        <v>18</v>
      </c>
      <c r="F221" t="s">
        <v>1572</v>
      </c>
      <c r="G221">
        <v>1609</v>
      </c>
      <c r="H221" t="s">
        <v>200</v>
      </c>
      <c r="I221">
        <v>610</v>
      </c>
      <c r="J221">
        <v>3</v>
      </c>
      <c r="K221">
        <v>591.70000000000005</v>
      </c>
      <c r="L221">
        <v>952045.3</v>
      </c>
      <c r="M221" t="s">
        <v>1548</v>
      </c>
      <c r="N221">
        <v>171368.15</v>
      </c>
      <c r="O221">
        <v>1123413.45</v>
      </c>
      <c r="P221" t="s">
        <v>1394</v>
      </c>
      <c r="Q221" s="7">
        <v>45806</v>
      </c>
      <c r="R221" t="s">
        <v>1552</v>
      </c>
      <c r="S221" s="10" t="str">
        <f t="shared" si="21"/>
        <v/>
      </c>
      <c r="T221" s="10" t="str">
        <f t="shared" si="22"/>
        <v/>
      </c>
      <c r="U221" s="10" t="str">
        <f t="shared" si="23"/>
        <v/>
      </c>
      <c r="V221" s="10" t="str">
        <f t="shared" si="24"/>
        <v/>
      </c>
      <c r="W221" s="10" t="str">
        <f t="shared" si="25"/>
        <v/>
      </c>
      <c r="X221" s="10">
        <f t="shared" si="26"/>
        <v>216</v>
      </c>
      <c r="Y221" s="10" t="str">
        <f t="shared" si="27"/>
        <v/>
      </c>
    </row>
    <row r="222" spans="1:25" x14ac:dyDescent="0.3">
      <c r="A222" t="s">
        <v>1786</v>
      </c>
      <c r="B222" s="7">
        <v>45804</v>
      </c>
      <c r="C222" t="s">
        <v>1465</v>
      </c>
      <c r="D222" t="s">
        <v>1466</v>
      </c>
      <c r="E222">
        <v>18</v>
      </c>
      <c r="F222" t="s">
        <v>1574</v>
      </c>
      <c r="G222">
        <v>1860</v>
      </c>
      <c r="H222" t="s">
        <v>190</v>
      </c>
      <c r="I222">
        <v>395</v>
      </c>
      <c r="J222">
        <v>0</v>
      </c>
      <c r="K222">
        <v>395</v>
      </c>
      <c r="L222">
        <v>734700</v>
      </c>
      <c r="M222" t="s">
        <v>1548</v>
      </c>
      <c r="N222">
        <v>132246</v>
      </c>
      <c r="O222">
        <v>866946</v>
      </c>
      <c r="P222" t="s">
        <v>1380</v>
      </c>
      <c r="Q222" s="7">
        <v>45804</v>
      </c>
      <c r="R222" t="s">
        <v>1552</v>
      </c>
      <c r="S222" s="10" t="str">
        <f t="shared" si="21"/>
        <v/>
      </c>
      <c r="T222" s="10" t="str">
        <f t="shared" si="22"/>
        <v/>
      </c>
      <c r="U222" s="10" t="str">
        <f t="shared" si="23"/>
        <v/>
      </c>
      <c r="V222" s="10" t="str">
        <f t="shared" si="24"/>
        <v/>
      </c>
      <c r="W222" s="10" t="str">
        <f t="shared" si="25"/>
        <v/>
      </c>
      <c r="X222" s="10">
        <f t="shared" si="26"/>
        <v>217</v>
      </c>
      <c r="Y222" s="10" t="str">
        <f t="shared" si="27"/>
        <v/>
      </c>
    </row>
    <row r="223" spans="1:25" x14ac:dyDescent="0.3">
      <c r="A223" t="s">
        <v>1787</v>
      </c>
      <c r="B223" s="7">
        <v>45804</v>
      </c>
      <c r="C223" t="s">
        <v>1430</v>
      </c>
      <c r="D223" t="s">
        <v>1413</v>
      </c>
      <c r="E223">
        <v>18</v>
      </c>
      <c r="F223" t="s">
        <v>1609</v>
      </c>
      <c r="G223">
        <v>511</v>
      </c>
      <c r="H223" t="s">
        <v>200</v>
      </c>
      <c r="I223">
        <v>690</v>
      </c>
      <c r="J223">
        <v>3</v>
      </c>
      <c r="K223">
        <v>669.3</v>
      </c>
      <c r="L223">
        <v>342012.3</v>
      </c>
      <c r="M223" t="s">
        <v>1548</v>
      </c>
      <c r="N223">
        <v>61562.21</v>
      </c>
      <c r="O223">
        <v>403574.51</v>
      </c>
      <c r="P223" t="s">
        <v>1380</v>
      </c>
      <c r="Q223" s="7">
        <v>45806</v>
      </c>
      <c r="R223" t="s">
        <v>1552</v>
      </c>
      <c r="S223" s="10" t="str">
        <f t="shared" si="21"/>
        <v/>
      </c>
      <c r="T223" s="10" t="str">
        <f t="shared" si="22"/>
        <v/>
      </c>
      <c r="U223" s="10" t="str">
        <f t="shared" si="23"/>
        <v/>
      </c>
      <c r="V223" s="10" t="str">
        <f t="shared" si="24"/>
        <v/>
      </c>
      <c r="W223" s="10" t="str">
        <f t="shared" si="25"/>
        <v/>
      </c>
      <c r="X223" s="10">
        <f t="shared" si="26"/>
        <v>218</v>
      </c>
      <c r="Y223" s="10" t="str">
        <f t="shared" si="27"/>
        <v/>
      </c>
    </row>
    <row r="224" spans="1:25" x14ac:dyDescent="0.3">
      <c r="A224" t="s">
        <v>1788</v>
      </c>
      <c r="B224" s="7">
        <v>45804</v>
      </c>
      <c r="C224" t="s">
        <v>1430</v>
      </c>
      <c r="D224" t="s">
        <v>1413</v>
      </c>
      <c r="E224">
        <v>18</v>
      </c>
      <c r="F224" t="s">
        <v>1556</v>
      </c>
      <c r="G224">
        <v>80</v>
      </c>
      <c r="H224" t="s">
        <v>204</v>
      </c>
      <c r="I224">
        <v>1350</v>
      </c>
      <c r="J224">
        <v>3</v>
      </c>
      <c r="K224">
        <v>1309.5</v>
      </c>
      <c r="L224">
        <v>104760</v>
      </c>
      <c r="M224" t="s">
        <v>1548</v>
      </c>
      <c r="N224">
        <v>18856.8</v>
      </c>
      <c r="O224">
        <v>123616.8</v>
      </c>
      <c r="P224" t="s">
        <v>1380</v>
      </c>
      <c r="Q224" s="7">
        <v>45805</v>
      </c>
      <c r="R224" t="s">
        <v>1549</v>
      </c>
      <c r="S224" s="10" t="str">
        <f t="shared" si="21"/>
        <v/>
      </c>
      <c r="T224" s="10" t="str">
        <f t="shared" si="22"/>
        <v/>
      </c>
      <c r="U224" s="10" t="str">
        <f t="shared" si="23"/>
        <v/>
      </c>
      <c r="V224" s="10" t="str">
        <f t="shared" si="24"/>
        <v/>
      </c>
      <c r="W224" s="10" t="str">
        <f t="shared" si="25"/>
        <v/>
      </c>
      <c r="X224" s="10">
        <f t="shared" si="26"/>
        <v>219</v>
      </c>
      <c r="Y224" s="10" t="str">
        <f t="shared" si="27"/>
        <v/>
      </c>
    </row>
    <row r="225" spans="1:25" x14ac:dyDescent="0.3">
      <c r="A225" t="s">
        <v>1789</v>
      </c>
      <c r="B225" s="7">
        <v>45805</v>
      </c>
      <c r="C225" t="s">
        <v>1455</v>
      </c>
      <c r="D225" t="s">
        <v>1456</v>
      </c>
      <c r="E225">
        <v>18</v>
      </c>
      <c r="F225" t="s">
        <v>1570</v>
      </c>
      <c r="G225">
        <v>2162</v>
      </c>
      <c r="H225" t="s">
        <v>200</v>
      </c>
      <c r="I225">
        <v>780</v>
      </c>
      <c r="J225">
        <v>3</v>
      </c>
      <c r="K225">
        <v>756.6</v>
      </c>
      <c r="L225">
        <v>1635769.2</v>
      </c>
      <c r="M225" t="s">
        <v>1548</v>
      </c>
      <c r="N225">
        <v>294438.46000000002</v>
      </c>
      <c r="O225">
        <v>1930207.66</v>
      </c>
      <c r="P225" t="s">
        <v>1389</v>
      </c>
      <c r="Q225" s="7">
        <v>45805</v>
      </c>
      <c r="R225" t="s">
        <v>1552</v>
      </c>
      <c r="S225" s="10" t="str">
        <f t="shared" si="21"/>
        <v/>
      </c>
      <c r="T225" s="10" t="str">
        <f t="shared" si="22"/>
        <v/>
      </c>
      <c r="U225" s="10" t="str">
        <f t="shared" si="23"/>
        <v/>
      </c>
      <c r="V225" s="10" t="str">
        <f t="shared" si="24"/>
        <v/>
      </c>
      <c r="W225" s="10" t="str">
        <f t="shared" si="25"/>
        <v/>
      </c>
      <c r="X225" s="10">
        <f t="shared" si="26"/>
        <v>220</v>
      </c>
      <c r="Y225" s="10" t="str">
        <f t="shared" si="27"/>
        <v/>
      </c>
    </row>
    <row r="226" spans="1:25" x14ac:dyDescent="0.3">
      <c r="A226" t="s">
        <v>1790</v>
      </c>
      <c r="B226" s="7">
        <v>45805</v>
      </c>
      <c r="C226" t="s">
        <v>1506</v>
      </c>
      <c r="D226" t="s">
        <v>1507</v>
      </c>
      <c r="E226">
        <v>16</v>
      </c>
      <c r="F226" t="s">
        <v>1559</v>
      </c>
      <c r="G226">
        <v>1883</v>
      </c>
      <c r="H226" t="s">
        <v>200</v>
      </c>
      <c r="I226">
        <v>520</v>
      </c>
      <c r="J226">
        <v>0</v>
      </c>
      <c r="K226">
        <v>520</v>
      </c>
      <c r="L226">
        <v>979160</v>
      </c>
      <c r="M226" t="s">
        <v>1557</v>
      </c>
      <c r="N226">
        <v>176248.8</v>
      </c>
      <c r="O226">
        <v>1155408.8</v>
      </c>
      <c r="P226" t="s">
        <v>1418</v>
      </c>
      <c r="Q226" s="7">
        <v>45807</v>
      </c>
      <c r="R226" t="s">
        <v>1552</v>
      </c>
      <c r="S226" s="10" t="str">
        <f t="shared" si="21"/>
        <v/>
      </c>
      <c r="T226" s="10" t="str">
        <f t="shared" si="22"/>
        <v/>
      </c>
      <c r="U226" s="10" t="str">
        <f t="shared" si="23"/>
        <v/>
      </c>
      <c r="V226" s="10" t="str">
        <f t="shared" si="24"/>
        <v/>
      </c>
      <c r="W226" s="10" t="str">
        <f t="shared" si="25"/>
        <v/>
      </c>
      <c r="X226" s="10">
        <f t="shared" si="26"/>
        <v>221</v>
      </c>
      <c r="Y226" s="10" t="str">
        <f t="shared" si="27"/>
        <v/>
      </c>
    </row>
    <row r="227" spans="1:25" x14ac:dyDescent="0.3">
      <c r="A227" t="s">
        <v>1791</v>
      </c>
      <c r="B227" s="7">
        <v>45805</v>
      </c>
      <c r="C227" t="s">
        <v>1484</v>
      </c>
      <c r="D227" t="s">
        <v>1485</v>
      </c>
      <c r="E227">
        <v>18</v>
      </c>
      <c r="F227" t="s">
        <v>1570</v>
      </c>
      <c r="G227">
        <v>1430</v>
      </c>
      <c r="H227" t="s">
        <v>200</v>
      </c>
      <c r="I227">
        <v>780</v>
      </c>
      <c r="J227">
        <v>1</v>
      </c>
      <c r="K227">
        <v>772.2</v>
      </c>
      <c r="L227">
        <v>1104246</v>
      </c>
      <c r="M227" t="s">
        <v>1548</v>
      </c>
      <c r="N227">
        <v>198764.28</v>
      </c>
      <c r="O227">
        <v>1303010.28</v>
      </c>
      <c r="P227" t="s">
        <v>1418</v>
      </c>
      <c r="Q227" s="7">
        <v>45805</v>
      </c>
      <c r="R227" t="s">
        <v>1549</v>
      </c>
      <c r="S227" s="10" t="str">
        <f t="shared" si="21"/>
        <v/>
      </c>
      <c r="T227" s="10" t="str">
        <f t="shared" si="22"/>
        <v/>
      </c>
      <c r="U227" s="10" t="str">
        <f t="shared" si="23"/>
        <v/>
      </c>
      <c r="V227" s="10" t="str">
        <f t="shared" si="24"/>
        <v/>
      </c>
      <c r="W227" s="10" t="str">
        <f t="shared" si="25"/>
        <v/>
      </c>
      <c r="X227" s="10">
        <f t="shared" si="26"/>
        <v>222</v>
      </c>
      <c r="Y227" s="10" t="str">
        <f t="shared" si="27"/>
        <v/>
      </c>
    </row>
    <row r="228" spans="1:25" x14ac:dyDescent="0.3">
      <c r="A228" t="s">
        <v>1792</v>
      </c>
      <c r="B228" s="7">
        <v>45806</v>
      </c>
      <c r="C228" t="s">
        <v>1409</v>
      </c>
      <c r="D228" t="s">
        <v>1410</v>
      </c>
      <c r="E228">
        <v>18</v>
      </c>
      <c r="F228" t="s">
        <v>1574</v>
      </c>
      <c r="G228">
        <v>396</v>
      </c>
      <c r="H228" t="s">
        <v>190</v>
      </c>
      <c r="I228">
        <v>395</v>
      </c>
      <c r="J228">
        <v>5</v>
      </c>
      <c r="K228">
        <v>375.25</v>
      </c>
      <c r="L228">
        <v>148599</v>
      </c>
      <c r="M228" t="s">
        <v>1548</v>
      </c>
      <c r="N228">
        <v>26747.82</v>
      </c>
      <c r="O228">
        <v>175346.82</v>
      </c>
      <c r="P228" t="s">
        <v>1380</v>
      </c>
      <c r="Q228" s="7">
        <v>45807</v>
      </c>
      <c r="R228" t="s">
        <v>1552</v>
      </c>
      <c r="S228" s="10" t="str">
        <f t="shared" si="21"/>
        <v/>
      </c>
      <c r="T228" s="10" t="str">
        <f t="shared" si="22"/>
        <v/>
      </c>
      <c r="U228" s="10" t="str">
        <f t="shared" si="23"/>
        <v/>
      </c>
      <c r="V228" s="10" t="str">
        <f t="shared" si="24"/>
        <v/>
      </c>
      <c r="W228" s="10" t="str">
        <f t="shared" si="25"/>
        <v/>
      </c>
      <c r="X228" s="10">
        <f t="shared" si="26"/>
        <v>223</v>
      </c>
      <c r="Y228" s="10" t="str">
        <f t="shared" si="27"/>
        <v/>
      </c>
    </row>
    <row r="229" spans="1:25" x14ac:dyDescent="0.3">
      <c r="A229" t="s">
        <v>1793</v>
      </c>
      <c r="B229" s="7">
        <v>45806</v>
      </c>
      <c r="C229" t="s">
        <v>1436</v>
      </c>
      <c r="D229" t="s">
        <v>1437</v>
      </c>
      <c r="E229">
        <v>18</v>
      </c>
      <c r="F229" t="s">
        <v>1607</v>
      </c>
      <c r="G229">
        <v>131</v>
      </c>
      <c r="H229" t="s">
        <v>200</v>
      </c>
      <c r="I229">
        <v>610</v>
      </c>
      <c r="J229">
        <v>0</v>
      </c>
      <c r="K229">
        <v>610</v>
      </c>
      <c r="L229">
        <v>79910</v>
      </c>
      <c r="M229" t="s">
        <v>1548</v>
      </c>
      <c r="N229">
        <v>14383.8</v>
      </c>
      <c r="O229">
        <v>94293.8</v>
      </c>
      <c r="P229" t="s">
        <v>1394</v>
      </c>
      <c r="Q229" s="7">
        <v>45806</v>
      </c>
      <c r="R229" t="s">
        <v>1549</v>
      </c>
      <c r="S229" s="10" t="str">
        <f t="shared" si="21"/>
        <v/>
      </c>
      <c r="T229" s="10" t="str">
        <f t="shared" si="22"/>
        <v/>
      </c>
      <c r="U229" s="10" t="str">
        <f t="shared" si="23"/>
        <v/>
      </c>
      <c r="V229" s="10" t="str">
        <f t="shared" si="24"/>
        <v/>
      </c>
      <c r="W229" s="10" t="str">
        <f t="shared" si="25"/>
        <v/>
      </c>
      <c r="X229" s="10">
        <f t="shared" si="26"/>
        <v>224</v>
      </c>
      <c r="Y229" s="10" t="str">
        <f t="shared" si="27"/>
        <v/>
      </c>
    </row>
    <row r="230" spans="1:25" x14ac:dyDescent="0.3">
      <c r="A230" t="s">
        <v>1794</v>
      </c>
      <c r="B230" s="7">
        <v>45806</v>
      </c>
      <c r="C230" t="s">
        <v>1436</v>
      </c>
      <c r="D230" t="s">
        <v>1437</v>
      </c>
      <c r="E230">
        <v>18</v>
      </c>
      <c r="F230" t="s">
        <v>1609</v>
      </c>
      <c r="G230">
        <v>991</v>
      </c>
      <c r="H230" t="s">
        <v>200</v>
      </c>
      <c r="I230">
        <v>690</v>
      </c>
      <c r="J230">
        <v>3</v>
      </c>
      <c r="K230">
        <v>669.3</v>
      </c>
      <c r="L230">
        <v>663276.30000000005</v>
      </c>
      <c r="M230" t="s">
        <v>1548</v>
      </c>
      <c r="N230">
        <v>119389.73</v>
      </c>
      <c r="O230">
        <v>782666.03</v>
      </c>
      <c r="P230" t="s">
        <v>1394</v>
      </c>
      <c r="Q230" s="7">
        <v>45806</v>
      </c>
      <c r="R230" t="s">
        <v>1549</v>
      </c>
      <c r="S230" s="10" t="str">
        <f t="shared" si="21"/>
        <v/>
      </c>
      <c r="T230" s="10" t="str">
        <f t="shared" si="22"/>
        <v/>
      </c>
      <c r="U230" s="10" t="str">
        <f t="shared" si="23"/>
        <v/>
      </c>
      <c r="V230" s="10" t="str">
        <f t="shared" si="24"/>
        <v/>
      </c>
      <c r="W230" s="10" t="str">
        <f t="shared" si="25"/>
        <v/>
      </c>
      <c r="X230" s="10">
        <f t="shared" si="26"/>
        <v>225</v>
      </c>
      <c r="Y230" s="10" t="str">
        <f t="shared" si="27"/>
        <v/>
      </c>
    </row>
    <row r="231" spans="1:25" x14ac:dyDescent="0.3">
      <c r="A231" t="s">
        <v>1795</v>
      </c>
      <c r="B231" s="7">
        <v>45806</v>
      </c>
      <c r="C231" t="s">
        <v>1419</v>
      </c>
      <c r="D231" t="s">
        <v>1420</v>
      </c>
      <c r="E231">
        <v>18</v>
      </c>
      <c r="F231" t="s">
        <v>1574</v>
      </c>
      <c r="G231">
        <v>2831</v>
      </c>
      <c r="H231" t="s">
        <v>190</v>
      </c>
      <c r="I231">
        <v>395</v>
      </c>
      <c r="J231">
        <v>2.5</v>
      </c>
      <c r="K231">
        <v>385.12</v>
      </c>
      <c r="L231">
        <v>1090274.72</v>
      </c>
      <c r="M231" t="s">
        <v>1548</v>
      </c>
      <c r="N231">
        <v>196249.45</v>
      </c>
      <c r="O231">
        <v>1286524.17</v>
      </c>
      <c r="P231" t="s">
        <v>1418</v>
      </c>
      <c r="Q231" s="7">
        <v>45806</v>
      </c>
      <c r="R231" t="s">
        <v>1549</v>
      </c>
      <c r="S231" s="10" t="str">
        <f t="shared" si="21"/>
        <v/>
      </c>
      <c r="T231" s="10" t="str">
        <f t="shared" si="22"/>
        <v/>
      </c>
      <c r="U231" s="10" t="str">
        <f t="shared" si="23"/>
        <v/>
      </c>
      <c r="V231" s="10" t="str">
        <f t="shared" si="24"/>
        <v/>
      </c>
      <c r="W231" s="10" t="str">
        <f t="shared" si="25"/>
        <v/>
      </c>
      <c r="X231" s="10">
        <f t="shared" si="26"/>
        <v>226</v>
      </c>
      <c r="Y231" s="10" t="str">
        <f t="shared" si="27"/>
        <v/>
      </c>
    </row>
    <row r="232" spans="1:25" x14ac:dyDescent="0.3">
      <c r="A232" t="s">
        <v>1796</v>
      </c>
      <c r="B232" s="7">
        <v>45806</v>
      </c>
      <c r="C232" t="s">
        <v>1472</v>
      </c>
      <c r="D232" t="s">
        <v>1473</v>
      </c>
      <c r="E232">
        <v>18</v>
      </c>
      <c r="F232" t="s">
        <v>1607</v>
      </c>
      <c r="G232">
        <v>806</v>
      </c>
      <c r="H232" t="s">
        <v>200</v>
      </c>
      <c r="I232">
        <v>610</v>
      </c>
      <c r="J232">
        <v>3</v>
      </c>
      <c r="K232">
        <v>591.70000000000005</v>
      </c>
      <c r="L232">
        <v>476910.2</v>
      </c>
      <c r="M232" t="s">
        <v>1548</v>
      </c>
      <c r="N232">
        <v>85843.839999999997</v>
      </c>
      <c r="O232">
        <v>562754.04</v>
      </c>
      <c r="P232" t="s">
        <v>1394</v>
      </c>
      <c r="Q232" s="7">
        <v>45806</v>
      </c>
      <c r="R232" t="s">
        <v>1549</v>
      </c>
      <c r="S232" s="10" t="str">
        <f t="shared" si="21"/>
        <v/>
      </c>
      <c r="T232" s="10" t="str">
        <f t="shared" si="22"/>
        <v/>
      </c>
      <c r="U232" s="10" t="str">
        <f t="shared" si="23"/>
        <v/>
      </c>
      <c r="V232" s="10" t="str">
        <f t="shared" si="24"/>
        <v/>
      </c>
      <c r="W232" s="10" t="str">
        <f t="shared" si="25"/>
        <v/>
      </c>
      <c r="X232" s="10">
        <f t="shared" si="26"/>
        <v>227</v>
      </c>
      <c r="Y232" s="10" t="str">
        <f t="shared" si="27"/>
        <v/>
      </c>
    </row>
    <row r="233" spans="1:25" x14ac:dyDescent="0.3">
      <c r="A233" t="s">
        <v>1797</v>
      </c>
      <c r="B233" s="7">
        <v>45807</v>
      </c>
      <c r="C233" t="s">
        <v>1376</v>
      </c>
      <c r="D233" t="s">
        <v>1377</v>
      </c>
      <c r="E233">
        <v>18</v>
      </c>
      <c r="F233" t="s">
        <v>1563</v>
      </c>
      <c r="G233">
        <v>220</v>
      </c>
      <c r="H233" t="s">
        <v>204</v>
      </c>
      <c r="I233">
        <v>480</v>
      </c>
      <c r="J233">
        <v>1</v>
      </c>
      <c r="K233">
        <v>475.2</v>
      </c>
      <c r="L233">
        <v>104544</v>
      </c>
      <c r="M233" t="s">
        <v>1548</v>
      </c>
      <c r="N233">
        <v>18817.919999999998</v>
      </c>
      <c r="O233">
        <v>123361.92</v>
      </c>
      <c r="P233" t="s">
        <v>1380</v>
      </c>
      <c r="Q233" s="7">
        <v>45808</v>
      </c>
      <c r="R233" t="s">
        <v>1552</v>
      </c>
      <c r="S233" s="10" t="str">
        <f t="shared" si="21"/>
        <v/>
      </c>
      <c r="T233" s="10" t="str">
        <f t="shared" si="22"/>
        <v/>
      </c>
      <c r="U233" s="10" t="str">
        <f t="shared" si="23"/>
        <v/>
      </c>
      <c r="V233" s="10" t="str">
        <f t="shared" si="24"/>
        <v/>
      </c>
      <c r="W233" s="10" t="str">
        <f t="shared" si="25"/>
        <v/>
      </c>
      <c r="X233" s="10">
        <f t="shared" si="26"/>
        <v>228</v>
      </c>
      <c r="Y233" s="10" t="str">
        <f t="shared" si="27"/>
        <v/>
      </c>
    </row>
    <row r="234" spans="1:25" x14ac:dyDescent="0.3">
      <c r="A234" t="s">
        <v>1798</v>
      </c>
      <c r="B234" s="7">
        <v>45807</v>
      </c>
      <c r="C234" t="s">
        <v>1433</v>
      </c>
      <c r="D234" t="s">
        <v>1434</v>
      </c>
      <c r="E234">
        <v>18</v>
      </c>
      <c r="F234" t="s">
        <v>1563</v>
      </c>
      <c r="G234">
        <v>381</v>
      </c>
      <c r="H234" t="s">
        <v>204</v>
      </c>
      <c r="I234">
        <v>480</v>
      </c>
      <c r="J234">
        <v>2</v>
      </c>
      <c r="K234">
        <v>470.4</v>
      </c>
      <c r="L234">
        <v>179222.39999999999</v>
      </c>
      <c r="M234" t="s">
        <v>1548</v>
      </c>
      <c r="N234">
        <v>32260.03</v>
      </c>
      <c r="O234">
        <v>211482.43</v>
      </c>
      <c r="P234" t="s">
        <v>1380</v>
      </c>
      <c r="Q234" s="7">
        <v>45808</v>
      </c>
      <c r="R234" t="s">
        <v>1552</v>
      </c>
      <c r="S234" s="10" t="str">
        <f t="shared" si="21"/>
        <v/>
      </c>
      <c r="T234" s="10" t="str">
        <f t="shared" si="22"/>
        <v/>
      </c>
      <c r="U234" s="10" t="str">
        <f t="shared" si="23"/>
        <v/>
      </c>
      <c r="V234" s="10" t="str">
        <f t="shared" si="24"/>
        <v/>
      </c>
      <c r="W234" s="10" t="str">
        <f t="shared" si="25"/>
        <v/>
      </c>
      <c r="X234" s="10">
        <f t="shared" si="26"/>
        <v>229</v>
      </c>
      <c r="Y234" s="10" t="str">
        <f t="shared" si="27"/>
        <v/>
      </c>
    </row>
    <row r="235" spans="1:25" x14ac:dyDescent="0.3">
      <c r="A235" t="s">
        <v>1799</v>
      </c>
      <c r="B235" s="7">
        <v>45807</v>
      </c>
      <c r="C235" t="s">
        <v>1390</v>
      </c>
      <c r="D235" t="s">
        <v>1391</v>
      </c>
      <c r="E235">
        <v>18</v>
      </c>
      <c r="F235" t="s">
        <v>1607</v>
      </c>
      <c r="G235">
        <v>478</v>
      </c>
      <c r="H235" t="s">
        <v>200</v>
      </c>
      <c r="I235">
        <v>610</v>
      </c>
      <c r="J235">
        <v>2.5</v>
      </c>
      <c r="K235">
        <v>594.75</v>
      </c>
      <c r="L235">
        <v>284290.5</v>
      </c>
      <c r="M235" t="s">
        <v>1548</v>
      </c>
      <c r="N235">
        <v>51172.29</v>
      </c>
      <c r="O235">
        <v>335462.78999999998</v>
      </c>
      <c r="P235" t="s">
        <v>1394</v>
      </c>
      <c r="Q235" s="7">
        <v>45808</v>
      </c>
      <c r="R235" t="s">
        <v>1552</v>
      </c>
      <c r="S235" s="10" t="str">
        <f t="shared" si="21"/>
        <v/>
      </c>
      <c r="T235" s="10" t="str">
        <f t="shared" si="22"/>
        <v/>
      </c>
      <c r="U235" s="10" t="str">
        <f t="shared" si="23"/>
        <v/>
      </c>
      <c r="V235" s="10" t="str">
        <f t="shared" si="24"/>
        <v/>
      </c>
      <c r="W235" s="10" t="str">
        <f t="shared" si="25"/>
        <v/>
      </c>
      <c r="X235" s="10">
        <f t="shared" si="26"/>
        <v>230</v>
      </c>
      <c r="Y235" s="10" t="str">
        <f t="shared" si="27"/>
        <v/>
      </c>
    </row>
    <row r="236" spans="1:25" x14ac:dyDescent="0.3">
      <c r="A236" t="s">
        <v>1800</v>
      </c>
      <c r="B236" s="7">
        <v>45807</v>
      </c>
      <c r="C236" t="s">
        <v>1517</v>
      </c>
      <c r="D236" t="s">
        <v>1518</v>
      </c>
      <c r="E236">
        <v>14</v>
      </c>
      <c r="F236" t="s">
        <v>1618</v>
      </c>
      <c r="G236">
        <v>2274</v>
      </c>
      <c r="H236" t="s">
        <v>190</v>
      </c>
      <c r="I236">
        <v>368</v>
      </c>
      <c r="J236">
        <v>0</v>
      </c>
      <c r="K236">
        <v>368</v>
      </c>
      <c r="L236">
        <v>836832</v>
      </c>
      <c r="M236" t="s">
        <v>1557</v>
      </c>
      <c r="N236">
        <v>150629.76000000001</v>
      </c>
      <c r="O236">
        <v>987461.76</v>
      </c>
      <c r="P236" t="s">
        <v>1394</v>
      </c>
      <c r="Q236" s="7">
        <v>45807</v>
      </c>
      <c r="R236" t="s">
        <v>1549</v>
      </c>
      <c r="S236" s="10" t="str">
        <f t="shared" si="21"/>
        <v/>
      </c>
      <c r="T236" s="10" t="str">
        <f t="shared" si="22"/>
        <v/>
      </c>
      <c r="U236" s="10" t="str">
        <f t="shared" si="23"/>
        <v/>
      </c>
      <c r="V236" s="10" t="str">
        <f t="shared" si="24"/>
        <v/>
      </c>
      <c r="W236" s="10" t="str">
        <f t="shared" si="25"/>
        <v/>
      </c>
      <c r="X236" s="10">
        <f t="shared" si="26"/>
        <v>231</v>
      </c>
      <c r="Y236" s="10" t="str">
        <f t="shared" si="27"/>
        <v/>
      </c>
    </row>
    <row r="237" spans="1:25" x14ac:dyDescent="0.3">
      <c r="A237" t="s">
        <v>1801</v>
      </c>
      <c r="B237" s="7">
        <v>45807</v>
      </c>
      <c r="C237" t="s">
        <v>1412</v>
      </c>
      <c r="D237" t="s">
        <v>1413</v>
      </c>
      <c r="E237">
        <v>18</v>
      </c>
      <c r="F237" t="s">
        <v>1618</v>
      </c>
      <c r="G237">
        <v>2305</v>
      </c>
      <c r="H237" t="s">
        <v>190</v>
      </c>
      <c r="I237">
        <v>368</v>
      </c>
      <c r="J237">
        <v>2.5</v>
      </c>
      <c r="K237">
        <v>358.8</v>
      </c>
      <c r="L237">
        <v>827034</v>
      </c>
      <c r="M237" t="s">
        <v>1548</v>
      </c>
      <c r="N237">
        <v>148866.12</v>
      </c>
      <c r="O237">
        <v>975900.12</v>
      </c>
      <c r="P237" t="s">
        <v>1389</v>
      </c>
      <c r="Q237" s="7">
        <v>45807</v>
      </c>
      <c r="R237" t="s">
        <v>1549</v>
      </c>
      <c r="S237" s="10" t="str">
        <f t="shared" si="21"/>
        <v/>
      </c>
      <c r="T237" s="10" t="str">
        <f t="shared" si="22"/>
        <v/>
      </c>
      <c r="U237" s="10" t="str">
        <f t="shared" si="23"/>
        <v/>
      </c>
      <c r="V237" s="10" t="str">
        <f t="shared" si="24"/>
        <v/>
      </c>
      <c r="W237" s="10" t="str">
        <f t="shared" si="25"/>
        <v/>
      </c>
      <c r="X237" s="10">
        <f t="shared" si="26"/>
        <v>232</v>
      </c>
      <c r="Y237" s="10" t="str">
        <f t="shared" si="27"/>
        <v/>
      </c>
    </row>
    <row r="238" spans="1:25" x14ac:dyDescent="0.3">
      <c r="A238" t="s">
        <v>1802</v>
      </c>
      <c r="B238" s="7">
        <v>45808</v>
      </c>
      <c r="C238" t="s">
        <v>1402</v>
      </c>
      <c r="D238" t="s">
        <v>1403</v>
      </c>
      <c r="E238">
        <v>18</v>
      </c>
      <c r="F238" t="s">
        <v>1551</v>
      </c>
      <c r="G238">
        <v>2537</v>
      </c>
      <c r="H238" t="s">
        <v>190</v>
      </c>
      <c r="I238">
        <v>342</v>
      </c>
      <c r="J238">
        <v>4</v>
      </c>
      <c r="K238">
        <v>328.32</v>
      </c>
      <c r="L238">
        <v>832947.84</v>
      </c>
      <c r="M238" t="s">
        <v>1548</v>
      </c>
      <c r="N238">
        <v>149930.60999999999</v>
      </c>
      <c r="O238">
        <v>982878.45</v>
      </c>
      <c r="P238" t="s">
        <v>1389</v>
      </c>
      <c r="Q238" s="7">
        <v>45808</v>
      </c>
      <c r="R238" t="s">
        <v>1549</v>
      </c>
      <c r="S238" s="10" t="str">
        <f t="shared" si="21"/>
        <v/>
      </c>
      <c r="T238" s="10" t="str">
        <f t="shared" si="22"/>
        <v/>
      </c>
      <c r="U238" s="10" t="str">
        <f t="shared" si="23"/>
        <v/>
      </c>
      <c r="V238" s="10" t="str">
        <f t="shared" si="24"/>
        <v/>
      </c>
      <c r="W238" s="10" t="str">
        <f t="shared" si="25"/>
        <v/>
      </c>
      <c r="X238" s="10">
        <f t="shared" si="26"/>
        <v>233</v>
      </c>
      <c r="Y238" s="10" t="str">
        <f t="shared" si="27"/>
        <v/>
      </c>
    </row>
    <row r="239" spans="1:25" x14ac:dyDescent="0.3">
      <c r="A239" t="s">
        <v>1803</v>
      </c>
      <c r="B239" s="7">
        <v>45808</v>
      </c>
      <c r="C239" t="s">
        <v>1436</v>
      </c>
      <c r="D239" t="s">
        <v>1437</v>
      </c>
      <c r="E239">
        <v>18</v>
      </c>
      <c r="F239" t="s">
        <v>1563</v>
      </c>
      <c r="G239">
        <v>378</v>
      </c>
      <c r="H239" t="s">
        <v>204</v>
      </c>
      <c r="I239">
        <v>480</v>
      </c>
      <c r="J239">
        <v>2</v>
      </c>
      <c r="K239">
        <v>470.4</v>
      </c>
      <c r="L239">
        <v>177811.20000000001</v>
      </c>
      <c r="M239" t="s">
        <v>1548</v>
      </c>
      <c r="N239">
        <v>32006.02</v>
      </c>
      <c r="O239">
        <v>209817.22</v>
      </c>
      <c r="P239" t="s">
        <v>1394</v>
      </c>
      <c r="Q239" s="7">
        <v>45810</v>
      </c>
      <c r="R239" t="s">
        <v>1549</v>
      </c>
      <c r="S239" s="10" t="str">
        <f t="shared" si="21"/>
        <v/>
      </c>
      <c r="T239" s="10" t="str">
        <f t="shared" si="22"/>
        <v/>
      </c>
      <c r="U239" s="10" t="str">
        <f t="shared" si="23"/>
        <v/>
      </c>
      <c r="V239" s="10" t="str">
        <f t="shared" si="24"/>
        <v/>
      </c>
      <c r="W239" s="10" t="str">
        <f t="shared" si="25"/>
        <v/>
      </c>
      <c r="X239" s="10">
        <f t="shared" si="26"/>
        <v>234</v>
      </c>
      <c r="Y239" s="10" t="str">
        <f t="shared" si="27"/>
        <v/>
      </c>
    </row>
    <row r="240" spans="1:25" x14ac:dyDescent="0.3">
      <c r="A240" t="s">
        <v>1804</v>
      </c>
      <c r="B240" s="7">
        <v>45808</v>
      </c>
      <c r="C240" t="s">
        <v>1385</v>
      </c>
      <c r="D240" t="s">
        <v>1386</v>
      </c>
      <c r="E240">
        <v>16</v>
      </c>
      <c r="F240" t="s">
        <v>1609</v>
      </c>
      <c r="G240">
        <v>161</v>
      </c>
      <c r="H240" t="s">
        <v>200</v>
      </c>
      <c r="I240">
        <v>690</v>
      </c>
      <c r="J240">
        <v>0</v>
      </c>
      <c r="K240">
        <v>690</v>
      </c>
      <c r="L240">
        <v>111090</v>
      </c>
      <c r="M240" t="s">
        <v>1557</v>
      </c>
      <c r="N240">
        <v>19996.2</v>
      </c>
      <c r="O240">
        <v>131086.20000000001</v>
      </c>
      <c r="P240" t="s">
        <v>1389</v>
      </c>
      <c r="Q240" s="7">
        <v>45809</v>
      </c>
      <c r="R240" t="s">
        <v>1552</v>
      </c>
      <c r="S240" s="10" t="str">
        <f t="shared" si="21"/>
        <v/>
      </c>
      <c r="T240" s="10" t="str">
        <f t="shared" si="22"/>
        <v/>
      </c>
      <c r="U240" s="10" t="str">
        <f t="shared" si="23"/>
        <v/>
      </c>
      <c r="V240" s="10" t="str">
        <f t="shared" si="24"/>
        <v/>
      </c>
      <c r="W240" s="10" t="str">
        <f t="shared" si="25"/>
        <v/>
      </c>
      <c r="X240" s="10">
        <f t="shared" si="26"/>
        <v>235</v>
      </c>
      <c r="Y240" s="10" t="str">
        <f t="shared" si="27"/>
        <v/>
      </c>
    </row>
    <row r="241" spans="1:25" x14ac:dyDescent="0.3">
      <c r="A241" t="s">
        <v>1805</v>
      </c>
      <c r="B241" s="7">
        <v>45808</v>
      </c>
      <c r="C241" t="s">
        <v>1402</v>
      </c>
      <c r="D241" t="s">
        <v>1403</v>
      </c>
      <c r="E241">
        <v>18</v>
      </c>
      <c r="F241" t="s">
        <v>1627</v>
      </c>
      <c r="G241">
        <v>1258</v>
      </c>
      <c r="H241" t="s">
        <v>200</v>
      </c>
      <c r="I241">
        <v>820</v>
      </c>
      <c r="J241">
        <v>0</v>
      </c>
      <c r="K241">
        <v>820</v>
      </c>
      <c r="L241">
        <v>1031560</v>
      </c>
      <c r="M241" t="s">
        <v>1548</v>
      </c>
      <c r="N241">
        <v>185680.8</v>
      </c>
      <c r="O241">
        <v>1217240.8</v>
      </c>
      <c r="P241" t="s">
        <v>1389</v>
      </c>
      <c r="Q241" s="7">
        <v>45808</v>
      </c>
      <c r="R241" t="s">
        <v>1552</v>
      </c>
      <c r="S241" s="10" t="str">
        <f t="shared" si="21"/>
        <v/>
      </c>
      <c r="T241" s="10" t="str">
        <f t="shared" si="22"/>
        <v/>
      </c>
      <c r="U241" s="10" t="str">
        <f t="shared" si="23"/>
        <v/>
      </c>
      <c r="V241" s="10" t="str">
        <f t="shared" si="24"/>
        <v/>
      </c>
      <c r="W241" s="10" t="str">
        <f t="shared" si="25"/>
        <v/>
      </c>
      <c r="X241" s="10">
        <f t="shared" si="26"/>
        <v>236</v>
      </c>
      <c r="Y241" s="10" t="str">
        <f t="shared" si="27"/>
        <v/>
      </c>
    </row>
    <row r="242" spans="1:25" x14ac:dyDescent="0.3">
      <c r="A242" t="s">
        <v>1806</v>
      </c>
      <c r="B242" s="7">
        <v>45808</v>
      </c>
      <c r="C242" t="s">
        <v>1442</v>
      </c>
      <c r="D242" t="s">
        <v>1443</v>
      </c>
      <c r="E242">
        <v>17</v>
      </c>
      <c r="F242" t="s">
        <v>1565</v>
      </c>
      <c r="G242">
        <v>252</v>
      </c>
      <c r="H242" t="s">
        <v>200</v>
      </c>
      <c r="I242">
        <v>1150</v>
      </c>
      <c r="J242">
        <v>2</v>
      </c>
      <c r="K242">
        <v>1127</v>
      </c>
      <c r="L242">
        <v>284004</v>
      </c>
      <c r="M242" t="s">
        <v>1557</v>
      </c>
      <c r="N242">
        <v>51120.72</v>
      </c>
      <c r="O242">
        <v>335124.71999999997</v>
      </c>
      <c r="P242" t="s">
        <v>1418</v>
      </c>
      <c r="Q242" s="7">
        <v>45808</v>
      </c>
      <c r="R242" t="s">
        <v>1549</v>
      </c>
      <c r="S242" s="10" t="str">
        <f t="shared" si="21"/>
        <v/>
      </c>
      <c r="T242" s="10" t="str">
        <f t="shared" si="22"/>
        <v/>
      </c>
      <c r="U242" s="10" t="str">
        <f t="shared" si="23"/>
        <v/>
      </c>
      <c r="V242" s="10" t="str">
        <f t="shared" si="24"/>
        <v/>
      </c>
      <c r="W242" s="10" t="str">
        <f t="shared" si="25"/>
        <v/>
      </c>
      <c r="X242" s="10">
        <f t="shared" si="26"/>
        <v>237</v>
      </c>
      <c r="Y242" s="10" t="str">
        <f t="shared" si="27"/>
        <v/>
      </c>
    </row>
    <row r="243" spans="1:25" x14ac:dyDescent="0.3">
      <c r="A243" t="s">
        <v>1807</v>
      </c>
      <c r="B243" s="7">
        <v>45810</v>
      </c>
      <c r="C243" t="s">
        <v>1493</v>
      </c>
      <c r="D243" t="s">
        <v>1494</v>
      </c>
      <c r="E243">
        <v>18</v>
      </c>
      <c r="F243" t="s">
        <v>1627</v>
      </c>
      <c r="G243">
        <v>309</v>
      </c>
      <c r="H243" t="s">
        <v>200</v>
      </c>
      <c r="I243">
        <v>820</v>
      </c>
      <c r="J243">
        <v>0</v>
      </c>
      <c r="K243">
        <v>820</v>
      </c>
      <c r="L243">
        <v>253380</v>
      </c>
      <c r="M243" t="s">
        <v>1548</v>
      </c>
      <c r="N243">
        <v>45608.4</v>
      </c>
      <c r="O243">
        <v>298988.40000000002</v>
      </c>
      <c r="P243" t="s">
        <v>1389</v>
      </c>
      <c r="Q243" s="7">
        <v>45810</v>
      </c>
      <c r="R243" t="s">
        <v>1552</v>
      </c>
      <c r="S243" s="10" t="str">
        <f t="shared" si="21"/>
        <v/>
      </c>
      <c r="T243" s="10" t="str">
        <f t="shared" si="22"/>
        <v/>
      </c>
      <c r="U243" s="10" t="str">
        <f t="shared" si="23"/>
        <v/>
      </c>
      <c r="V243" s="10" t="str">
        <f t="shared" si="24"/>
        <v/>
      </c>
      <c r="W243" s="10" t="str">
        <f t="shared" si="25"/>
        <v/>
      </c>
      <c r="X243" s="10">
        <f t="shared" si="26"/>
        <v>238</v>
      </c>
      <c r="Y243" s="10" t="str">
        <f t="shared" si="27"/>
        <v/>
      </c>
    </row>
    <row r="244" spans="1:25" x14ac:dyDescent="0.3">
      <c r="A244" t="s">
        <v>1808</v>
      </c>
      <c r="B244" s="7">
        <v>45810</v>
      </c>
      <c r="C244" t="s">
        <v>1442</v>
      </c>
      <c r="D244" t="s">
        <v>1443</v>
      </c>
      <c r="E244">
        <v>17</v>
      </c>
      <c r="F244" t="s">
        <v>1581</v>
      </c>
      <c r="G244">
        <v>732</v>
      </c>
      <c r="H244" t="s">
        <v>200</v>
      </c>
      <c r="I244">
        <v>980</v>
      </c>
      <c r="J244">
        <v>5</v>
      </c>
      <c r="K244">
        <v>931</v>
      </c>
      <c r="L244">
        <v>681492</v>
      </c>
      <c r="M244" t="s">
        <v>1557</v>
      </c>
      <c r="N244">
        <v>122668.56</v>
      </c>
      <c r="O244">
        <v>804160.56</v>
      </c>
      <c r="P244" t="s">
        <v>1418</v>
      </c>
      <c r="Q244" s="7">
        <v>45810</v>
      </c>
      <c r="R244" t="s">
        <v>1552</v>
      </c>
      <c r="S244" s="10" t="str">
        <f t="shared" si="21"/>
        <v/>
      </c>
      <c r="T244" s="10" t="str">
        <f t="shared" si="22"/>
        <v/>
      </c>
      <c r="U244" s="10" t="str">
        <f t="shared" si="23"/>
        <v/>
      </c>
      <c r="V244" s="10" t="str">
        <f t="shared" si="24"/>
        <v/>
      </c>
      <c r="W244" s="10" t="str">
        <f t="shared" si="25"/>
        <v/>
      </c>
      <c r="X244" s="10">
        <f t="shared" si="26"/>
        <v>239</v>
      </c>
      <c r="Y244" s="10" t="str">
        <f t="shared" si="27"/>
        <v/>
      </c>
    </row>
    <row r="245" spans="1:25" x14ac:dyDescent="0.3">
      <c r="A245" t="s">
        <v>1809</v>
      </c>
      <c r="B245" s="7">
        <v>45810</v>
      </c>
      <c r="C245" t="s">
        <v>1381</v>
      </c>
      <c r="D245" t="s">
        <v>1382</v>
      </c>
      <c r="E245">
        <v>18</v>
      </c>
      <c r="F245" t="s">
        <v>1618</v>
      </c>
      <c r="G245">
        <v>164</v>
      </c>
      <c r="H245" t="s">
        <v>190</v>
      </c>
      <c r="I245">
        <v>368</v>
      </c>
      <c r="J245">
        <v>2.5</v>
      </c>
      <c r="K245">
        <v>358.8</v>
      </c>
      <c r="L245">
        <v>58843.199999999997</v>
      </c>
      <c r="M245" t="s">
        <v>1548</v>
      </c>
      <c r="N245">
        <v>10591.78</v>
      </c>
      <c r="O245">
        <v>69434.98</v>
      </c>
      <c r="P245" t="s">
        <v>1380</v>
      </c>
      <c r="Q245" s="7">
        <v>45812</v>
      </c>
      <c r="R245" t="s">
        <v>1552</v>
      </c>
      <c r="S245" s="10" t="str">
        <f t="shared" si="21"/>
        <v/>
      </c>
      <c r="T245" s="10" t="str">
        <f t="shared" si="22"/>
        <v/>
      </c>
      <c r="U245" s="10" t="str">
        <f t="shared" si="23"/>
        <v/>
      </c>
      <c r="V245" s="10" t="str">
        <f t="shared" si="24"/>
        <v/>
      </c>
      <c r="W245" s="10" t="str">
        <f t="shared" si="25"/>
        <v/>
      </c>
      <c r="X245" s="10">
        <f t="shared" si="26"/>
        <v>240</v>
      </c>
      <c r="Y245" s="10" t="str">
        <f t="shared" si="27"/>
        <v/>
      </c>
    </row>
    <row r="246" spans="1:25" x14ac:dyDescent="0.3">
      <c r="A246" t="s">
        <v>1810</v>
      </c>
      <c r="B246" s="7">
        <v>45810</v>
      </c>
      <c r="C246" t="s">
        <v>1481</v>
      </c>
      <c r="D246" t="s">
        <v>1482</v>
      </c>
      <c r="E246">
        <v>18</v>
      </c>
      <c r="F246" t="s">
        <v>1556</v>
      </c>
      <c r="G246">
        <v>268</v>
      </c>
      <c r="H246" t="s">
        <v>204</v>
      </c>
      <c r="I246">
        <v>1350</v>
      </c>
      <c r="J246">
        <v>0</v>
      </c>
      <c r="K246">
        <v>1350</v>
      </c>
      <c r="L246">
        <v>361800</v>
      </c>
      <c r="M246" t="s">
        <v>1548</v>
      </c>
      <c r="N246">
        <v>65124</v>
      </c>
      <c r="O246">
        <v>426924</v>
      </c>
      <c r="P246" t="s">
        <v>1389</v>
      </c>
      <c r="Q246" s="7">
        <v>45810</v>
      </c>
      <c r="R246" t="s">
        <v>1549</v>
      </c>
      <c r="S246" s="10" t="str">
        <f t="shared" si="21"/>
        <v/>
      </c>
      <c r="T246" s="10" t="str">
        <f t="shared" si="22"/>
        <v/>
      </c>
      <c r="U246" s="10" t="str">
        <f t="shared" si="23"/>
        <v/>
      </c>
      <c r="V246" s="10" t="str">
        <f t="shared" si="24"/>
        <v/>
      </c>
      <c r="W246" s="10" t="str">
        <f t="shared" si="25"/>
        <v/>
      </c>
      <c r="X246" s="10">
        <f t="shared" si="26"/>
        <v>241</v>
      </c>
      <c r="Y246" s="10" t="str">
        <f t="shared" si="27"/>
        <v/>
      </c>
    </row>
    <row r="247" spans="1:25" x14ac:dyDescent="0.3">
      <c r="A247" t="s">
        <v>1811</v>
      </c>
      <c r="B247" s="7">
        <v>45811</v>
      </c>
      <c r="C247" t="s">
        <v>1412</v>
      </c>
      <c r="D247" t="s">
        <v>1413</v>
      </c>
      <c r="E247">
        <v>18</v>
      </c>
      <c r="F247" t="s">
        <v>1572</v>
      </c>
      <c r="G247">
        <v>1373</v>
      </c>
      <c r="H247" t="s">
        <v>200</v>
      </c>
      <c r="I247">
        <v>610</v>
      </c>
      <c r="J247">
        <v>5</v>
      </c>
      <c r="K247">
        <v>579.5</v>
      </c>
      <c r="L247">
        <v>795653.5</v>
      </c>
      <c r="M247" t="s">
        <v>1548</v>
      </c>
      <c r="N247">
        <v>143217.63</v>
      </c>
      <c r="O247">
        <v>938871.13</v>
      </c>
      <c r="P247" t="s">
        <v>1389</v>
      </c>
      <c r="Q247" s="7">
        <v>45812</v>
      </c>
      <c r="R247" t="s">
        <v>1552</v>
      </c>
      <c r="S247" s="10" t="str">
        <f t="shared" si="21"/>
        <v/>
      </c>
      <c r="T247" s="10" t="str">
        <f t="shared" si="22"/>
        <v/>
      </c>
      <c r="U247" s="10" t="str">
        <f t="shared" si="23"/>
        <v/>
      </c>
      <c r="V247" s="10" t="str">
        <f t="shared" si="24"/>
        <v/>
      </c>
      <c r="W247" s="10" t="str">
        <f t="shared" si="25"/>
        <v/>
      </c>
      <c r="X247" s="10">
        <f t="shared" si="26"/>
        <v>242</v>
      </c>
      <c r="Y247" s="10" t="str">
        <f t="shared" si="27"/>
        <v/>
      </c>
    </row>
    <row r="248" spans="1:25" x14ac:dyDescent="0.3">
      <c r="A248" t="s">
        <v>1812</v>
      </c>
      <c r="B248" s="7">
        <v>45811</v>
      </c>
      <c r="C248" t="s">
        <v>1436</v>
      </c>
      <c r="D248" t="s">
        <v>1437</v>
      </c>
      <c r="E248">
        <v>18</v>
      </c>
      <c r="F248" t="s">
        <v>1551</v>
      </c>
      <c r="G248">
        <v>1980</v>
      </c>
      <c r="H248" t="s">
        <v>190</v>
      </c>
      <c r="I248">
        <v>342</v>
      </c>
      <c r="J248">
        <v>3</v>
      </c>
      <c r="K248">
        <v>331.74</v>
      </c>
      <c r="L248">
        <v>656845.19999999995</v>
      </c>
      <c r="M248" t="s">
        <v>1548</v>
      </c>
      <c r="N248">
        <v>118232.14</v>
      </c>
      <c r="O248">
        <v>775077.34</v>
      </c>
      <c r="P248" t="s">
        <v>1394</v>
      </c>
      <c r="Q248" s="7">
        <v>45813</v>
      </c>
      <c r="R248" t="s">
        <v>1549</v>
      </c>
      <c r="S248" s="10" t="str">
        <f t="shared" si="21"/>
        <v/>
      </c>
      <c r="T248" s="10" t="str">
        <f t="shared" si="22"/>
        <v/>
      </c>
      <c r="U248" s="10" t="str">
        <f t="shared" si="23"/>
        <v/>
      </c>
      <c r="V248" s="10" t="str">
        <f t="shared" si="24"/>
        <v/>
      </c>
      <c r="W248" s="10" t="str">
        <f t="shared" si="25"/>
        <v/>
      </c>
      <c r="X248" s="10">
        <f t="shared" si="26"/>
        <v>243</v>
      </c>
      <c r="Y248" s="10" t="str">
        <f t="shared" si="27"/>
        <v/>
      </c>
    </row>
    <row r="249" spans="1:25" x14ac:dyDescent="0.3">
      <c r="A249" t="s">
        <v>1813</v>
      </c>
      <c r="B249" s="7">
        <v>45811</v>
      </c>
      <c r="C249" t="s">
        <v>1517</v>
      </c>
      <c r="D249" t="s">
        <v>1518</v>
      </c>
      <c r="E249">
        <v>14</v>
      </c>
      <c r="F249" t="s">
        <v>1581</v>
      </c>
      <c r="G249">
        <v>238</v>
      </c>
      <c r="H249" t="s">
        <v>200</v>
      </c>
      <c r="I249">
        <v>980</v>
      </c>
      <c r="J249">
        <v>0</v>
      </c>
      <c r="K249">
        <v>980</v>
      </c>
      <c r="L249">
        <v>233240</v>
      </c>
      <c r="M249" t="s">
        <v>1557</v>
      </c>
      <c r="N249">
        <v>41983.199999999997</v>
      </c>
      <c r="O249">
        <v>275223.2</v>
      </c>
      <c r="P249" t="s">
        <v>1394</v>
      </c>
      <c r="Q249" s="7">
        <v>45812</v>
      </c>
      <c r="R249" t="s">
        <v>1552</v>
      </c>
      <c r="S249" s="10" t="str">
        <f t="shared" si="21"/>
        <v/>
      </c>
      <c r="T249" s="10" t="str">
        <f t="shared" si="22"/>
        <v/>
      </c>
      <c r="U249" s="10" t="str">
        <f t="shared" si="23"/>
        <v/>
      </c>
      <c r="V249" s="10" t="str">
        <f t="shared" si="24"/>
        <v/>
      </c>
      <c r="W249" s="10" t="str">
        <f t="shared" si="25"/>
        <v/>
      </c>
      <c r="X249" s="10">
        <f t="shared" si="26"/>
        <v>244</v>
      </c>
      <c r="Y249" s="10" t="str">
        <f t="shared" si="27"/>
        <v/>
      </c>
    </row>
    <row r="250" spans="1:25" x14ac:dyDescent="0.3">
      <c r="A250" t="s">
        <v>1814</v>
      </c>
      <c r="B250" s="7">
        <v>45811</v>
      </c>
      <c r="C250" t="s">
        <v>1511</v>
      </c>
      <c r="D250" t="s">
        <v>1512</v>
      </c>
      <c r="E250">
        <v>12</v>
      </c>
      <c r="F250" t="s">
        <v>1574</v>
      </c>
      <c r="G250">
        <v>2344</v>
      </c>
      <c r="H250" t="s">
        <v>190</v>
      </c>
      <c r="I250">
        <v>395</v>
      </c>
      <c r="J250">
        <v>5</v>
      </c>
      <c r="K250">
        <v>375.25</v>
      </c>
      <c r="L250">
        <v>879586</v>
      </c>
      <c r="M250" t="s">
        <v>1557</v>
      </c>
      <c r="N250">
        <v>158325.48000000001</v>
      </c>
      <c r="O250">
        <v>1037911.48</v>
      </c>
      <c r="P250" t="s">
        <v>1389</v>
      </c>
      <c r="Q250" s="7">
        <v>45811</v>
      </c>
      <c r="R250" t="s">
        <v>1552</v>
      </c>
      <c r="S250" s="10" t="str">
        <f t="shared" si="21"/>
        <v/>
      </c>
      <c r="T250" s="10" t="str">
        <f t="shared" si="22"/>
        <v/>
      </c>
      <c r="U250" s="10" t="str">
        <f t="shared" si="23"/>
        <v/>
      </c>
      <c r="V250" s="10" t="str">
        <f t="shared" si="24"/>
        <v/>
      </c>
      <c r="W250" s="10" t="str">
        <f t="shared" si="25"/>
        <v/>
      </c>
      <c r="X250" s="10">
        <f t="shared" si="26"/>
        <v>245</v>
      </c>
      <c r="Y250" s="10" t="str">
        <f t="shared" si="27"/>
        <v/>
      </c>
    </row>
    <row r="251" spans="1:25" x14ac:dyDescent="0.3">
      <c r="A251" t="s">
        <v>1815</v>
      </c>
      <c r="B251" s="7">
        <v>45812</v>
      </c>
      <c r="C251" t="s">
        <v>1436</v>
      </c>
      <c r="D251" t="s">
        <v>1437</v>
      </c>
      <c r="E251">
        <v>18</v>
      </c>
      <c r="F251" t="s">
        <v>1568</v>
      </c>
      <c r="G251">
        <v>463</v>
      </c>
      <c r="H251" t="s">
        <v>200</v>
      </c>
      <c r="I251">
        <v>165</v>
      </c>
      <c r="J251">
        <v>0</v>
      </c>
      <c r="K251">
        <v>165</v>
      </c>
      <c r="L251">
        <v>76395</v>
      </c>
      <c r="M251" t="s">
        <v>1548</v>
      </c>
      <c r="N251">
        <v>13751.1</v>
      </c>
      <c r="O251">
        <v>90146.1</v>
      </c>
      <c r="P251" t="s">
        <v>1394</v>
      </c>
      <c r="Q251" s="7">
        <v>45813</v>
      </c>
      <c r="R251" t="s">
        <v>1552</v>
      </c>
      <c r="S251" s="10" t="str">
        <f t="shared" si="21"/>
        <v/>
      </c>
      <c r="T251" s="10" t="str">
        <f t="shared" si="22"/>
        <v/>
      </c>
      <c r="U251" s="10" t="str">
        <f t="shared" si="23"/>
        <v/>
      </c>
      <c r="V251" s="10" t="str">
        <f t="shared" si="24"/>
        <v/>
      </c>
      <c r="W251" s="10" t="str">
        <f t="shared" si="25"/>
        <v/>
      </c>
      <c r="X251" s="10">
        <f t="shared" si="26"/>
        <v>246</v>
      </c>
      <c r="Y251" s="10" t="str">
        <f t="shared" si="27"/>
        <v/>
      </c>
    </row>
    <row r="252" spans="1:25" x14ac:dyDescent="0.3">
      <c r="A252" t="s">
        <v>1816</v>
      </c>
      <c r="B252" s="7">
        <v>45812</v>
      </c>
      <c r="C252" t="s">
        <v>1449</v>
      </c>
      <c r="D252" t="s">
        <v>1450</v>
      </c>
      <c r="E252">
        <v>18</v>
      </c>
      <c r="F252" t="s">
        <v>1551</v>
      </c>
      <c r="G252">
        <v>2135</v>
      </c>
      <c r="H252" t="s">
        <v>190</v>
      </c>
      <c r="I252">
        <v>342</v>
      </c>
      <c r="J252">
        <v>0</v>
      </c>
      <c r="K252">
        <v>342</v>
      </c>
      <c r="L252">
        <v>730170</v>
      </c>
      <c r="M252" t="s">
        <v>1548</v>
      </c>
      <c r="N252">
        <v>131430.6</v>
      </c>
      <c r="O252">
        <v>861600.6</v>
      </c>
      <c r="P252" t="s">
        <v>1418</v>
      </c>
      <c r="Q252" s="7">
        <v>45814</v>
      </c>
      <c r="R252" t="s">
        <v>1552</v>
      </c>
      <c r="S252" s="10" t="str">
        <f t="shared" si="21"/>
        <v/>
      </c>
      <c r="T252" s="10" t="str">
        <f t="shared" si="22"/>
        <v/>
      </c>
      <c r="U252" s="10" t="str">
        <f t="shared" si="23"/>
        <v/>
      </c>
      <c r="V252" s="10" t="str">
        <f t="shared" si="24"/>
        <v/>
      </c>
      <c r="W252" s="10" t="str">
        <f t="shared" si="25"/>
        <v/>
      </c>
      <c r="X252" s="10">
        <f t="shared" si="26"/>
        <v>247</v>
      </c>
      <c r="Y252" s="10" t="str">
        <f t="shared" si="27"/>
        <v/>
      </c>
    </row>
    <row r="253" spans="1:25" x14ac:dyDescent="0.3">
      <c r="A253" t="s">
        <v>1817</v>
      </c>
      <c r="B253" s="7">
        <v>45812</v>
      </c>
      <c r="C253" t="s">
        <v>1409</v>
      </c>
      <c r="D253" t="s">
        <v>1410</v>
      </c>
      <c r="E253">
        <v>18</v>
      </c>
      <c r="F253" t="s">
        <v>1551</v>
      </c>
      <c r="G253">
        <v>1210</v>
      </c>
      <c r="H253" t="s">
        <v>190</v>
      </c>
      <c r="I253">
        <v>342</v>
      </c>
      <c r="J253">
        <v>2</v>
      </c>
      <c r="K253">
        <v>335.16</v>
      </c>
      <c r="L253">
        <v>405543.6</v>
      </c>
      <c r="M253" t="s">
        <v>1548</v>
      </c>
      <c r="N253">
        <v>72997.850000000006</v>
      </c>
      <c r="O253">
        <v>478541.45</v>
      </c>
      <c r="P253" t="s">
        <v>1380</v>
      </c>
      <c r="Q253" s="7">
        <v>45812</v>
      </c>
      <c r="R253" t="s">
        <v>1552</v>
      </c>
      <c r="S253" s="10" t="str">
        <f t="shared" si="21"/>
        <v/>
      </c>
      <c r="T253" s="10" t="str">
        <f t="shared" si="22"/>
        <v/>
      </c>
      <c r="U253" s="10" t="str">
        <f t="shared" si="23"/>
        <v/>
      </c>
      <c r="V253" s="10" t="str">
        <f t="shared" si="24"/>
        <v/>
      </c>
      <c r="W253" s="10" t="str">
        <f t="shared" si="25"/>
        <v/>
      </c>
      <c r="X253" s="10">
        <f t="shared" si="26"/>
        <v>248</v>
      </c>
      <c r="Y253" s="10" t="str">
        <f t="shared" si="27"/>
        <v/>
      </c>
    </row>
    <row r="254" spans="1:25" x14ac:dyDescent="0.3">
      <c r="A254" t="s">
        <v>1818</v>
      </c>
      <c r="B254" s="7">
        <v>45812</v>
      </c>
      <c r="C254" t="s">
        <v>1446</v>
      </c>
      <c r="D254" t="s">
        <v>1447</v>
      </c>
      <c r="E254">
        <v>17</v>
      </c>
      <c r="F254" t="s">
        <v>1576</v>
      </c>
      <c r="G254">
        <v>1910</v>
      </c>
      <c r="H254" t="s">
        <v>200</v>
      </c>
      <c r="I254">
        <v>92</v>
      </c>
      <c r="J254">
        <v>4</v>
      </c>
      <c r="K254">
        <v>88.32</v>
      </c>
      <c r="L254">
        <v>168691.20000000001</v>
      </c>
      <c r="M254" t="s">
        <v>1557</v>
      </c>
      <c r="N254">
        <v>30364.42</v>
      </c>
      <c r="O254">
        <v>199055.62</v>
      </c>
      <c r="P254" t="s">
        <v>1380</v>
      </c>
      <c r="Q254" s="7">
        <v>45812</v>
      </c>
      <c r="R254" t="s">
        <v>1552</v>
      </c>
      <c r="S254" s="10" t="str">
        <f t="shared" si="21"/>
        <v/>
      </c>
      <c r="T254" s="10" t="str">
        <f t="shared" si="22"/>
        <v/>
      </c>
      <c r="U254" s="10" t="str">
        <f t="shared" si="23"/>
        <v/>
      </c>
      <c r="V254" s="10" t="str">
        <f t="shared" si="24"/>
        <v/>
      </c>
      <c r="W254" s="10" t="str">
        <f t="shared" si="25"/>
        <v/>
      </c>
      <c r="X254" s="10">
        <f t="shared" si="26"/>
        <v>249</v>
      </c>
      <c r="Y254" s="10" t="str">
        <f t="shared" si="27"/>
        <v/>
      </c>
    </row>
    <row r="255" spans="1:25" x14ac:dyDescent="0.3">
      <c r="A255" t="s">
        <v>1819</v>
      </c>
      <c r="B255" s="7">
        <v>45812</v>
      </c>
      <c r="C255" t="s">
        <v>1405</v>
      </c>
      <c r="D255" t="s">
        <v>1406</v>
      </c>
      <c r="E255">
        <v>18</v>
      </c>
      <c r="F255" t="s">
        <v>1551</v>
      </c>
      <c r="G255">
        <v>2389</v>
      </c>
      <c r="H255" t="s">
        <v>190</v>
      </c>
      <c r="I255">
        <v>342</v>
      </c>
      <c r="J255">
        <v>0</v>
      </c>
      <c r="K255">
        <v>342</v>
      </c>
      <c r="L255">
        <v>817038</v>
      </c>
      <c r="M255" t="s">
        <v>1548</v>
      </c>
      <c r="N255">
        <v>147066.84</v>
      </c>
      <c r="O255">
        <v>964104.84</v>
      </c>
      <c r="P255" t="s">
        <v>1389</v>
      </c>
      <c r="Q255" s="7">
        <v>45814</v>
      </c>
      <c r="R255" t="s">
        <v>1549</v>
      </c>
      <c r="S255" s="10" t="str">
        <f t="shared" si="21"/>
        <v/>
      </c>
      <c r="T255" s="10" t="str">
        <f t="shared" si="22"/>
        <v/>
      </c>
      <c r="U255" s="10" t="str">
        <f t="shared" si="23"/>
        <v/>
      </c>
      <c r="V255" s="10" t="str">
        <f t="shared" si="24"/>
        <v/>
      </c>
      <c r="W255" s="10" t="str">
        <f t="shared" si="25"/>
        <v/>
      </c>
      <c r="X255" s="10">
        <f t="shared" si="26"/>
        <v>250</v>
      </c>
      <c r="Y255" s="10" t="str">
        <f t="shared" si="27"/>
        <v/>
      </c>
    </row>
    <row r="256" spans="1:25" x14ac:dyDescent="0.3">
      <c r="A256" t="s">
        <v>1820</v>
      </c>
      <c r="B256" s="7">
        <v>45812</v>
      </c>
      <c r="C256" t="s">
        <v>1504</v>
      </c>
      <c r="D256" t="s">
        <v>1482</v>
      </c>
      <c r="E256">
        <v>18</v>
      </c>
      <c r="F256" t="s">
        <v>1607</v>
      </c>
      <c r="G256">
        <v>1224</v>
      </c>
      <c r="H256" t="s">
        <v>200</v>
      </c>
      <c r="I256">
        <v>610</v>
      </c>
      <c r="J256">
        <v>2</v>
      </c>
      <c r="K256">
        <v>597.79999999999995</v>
      </c>
      <c r="L256">
        <v>731707.2</v>
      </c>
      <c r="M256" t="s">
        <v>1548</v>
      </c>
      <c r="N256">
        <v>131707.29999999999</v>
      </c>
      <c r="O256">
        <v>863414.5</v>
      </c>
      <c r="P256" t="s">
        <v>1380</v>
      </c>
      <c r="Q256" s="7">
        <v>45813</v>
      </c>
      <c r="R256" t="s">
        <v>1549</v>
      </c>
      <c r="S256" s="10" t="str">
        <f t="shared" si="21"/>
        <v/>
      </c>
      <c r="T256" s="10" t="str">
        <f t="shared" si="22"/>
        <v/>
      </c>
      <c r="U256" s="10" t="str">
        <f t="shared" si="23"/>
        <v/>
      </c>
      <c r="V256" s="10" t="str">
        <f t="shared" si="24"/>
        <v/>
      </c>
      <c r="W256" s="10" t="str">
        <f t="shared" si="25"/>
        <v/>
      </c>
      <c r="X256" s="10">
        <f t="shared" si="26"/>
        <v>251</v>
      </c>
      <c r="Y256" s="10" t="str">
        <f t="shared" si="27"/>
        <v/>
      </c>
    </row>
    <row r="257" spans="1:25" x14ac:dyDescent="0.3">
      <c r="A257" t="s">
        <v>1821</v>
      </c>
      <c r="B257" s="7">
        <v>45812</v>
      </c>
      <c r="C257" t="s">
        <v>1436</v>
      </c>
      <c r="D257" t="s">
        <v>1437</v>
      </c>
      <c r="E257">
        <v>18</v>
      </c>
      <c r="F257" t="s">
        <v>1609</v>
      </c>
      <c r="G257">
        <v>158</v>
      </c>
      <c r="H257" t="s">
        <v>200</v>
      </c>
      <c r="I257">
        <v>690</v>
      </c>
      <c r="J257">
        <v>0</v>
      </c>
      <c r="K257">
        <v>690</v>
      </c>
      <c r="L257">
        <v>109020</v>
      </c>
      <c r="M257" t="s">
        <v>1548</v>
      </c>
      <c r="N257">
        <v>19623.599999999999</v>
      </c>
      <c r="O257">
        <v>128643.6</v>
      </c>
      <c r="P257" t="s">
        <v>1394</v>
      </c>
      <c r="Q257" s="7">
        <v>45814</v>
      </c>
      <c r="R257" t="s">
        <v>1552</v>
      </c>
      <c r="S257" s="10" t="str">
        <f t="shared" si="21"/>
        <v/>
      </c>
      <c r="T257" s="10" t="str">
        <f t="shared" si="22"/>
        <v/>
      </c>
      <c r="U257" s="10" t="str">
        <f t="shared" si="23"/>
        <v/>
      </c>
      <c r="V257" s="10" t="str">
        <f t="shared" si="24"/>
        <v/>
      </c>
      <c r="W257" s="10" t="str">
        <f t="shared" si="25"/>
        <v/>
      </c>
      <c r="X257" s="10">
        <f t="shared" si="26"/>
        <v>252</v>
      </c>
      <c r="Y257" s="10" t="str">
        <f t="shared" si="27"/>
        <v/>
      </c>
    </row>
    <row r="258" spans="1:25" x14ac:dyDescent="0.3">
      <c r="A258" t="s">
        <v>1822</v>
      </c>
      <c r="B258" s="7">
        <v>45814</v>
      </c>
      <c r="C258" t="s">
        <v>1415</v>
      </c>
      <c r="D258" t="s">
        <v>1416</v>
      </c>
      <c r="E258">
        <v>18</v>
      </c>
      <c r="F258" t="s">
        <v>1604</v>
      </c>
      <c r="G258">
        <v>372</v>
      </c>
      <c r="H258" t="s">
        <v>204</v>
      </c>
      <c r="I258">
        <v>95</v>
      </c>
      <c r="J258">
        <v>0</v>
      </c>
      <c r="K258">
        <v>95</v>
      </c>
      <c r="L258">
        <v>35340</v>
      </c>
      <c r="M258" t="s">
        <v>1548</v>
      </c>
      <c r="N258">
        <v>6361.2</v>
      </c>
      <c r="O258">
        <v>41701.199999999997</v>
      </c>
      <c r="P258" t="s">
        <v>1418</v>
      </c>
      <c r="Q258" s="7">
        <v>45815</v>
      </c>
      <c r="R258" t="s">
        <v>1549</v>
      </c>
      <c r="S258" s="10" t="str">
        <f t="shared" si="21"/>
        <v/>
      </c>
      <c r="T258" s="10" t="str">
        <f t="shared" si="22"/>
        <v/>
      </c>
      <c r="U258" s="10" t="str">
        <f t="shared" si="23"/>
        <v/>
      </c>
      <c r="V258" s="10" t="str">
        <f t="shared" si="24"/>
        <v/>
      </c>
      <c r="W258" s="10" t="str">
        <f t="shared" si="25"/>
        <v/>
      </c>
      <c r="X258" s="10">
        <f t="shared" si="26"/>
        <v>253</v>
      </c>
      <c r="Y258" s="10" t="str">
        <f t="shared" si="27"/>
        <v/>
      </c>
    </row>
    <row r="259" spans="1:25" x14ac:dyDescent="0.3">
      <c r="A259" t="s">
        <v>1823</v>
      </c>
      <c r="B259" s="7">
        <v>45814</v>
      </c>
      <c r="C259" t="s">
        <v>1509</v>
      </c>
      <c r="D259" t="s">
        <v>1382</v>
      </c>
      <c r="E259">
        <v>18</v>
      </c>
      <c r="F259" t="s">
        <v>1576</v>
      </c>
      <c r="G259">
        <v>629</v>
      </c>
      <c r="H259" t="s">
        <v>200</v>
      </c>
      <c r="I259">
        <v>92</v>
      </c>
      <c r="J259">
        <v>3</v>
      </c>
      <c r="K259">
        <v>89.24</v>
      </c>
      <c r="L259">
        <v>56131.96</v>
      </c>
      <c r="M259" t="s">
        <v>1548</v>
      </c>
      <c r="N259">
        <v>10103.75</v>
      </c>
      <c r="O259">
        <v>66235.709999999992</v>
      </c>
      <c r="P259" t="s">
        <v>1389</v>
      </c>
      <c r="Q259" s="7">
        <v>45815</v>
      </c>
      <c r="R259" t="s">
        <v>1549</v>
      </c>
      <c r="S259" s="10" t="str">
        <f t="shared" si="21"/>
        <v/>
      </c>
      <c r="T259" s="10" t="str">
        <f t="shared" si="22"/>
        <v/>
      </c>
      <c r="U259" s="10" t="str">
        <f t="shared" si="23"/>
        <v/>
      </c>
      <c r="V259" s="10" t="str">
        <f t="shared" si="24"/>
        <v/>
      </c>
      <c r="W259" s="10" t="str">
        <f t="shared" si="25"/>
        <v/>
      </c>
      <c r="X259" s="10">
        <f t="shared" si="26"/>
        <v>254</v>
      </c>
      <c r="Y259" s="10" t="str">
        <f t="shared" si="27"/>
        <v/>
      </c>
    </row>
    <row r="260" spans="1:25" x14ac:dyDescent="0.3">
      <c r="A260" t="s">
        <v>1824</v>
      </c>
      <c r="B260" s="7">
        <v>45814</v>
      </c>
      <c r="C260" t="s">
        <v>1409</v>
      </c>
      <c r="D260" t="s">
        <v>1410</v>
      </c>
      <c r="E260">
        <v>18</v>
      </c>
      <c r="F260" t="s">
        <v>1551</v>
      </c>
      <c r="G260">
        <v>1296</v>
      </c>
      <c r="H260" t="s">
        <v>190</v>
      </c>
      <c r="I260">
        <v>342</v>
      </c>
      <c r="J260">
        <v>4</v>
      </c>
      <c r="K260">
        <v>328.32</v>
      </c>
      <c r="L260">
        <v>425502.71999999997</v>
      </c>
      <c r="M260" t="s">
        <v>1548</v>
      </c>
      <c r="N260">
        <v>76590.490000000005</v>
      </c>
      <c r="O260">
        <v>502093.21</v>
      </c>
      <c r="P260" t="s">
        <v>1380</v>
      </c>
      <c r="Q260" s="7">
        <v>45814</v>
      </c>
      <c r="R260" t="s">
        <v>1549</v>
      </c>
      <c r="S260" s="10" t="str">
        <f t="shared" ref="S260:S323" si="28">IF(J260&gt;5,"FLAG","")</f>
        <v/>
      </c>
      <c r="T260" s="10" t="str">
        <f t="shared" ref="T260:T323" si="29">IF(WEEKDAY(B260)=1,"FLAG","")</f>
        <v/>
      </c>
      <c r="U260" s="10" t="str">
        <f t="shared" ref="U260:U323" si="30">IF(AND(B260&lt;=DATE(2026,3,31),Q260&gt;DATE(2026,3,31)),"FLAG","")</f>
        <v/>
      </c>
      <c r="V260" s="10" t="str">
        <f t="shared" ref="V260:V323" si="31">IF(COUNTIFS($C$4:$C$1451,C260,$B$4:$B$1451,B260,$F$4:$F$1451,F260,$G$4:$G$1451,G260,$L$4:$L$1451,L260)&gt;1,"FLAG","")</f>
        <v/>
      </c>
      <c r="W260" s="10" t="str">
        <f t="shared" ref="W260:W323" si="32">IF(OR(AND(E260&lt;&gt;18,M260&lt;&gt;"IGST"),AND(E260=18,M260="IGST")),"FLAG","")</f>
        <v/>
      </c>
      <c r="X260" s="10">
        <f t="shared" ref="X260:X323" si="33">VALUE(MID(A260,11,4))</f>
        <v>255</v>
      </c>
      <c r="Y260" s="10" t="str">
        <f t="shared" ref="Y260:Y323" si="34">IF(ROW()=4,"",IF(X260-INDEX($X$4:$X$1451,ROW()-4)&gt;1,"FLAG",""))</f>
        <v/>
      </c>
    </row>
    <row r="261" spans="1:25" x14ac:dyDescent="0.3">
      <c r="A261" t="s">
        <v>1825</v>
      </c>
      <c r="B261" s="7">
        <v>45814</v>
      </c>
      <c r="C261" t="s">
        <v>1517</v>
      </c>
      <c r="D261" t="s">
        <v>1518</v>
      </c>
      <c r="E261">
        <v>14</v>
      </c>
      <c r="F261" t="s">
        <v>1556</v>
      </c>
      <c r="G261">
        <v>29</v>
      </c>
      <c r="H261" t="s">
        <v>204</v>
      </c>
      <c r="I261">
        <v>1350</v>
      </c>
      <c r="J261">
        <v>1</v>
      </c>
      <c r="K261">
        <v>1336.5</v>
      </c>
      <c r="L261">
        <v>38758.5</v>
      </c>
      <c r="M261" t="s">
        <v>1557</v>
      </c>
      <c r="N261">
        <v>6976.53</v>
      </c>
      <c r="O261">
        <v>45735.03</v>
      </c>
      <c r="P261" t="s">
        <v>1394</v>
      </c>
      <c r="Q261" s="7">
        <v>45816</v>
      </c>
      <c r="R261" t="s">
        <v>1552</v>
      </c>
      <c r="S261" s="10" t="str">
        <f t="shared" si="28"/>
        <v/>
      </c>
      <c r="T261" s="10" t="str">
        <f t="shared" si="29"/>
        <v/>
      </c>
      <c r="U261" s="10" t="str">
        <f t="shared" si="30"/>
        <v/>
      </c>
      <c r="V261" s="10" t="str">
        <f t="shared" si="31"/>
        <v/>
      </c>
      <c r="W261" s="10" t="str">
        <f t="shared" si="32"/>
        <v/>
      </c>
      <c r="X261" s="10">
        <f t="shared" si="33"/>
        <v>256</v>
      </c>
      <c r="Y261" s="10" t="str">
        <f t="shared" si="34"/>
        <v/>
      </c>
    </row>
    <row r="262" spans="1:25" x14ac:dyDescent="0.3">
      <c r="A262" t="s">
        <v>1826</v>
      </c>
      <c r="B262" s="7">
        <v>45814</v>
      </c>
      <c r="C262" t="s">
        <v>1409</v>
      </c>
      <c r="D262" t="s">
        <v>1410</v>
      </c>
      <c r="E262">
        <v>18</v>
      </c>
      <c r="F262" t="s">
        <v>1607</v>
      </c>
      <c r="G262">
        <v>1651</v>
      </c>
      <c r="H262" t="s">
        <v>200</v>
      </c>
      <c r="I262">
        <v>610</v>
      </c>
      <c r="J262">
        <v>0</v>
      </c>
      <c r="K262">
        <v>610</v>
      </c>
      <c r="L262">
        <v>1007110</v>
      </c>
      <c r="M262" t="s">
        <v>1548</v>
      </c>
      <c r="N262">
        <v>181279.8</v>
      </c>
      <c r="O262">
        <v>1188389.8</v>
      </c>
      <c r="P262" t="s">
        <v>1380</v>
      </c>
      <c r="Q262" s="7">
        <v>45814</v>
      </c>
      <c r="R262" t="s">
        <v>1549</v>
      </c>
      <c r="S262" s="10" t="str">
        <f t="shared" si="28"/>
        <v/>
      </c>
      <c r="T262" s="10" t="str">
        <f t="shared" si="29"/>
        <v/>
      </c>
      <c r="U262" s="10" t="str">
        <f t="shared" si="30"/>
        <v/>
      </c>
      <c r="V262" s="10" t="str">
        <f t="shared" si="31"/>
        <v/>
      </c>
      <c r="W262" s="10" t="str">
        <f t="shared" si="32"/>
        <v/>
      </c>
      <c r="X262" s="10">
        <f t="shared" si="33"/>
        <v>257</v>
      </c>
      <c r="Y262" s="10" t="str">
        <f t="shared" si="34"/>
        <v/>
      </c>
    </row>
    <row r="263" spans="1:25" x14ac:dyDescent="0.3">
      <c r="A263" t="s">
        <v>1827</v>
      </c>
      <c r="B263" s="7">
        <v>45814</v>
      </c>
      <c r="C263" t="s">
        <v>1484</v>
      </c>
      <c r="D263" t="s">
        <v>1485</v>
      </c>
      <c r="E263">
        <v>18</v>
      </c>
      <c r="F263" t="s">
        <v>1565</v>
      </c>
      <c r="G263">
        <v>1599</v>
      </c>
      <c r="H263" t="s">
        <v>200</v>
      </c>
      <c r="I263">
        <v>1150</v>
      </c>
      <c r="J263">
        <v>0</v>
      </c>
      <c r="K263">
        <v>1150</v>
      </c>
      <c r="L263">
        <v>1838850</v>
      </c>
      <c r="M263" t="s">
        <v>1548</v>
      </c>
      <c r="N263">
        <v>330993</v>
      </c>
      <c r="O263">
        <v>2169843</v>
      </c>
      <c r="P263" t="s">
        <v>1418</v>
      </c>
      <c r="Q263" s="7">
        <v>45814</v>
      </c>
      <c r="R263" t="s">
        <v>1552</v>
      </c>
      <c r="S263" s="10" t="str">
        <f t="shared" si="28"/>
        <v/>
      </c>
      <c r="T263" s="10" t="str">
        <f t="shared" si="29"/>
        <v/>
      </c>
      <c r="U263" s="10" t="str">
        <f t="shared" si="30"/>
        <v/>
      </c>
      <c r="V263" s="10" t="str">
        <f t="shared" si="31"/>
        <v/>
      </c>
      <c r="W263" s="10" t="str">
        <f t="shared" si="32"/>
        <v/>
      </c>
      <c r="X263" s="10">
        <f t="shared" si="33"/>
        <v>258</v>
      </c>
      <c r="Y263" s="10" t="str">
        <f t="shared" si="34"/>
        <v/>
      </c>
    </row>
    <row r="264" spans="1:25" x14ac:dyDescent="0.3">
      <c r="A264" t="s">
        <v>1828</v>
      </c>
      <c r="B264" s="7">
        <v>45815</v>
      </c>
      <c r="C264" t="s">
        <v>1439</v>
      </c>
      <c r="D264" t="s">
        <v>1440</v>
      </c>
      <c r="E264">
        <v>18</v>
      </c>
      <c r="F264" t="s">
        <v>1565</v>
      </c>
      <c r="G264">
        <v>380</v>
      </c>
      <c r="H264" t="s">
        <v>200</v>
      </c>
      <c r="I264">
        <v>1150</v>
      </c>
      <c r="J264">
        <v>2.5</v>
      </c>
      <c r="K264">
        <v>1121.25</v>
      </c>
      <c r="L264">
        <v>426075</v>
      </c>
      <c r="M264" t="s">
        <v>1548</v>
      </c>
      <c r="N264">
        <v>76693.5</v>
      </c>
      <c r="O264">
        <v>502768.5</v>
      </c>
      <c r="P264" t="s">
        <v>1389</v>
      </c>
      <c r="Q264" s="7">
        <v>45816</v>
      </c>
      <c r="R264" t="s">
        <v>1552</v>
      </c>
      <c r="S264" s="10" t="str">
        <f t="shared" si="28"/>
        <v/>
      </c>
      <c r="T264" s="10" t="str">
        <f t="shared" si="29"/>
        <v/>
      </c>
      <c r="U264" s="10" t="str">
        <f t="shared" si="30"/>
        <v/>
      </c>
      <c r="V264" s="10" t="str">
        <f t="shared" si="31"/>
        <v/>
      </c>
      <c r="W264" s="10" t="str">
        <f t="shared" si="32"/>
        <v/>
      </c>
      <c r="X264" s="10">
        <f t="shared" si="33"/>
        <v>259</v>
      </c>
      <c r="Y264" s="10" t="str">
        <f t="shared" si="34"/>
        <v/>
      </c>
    </row>
    <row r="265" spans="1:25" x14ac:dyDescent="0.3">
      <c r="A265" t="s">
        <v>1829</v>
      </c>
      <c r="B265" s="7">
        <v>45815</v>
      </c>
      <c r="C265" t="s">
        <v>1415</v>
      </c>
      <c r="D265" t="s">
        <v>1416</v>
      </c>
      <c r="E265">
        <v>18</v>
      </c>
      <c r="F265" t="s">
        <v>1551</v>
      </c>
      <c r="G265">
        <v>2045</v>
      </c>
      <c r="H265" t="s">
        <v>190</v>
      </c>
      <c r="I265">
        <v>342</v>
      </c>
      <c r="J265">
        <v>2</v>
      </c>
      <c r="K265">
        <v>335.16</v>
      </c>
      <c r="L265">
        <v>685402.2</v>
      </c>
      <c r="M265" t="s">
        <v>1548</v>
      </c>
      <c r="N265">
        <v>123372.4</v>
      </c>
      <c r="O265">
        <v>808774.6</v>
      </c>
      <c r="P265" t="s">
        <v>1418</v>
      </c>
      <c r="Q265" s="7">
        <v>45817</v>
      </c>
      <c r="R265" t="s">
        <v>1552</v>
      </c>
      <c r="S265" s="10" t="str">
        <f t="shared" si="28"/>
        <v/>
      </c>
      <c r="T265" s="10" t="str">
        <f t="shared" si="29"/>
        <v/>
      </c>
      <c r="U265" s="10" t="str">
        <f t="shared" si="30"/>
        <v/>
      </c>
      <c r="V265" s="10" t="str">
        <f t="shared" si="31"/>
        <v/>
      </c>
      <c r="W265" s="10" t="str">
        <f t="shared" si="32"/>
        <v/>
      </c>
      <c r="X265" s="10">
        <f t="shared" si="33"/>
        <v>260</v>
      </c>
      <c r="Y265" s="10" t="str">
        <f t="shared" si="34"/>
        <v/>
      </c>
    </row>
    <row r="266" spans="1:25" x14ac:dyDescent="0.3">
      <c r="A266" t="s">
        <v>1830</v>
      </c>
      <c r="B266" s="7">
        <v>45815</v>
      </c>
      <c r="C266" t="s">
        <v>1436</v>
      </c>
      <c r="D266" t="s">
        <v>1437</v>
      </c>
      <c r="E266">
        <v>18</v>
      </c>
      <c r="F266" t="s">
        <v>1570</v>
      </c>
      <c r="G266">
        <v>1058</v>
      </c>
      <c r="H266" t="s">
        <v>200</v>
      </c>
      <c r="I266">
        <v>780</v>
      </c>
      <c r="J266">
        <v>2.5</v>
      </c>
      <c r="K266">
        <v>760.5</v>
      </c>
      <c r="L266">
        <v>804609</v>
      </c>
      <c r="M266" t="s">
        <v>1548</v>
      </c>
      <c r="N266">
        <v>144829.62</v>
      </c>
      <c r="O266">
        <v>949438.62</v>
      </c>
      <c r="P266" t="s">
        <v>1394</v>
      </c>
      <c r="Q266" s="7">
        <v>45817</v>
      </c>
      <c r="R266" t="s">
        <v>1549</v>
      </c>
      <c r="S266" s="10" t="str">
        <f t="shared" si="28"/>
        <v/>
      </c>
      <c r="T266" s="10" t="str">
        <f t="shared" si="29"/>
        <v/>
      </c>
      <c r="U266" s="10" t="str">
        <f t="shared" si="30"/>
        <v/>
      </c>
      <c r="V266" s="10" t="str">
        <f t="shared" si="31"/>
        <v/>
      </c>
      <c r="W266" s="10" t="str">
        <f t="shared" si="32"/>
        <v/>
      </c>
      <c r="X266" s="10">
        <f t="shared" si="33"/>
        <v>261</v>
      </c>
      <c r="Y266" s="10" t="str">
        <f t="shared" si="34"/>
        <v/>
      </c>
    </row>
    <row r="267" spans="1:25" x14ac:dyDescent="0.3">
      <c r="A267" t="s">
        <v>1831</v>
      </c>
      <c r="B267" s="7">
        <v>45817</v>
      </c>
      <c r="C267" t="s">
        <v>1458</v>
      </c>
      <c r="D267" t="s">
        <v>1459</v>
      </c>
      <c r="E267">
        <v>18</v>
      </c>
      <c r="F267" t="s">
        <v>1576</v>
      </c>
      <c r="G267">
        <v>1693</v>
      </c>
      <c r="H267" t="s">
        <v>200</v>
      </c>
      <c r="I267">
        <v>92</v>
      </c>
      <c r="J267">
        <v>0</v>
      </c>
      <c r="K267">
        <v>92</v>
      </c>
      <c r="L267">
        <v>155756</v>
      </c>
      <c r="M267" t="s">
        <v>1548</v>
      </c>
      <c r="N267">
        <v>28036.080000000002</v>
      </c>
      <c r="O267">
        <v>183792.08</v>
      </c>
      <c r="P267" t="s">
        <v>1394</v>
      </c>
      <c r="Q267" s="7">
        <v>45819</v>
      </c>
      <c r="R267" t="s">
        <v>1552</v>
      </c>
      <c r="S267" s="10" t="str">
        <f t="shared" si="28"/>
        <v/>
      </c>
      <c r="T267" s="10" t="str">
        <f t="shared" si="29"/>
        <v/>
      </c>
      <c r="U267" s="10" t="str">
        <f t="shared" si="30"/>
        <v/>
      </c>
      <c r="V267" s="10" t="str">
        <f t="shared" si="31"/>
        <v/>
      </c>
      <c r="W267" s="10" t="str">
        <f t="shared" si="32"/>
        <v/>
      </c>
      <c r="X267" s="10">
        <f t="shared" si="33"/>
        <v>262</v>
      </c>
      <c r="Y267" s="10" t="str">
        <f t="shared" si="34"/>
        <v/>
      </c>
    </row>
    <row r="268" spans="1:25" x14ac:dyDescent="0.3">
      <c r="A268" t="s">
        <v>1832</v>
      </c>
      <c r="B268" s="7">
        <v>45817</v>
      </c>
      <c r="C268" t="s">
        <v>1409</v>
      </c>
      <c r="D268" t="s">
        <v>1410</v>
      </c>
      <c r="E268">
        <v>18</v>
      </c>
      <c r="F268" t="s">
        <v>1547</v>
      </c>
      <c r="G268">
        <v>1745</v>
      </c>
      <c r="H268" t="s">
        <v>190</v>
      </c>
      <c r="I268">
        <v>355</v>
      </c>
      <c r="J268">
        <v>5</v>
      </c>
      <c r="K268">
        <v>337.25</v>
      </c>
      <c r="L268">
        <v>588501.25</v>
      </c>
      <c r="M268" t="s">
        <v>1548</v>
      </c>
      <c r="N268">
        <v>105930.22</v>
      </c>
      <c r="O268">
        <v>694431.47</v>
      </c>
      <c r="P268" t="s">
        <v>1380</v>
      </c>
      <c r="Q268" s="7">
        <v>45819</v>
      </c>
      <c r="R268" t="s">
        <v>1552</v>
      </c>
      <c r="S268" s="10" t="str">
        <f t="shared" si="28"/>
        <v/>
      </c>
      <c r="T268" s="10" t="str">
        <f t="shared" si="29"/>
        <v/>
      </c>
      <c r="U268" s="10" t="str">
        <f t="shared" si="30"/>
        <v/>
      </c>
      <c r="V268" s="10" t="str">
        <f t="shared" si="31"/>
        <v/>
      </c>
      <c r="W268" s="10" t="str">
        <f t="shared" si="32"/>
        <v/>
      </c>
      <c r="X268" s="10">
        <f t="shared" si="33"/>
        <v>263</v>
      </c>
      <c r="Y268" s="10" t="str">
        <f t="shared" si="34"/>
        <v/>
      </c>
    </row>
    <row r="269" spans="1:25" x14ac:dyDescent="0.3">
      <c r="A269" t="s">
        <v>1833</v>
      </c>
      <c r="B269" s="7">
        <v>45818</v>
      </c>
      <c r="C269" t="s">
        <v>1433</v>
      </c>
      <c r="D269" t="s">
        <v>1434</v>
      </c>
      <c r="E269">
        <v>18</v>
      </c>
      <c r="F269" t="s">
        <v>1618</v>
      </c>
      <c r="G269">
        <v>648</v>
      </c>
      <c r="H269" t="s">
        <v>190</v>
      </c>
      <c r="I269">
        <v>368</v>
      </c>
      <c r="J269">
        <v>1</v>
      </c>
      <c r="K269">
        <v>364.32</v>
      </c>
      <c r="L269">
        <v>236079.35999999999</v>
      </c>
      <c r="M269" t="s">
        <v>1548</v>
      </c>
      <c r="N269">
        <v>42494.28</v>
      </c>
      <c r="O269">
        <v>278573.64</v>
      </c>
      <c r="P269" t="s">
        <v>1380</v>
      </c>
      <c r="Q269" s="7">
        <v>45819</v>
      </c>
      <c r="R269" t="s">
        <v>1549</v>
      </c>
      <c r="S269" s="10" t="str">
        <f t="shared" si="28"/>
        <v/>
      </c>
      <c r="T269" s="10" t="str">
        <f t="shared" si="29"/>
        <v/>
      </c>
      <c r="U269" s="10" t="str">
        <f t="shared" si="30"/>
        <v/>
      </c>
      <c r="V269" s="10" t="str">
        <f t="shared" si="31"/>
        <v/>
      </c>
      <c r="W269" s="10" t="str">
        <f t="shared" si="32"/>
        <v/>
      </c>
      <c r="X269" s="10">
        <f t="shared" si="33"/>
        <v>264</v>
      </c>
      <c r="Y269" s="10" t="str">
        <f t="shared" si="34"/>
        <v/>
      </c>
    </row>
    <row r="270" spans="1:25" x14ac:dyDescent="0.3">
      <c r="A270" t="s">
        <v>1834</v>
      </c>
      <c r="B270" s="7">
        <v>45818</v>
      </c>
      <c r="C270" t="s">
        <v>1399</v>
      </c>
      <c r="D270" t="s">
        <v>1400</v>
      </c>
      <c r="E270">
        <v>18</v>
      </c>
      <c r="F270" t="s">
        <v>1574</v>
      </c>
      <c r="G270">
        <v>1885</v>
      </c>
      <c r="H270" t="s">
        <v>190</v>
      </c>
      <c r="I270">
        <v>395</v>
      </c>
      <c r="J270">
        <v>0</v>
      </c>
      <c r="K270">
        <v>395</v>
      </c>
      <c r="L270">
        <v>744575</v>
      </c>
      <c r="M270" t="s">
        <v>1548</v>
      </c>
      <c r="N270">
        <v>134023.5</v>
      </c>
      <c r="O270">
        <v>878598.5</v>
      </c>
      <c r="P270" t="s">
        <v>1380</v>
      </c>
      <c r="Q270" s="7">
        <v>45818</v>
      </c>
      <c r="R270" t="s">
        <v>1549</v>
      </c>
      <c r="S270" s="10" t="str">
        <f t="shared" si="28"/>
        <v/>
      </c>
      <c r="T270" s="10" t="str">
        <f t="shared" si="29"/>
        <v/>
      </c>
      <c r="U270" s="10" t="str">
        <f t="shared" si="30"/>
        <v/>
      </c>
      <c r="V270" s="10" t="str">
        <f t="shared" si="31"/>
        <v/>
      </c>
      <c r="W270" s="10" t="str">
        <f t="shared" si="32"/>
        <v/>
      </c>
      <c r="X270" s="10">
        <f t="shared" si="33"/>
        <v>265</v>
      </c>
      <c r="Y270" s="10" t="str">
        <f t="shared" si="34"/>
        <v/>
      </c>
    </row>
    <row r="271" spans="1:25" x14ac:dyDescent="0.3">
      <c r="A271" t="s">
        <v>1835</v>
      </c>
      <c r="B271" s="7">
        <v>45818</v>
      </c>
      <c r="C271" t="s">
        <v>1402</v>
      </c>
      <c r="D271" t="s">
        <v>1403</v>
      </c>
      <c r="E271">
        <v>18</v>
      </c>
      <c r="F271" t="s">
        <v>1556</v>
      </c>
      <c r="G271">
        <v>293</v>
      </c>
      <c r="H271" t="s">
        <v>204</v>
      </c>
      <c r="I271">
        <v>1350</v>
      </c>
      <c r="J271">
        <v>1</v>
      </c>
      <c r="K271">
        <v>1336.5</v>
      </c>
      <c r="L271">
        <v>391594.5</v>
      </c>
      <c r="M271" t="s">
        <v>1548</v>
      </c>
      <c r="N271">
        <v>70487.009999999995</v>
      </c>
      <c r="O271">
        <v>462081.51</v>
      </c>
      <c r="P271" t="s">
        <v>1389</v>
      </c>
      <c r="Q271" s="7">
        <v>45820</v>
      </c>
      <c r="R271" t="s">
        <v>1549</v>
      </c>
      <c r="S271" s="10" t="str">
        <f t="shared" si="28"/>
        <v/>
      </c>
      <c r="T271" s="10" t="str">
        <f t="shared" si="29"/>
        <v/>
      </c>
      <c r="U271" s="10" t="str">
        <f t="shared" si="30"/>
        <v/>
      </c>
      <c r="V271" s="10" t="str">
        <f t="shared" si="31"/>
        <v/>
      </c>
      <c r="W271" s="10" t="str">
        <f t="shared" si="32"/>
        <v/>
      </c>
      <c r="X271" s="10">
        <f t="shared" si="33"/>
        <v>266</v>
      </c>
      <c r="Y271" s="10" t="str">
        <f t="shared" si="34"/>
        <v/>
      </c>
    </row>
    <row r="272" spans="1:25" x14ac:dyDescent="0.3">
      <c r="A272" t="s">
        <v>1836</v>
      </c>
      <c r="B272" s="7">
        <v>45818</v>
      </c>
      <c r="C272" t="s">
        <v>1381</v>
      </c>
      <c r="D272" t="s">
        <v>1382</v>
      </c>
      <c r="E272">
        <v>18</v>
      </c>
      <c r="F272" t="s">
        <v>1607</v>
      </c>
      <c r="G272">
        <v>551</v>
      </c>
      <c r="H272" t="s">
        <v>200</v>
      </c>
      <c r="I272">
        <v>610</v>
      </c>
      <c r="J272">
        <v>0</v>
      </c>
      <c r="K272">
        <v>610</v>
      </c>
      <c r="L272">
        <v>336110</v>
      </c>
      <c r="M272" t="s">
        <v>1548</v>
      </c>
      <c r="N272">
        <v>60499.8</v>
      </c>
      <c r="O272">
        <v>396609.8</v>
      </c>
      <c r="P272" t="s">
        <v>1380</v>
      </c>
      <c r="Q272" s="7">
        <v>45818</v>
      </c>
      <c r="R272" t="s">
        <v>1549</v>
      </c>
      <c r="S272" s="10" t="str">
        <f t="shared" si="28"/>
        <v/>
      </c>
      <c r="T272" s="10" t="str">
        <f t="shared" si="29"/>
        <v/>
      </c>
      <c r="U272" s="10" t="str">
        <f t="shared" si="30"/>
        <v/>
      </c>
      <c r="V272" s="10" t="str">
        <f t="shared" si="31"/>
        <v/>
      </c>
      <c r="W272" s="10" t="str">
        <f t="shared" si="32"/>
        <v/>
      </c>
      <c r="X272" s="10">
        <f t="shared" si="33"/>
        <v>267</v>
      </c>
      <c r="Y272" s="10" t="str">
        <f t="shared" si="34"/>
        <v/>
      </c>
    </row>
    <row r="273" spans="1:25" x14ac:dyDescent="0.3">
      <c r="A273" t="s">
        <v>1837</v>
      </c>
      <c r="B273" s="7">
        <v>45818</v>
      </c>
      <c r="C273" t="s">
        <v>1465</v>
      </c>
      <c r="D273" t="s">
        <v>1466</v>
      </c>
      <c r="E273">
        <v>18</v>
      </c>
      <c r="F273" t="s">
        <v>1565</v>
      </c>
      <c r="G273">
        <v>937</v>
      </c>
      <c r="H273" t="s">
        <v>200</v>
      </c>
      <c r="I273">
        <v>1150</v>
      </c>
      <c r="J273">
        <v>1</v>
      </c>
      <c r="K273">
        <v>1138.5</v>
      </c>
      <c r="L273">
        <v>1066774.5</v>
      </c>
      <c r="M273" t="s">
        <v>1548</v>
      </c>
      <c r="N273">
        <v>192019.41</v>
      </c>
      <c r="O273">
        <v>1258793.9099999999</v>
      </c>
      <c r="P273" t="s">
        <v>1380</v>
      </c>
      <c r="Q273" s="7">
        <v>45819</v>
      </c>
      <c r="R273" t="s">
        <v>1549</v>
      </c>
      <c r="S273" s="10" t="str">
        <f t="shared" si="28"/>
        <v/>
      </c>
      <c r="T273" s="10" t="str">
        <f t="shared" si="29"/>
        <v/>
      </c>
      <c r="U273" s="10" t="str">
        <f t="shared" si="30"/>
        <v/>
      </c>
      <c r="V273" s="10" t="str">
        <f t="shared" si="31"/>
        <v/>
      </c>
      <c r="W273" s="10" t="str">
        <f t="shared" si="32"/>
        <v/>
      </c>
      <c r="X273" s="10">
        <f t="shared" si="33"/>
        <v>268</v>
      </c>
      <c r="Y273" s="10" t="str">
        <f t="shared" si="34"/>
        <v/>
      </c>
    </row>
    <row r="274" spans="1:25" x14ac:dyDescent="0.3">
      <c r="A274" t="s">
        <v>1838</v>
      </c>
      <c r="B274" s="7">
        <v>45818</v>
      </c>
      <c r="C274" t="s">
        <v>1455</v>
      </c>
      <c r="D274" t="s">
        <v>1456</v>
      </c>
      <c r="E274">
        <v>18</v>
      </c>
      <c r="F274" t="s">
        <v>1556</v>
      </c>
      <c r="G274">
        <v>161</v>
      </c>
      <c r="H274" t="s">
        <v>204</v>
      </c>
      <c r="I274">
        <v>1350</v>
      </c>
      <c r="J274">
        <v>3</v>
      </c>
      <c r="K274">
        <v>1309.5</v>
      </c>
      <c r="L274">
        <v>210829.5</v>
      </c>
      <c r="M274" t="s">
        <v>1548</v>
      </c>
      <c r="N274">
        <v>37949.31</v>
      </c>
      <c r="O274">
        <v>248778.81</v>
      </c>
      <c r="P274" t="s">
        <v>1389</v>
      </c>
      <c r="Q274" s="7">
        <v>45819</v>
      </c>
      <c r="R274" t="s">
        <v>1552</v>
      </c>
      <c r="S274" s="10" t="str">
        <f t="shared" si="28"/>
        <v/>
      </c>
      <c r="T274" s="10" t="str">
        <f t="shared" si="29"/>
        <v/>
      </c>
      <c r="U274" s="10" t="str">
        <f t="shared" si="30"/>
        <v/>
      </c>
      <c r="V274" s="10" t="str">
        <f t="shared" si="31"/>
        <v/>
      </c>
      <c r="W274" s="10" t="str">
        <f t="shared" si="32"/>
        <v/>
      </c>
      <c r="X274" s="10">
        <f t="shared" si="33"/>
        <v>269</v>
      </c>
      <c r="Y274" s="10" t="str">
        <f t="shared" si="34"/>
        <v/>
      </c>
    </row>
    <row r="275" spans="1:25" x14ac:dyDescent="0.3">
      <c r="A275" t="s">
        <v>1839</v>
      </c>
      <c r="B275" s="7">
        <v>45819</v>
      </c>
      <c r="C275" t="s">
        <v>1436</v>
      </c>
      <c r="D275" t="s">
        <v>1437</v>
      </c>
      <c r="E275">
        <v>18</v>
      </c>
      <c r="F275" t="s">
        <v>1570</v>
      </c>
      <c r="G275">
        <v>587</v>
      </c>
      <c r="H275" t="s">
        <v>200</v>
      </c>
      <c r="I275">
        <v>780</v>
      </c>
      <c r="J275">
        <v>1</v>
      </c>
      <c r="K275">
        <v>772.2</v>
      </c>
      <c r="L275">
        <v>453281.4</v>
      </c>
      <c r="M275" t="s">
        <v>1548</v>
      </c>
      <c r="N275">
        <v>81590.649999999994</v>
      </c>
      <c r="O275">
        <v>534872.05000000005</v>
      </c>
      <c r="P275" t="s">
        <v>1394</v>
      </c>
      <c r="Q275" s="7">
        <v>45820</v>
      </c>
      <c r="R275" t="s">
        <v>1552</v>
      </c>
      <c r="S275" s="10" t="str">
        <f t="shared" si="28"/>
        <v/>
      </c>
      <c r="T275" s="10" t="str">
        <f t="shared" si="29"/>
        <v/>
      </c>
      <c r="U275" s="10" t="str">
        <f t="shared" si="30"/>
        <v/>
      </c>
      <c r="V275" s="10" t="str">
        <f t="shared" si="31"/>
        <v/>
      </c>
      <c r="W275" s="10" t="str">
        <f t="shared" si="32"/>
        <v/>
      </c>
      <c r="X275" s="10">
        <f t="shared" si="33"/>
        <v>270</v>
      </c>
      <c r="Y275" s="10" t="str">
        <f t="shared" si="34"/>
        <v/>
      </c>
    </row>
    <row r="276" spans="1:25" x14ac:dyDescent="0.3">
      <c r="A276" t="s">
        <v>1840</v>
      </c>
      <c r="B276" s="7">
        <v>45819</v>
      </c>
      <c r="C276" t="s">
        <v>1484</v>
      </c>
      <c r="D276" t="s">
        <v>1485</v>
      </c>
      <c r="E276">
        <v>18</v>
      </c>
      <c r="F276" t="s">
        <v>1585</v>
      </c>
      <c r="G276">
        <v>1101</v>
      </c>
      <c r="H276" t="s">
        <v>200</v>
      </c>
      <c r="I276">
        <v>148</v>
      </c>
      <c r="J276">
        <v>0</v>
      </c>
      <c r="K276">
        <v>148</v>
      </c>
      <c r="L276">
        <v>162948</v>
      </c>
      <c r="M276" t="s">
        <v>1548</v>
      </c>
      <c r="N276">
        <v>29330.639999999999</v>
      </c>
      <c r="O276">
        <v>192278.64</v>
      </c>
      <c r="P276" t="s">
        <v>1418</v>
      </c>
      <c r="Q276" s="7">
        <v>45820</v>
      </c>
      <c r="R276" t="s">
        <v>1552</v>
      </c>
      <c r="S276" s="10" t="str">
        <f t="shared" si="28"/>
        <v/>
      </c>
      <c r="T276" s="10" t="str">
        <f t="shared" si="29"/>
        <v/>
      </c>
      <c r="U276" s="10" t="str">
        <f t="shared" si="30"/>
        <v/>
      </c>
      <c r="V276" s="10" t="str">
        <f t="shared" si="31"/>
        <v/>
      </c>
      <c r="W276" s="10" t="str">
        <f t="shared" si="32"/>
        <v/>
      </c>
      <c r="X276" s="10">
        <f t="shared" si="33"/>
        <v>271</v>
      </c>
      <c r="Y276" s="10" t="str">
        <f t="shared" si="34"/>
        <v/>
      </c>
    </row>
    <row r="277" spans="1:25" x14ac:dyDescent="0.3">
      <c r="A277" t="s">
        <v>1841</v>
      </c>
      <c r="B277" s="7">
        <v>45819</v>
      </c>
      <c r="C277" t="s">
        <v>1493</v>
      </c>
      <c r="D277" t="s">
        <v>1494</v>
      </c>
      <c r="E277">
        <v>18</v>
      </c>
      <c r="F277" t="s">
        <v>1609</v>
      </c>
      <c r="G277">
        <v>1009</v>
      </c>
      <c r="H277" t="s">
        <v>200</v>
      </c>
      <c r="I277">
        <v>690</v>
      </c>
      <c r="J277">
        <v>1</v>
      </c>
      <c r="K277">
        <v>683.1</v>
      </c>
      <c r="L277">
        <v>689247.9</v>
      </c>
      <c r="M277" t="s">
        <v>1548</v>
      </c>
      <c r="N277">
        <v>124064.62</v>
      </c>
      <c r="O277">
        <v>813312.52</v>
      </c>
      <c r="P277" t="s">
        <v>1389</v>
      </c>
      <c r="Q277" s="7">
        <v>45821</v>
      </c>
      <c r="R277" t="s">
        <v>1549</v>
      </c>
      <c r="S277" s="10" t="str">
        <f t="shared" si="28"/>
        <v/>
      </c>
      <c r="T277" s="10" t="str">
        <f t="shared" si="29"/>
        <v/>
      </c>
      <c r="U277" s="10" t="str">
        <f t="shared" si="30"/>
        <v/>
      </c>
      <c r="V277" s="10" t="str">
        <f t="shared" si="31"/>
        <v/>
      </c>
      <c r="W277" s="10" t="str">
        <f t="shared" si="32"/>
        <v/>
      </c>
      <c r="X277" s="10">
        <f t="shared" si="33"/>
        <v>272</v>
      </c>
      <c r="Y277" s="10" t="str">
        <f t="shared" si="34"/>
        <v/>
      </c>
    </row>
    <row r="278" spans="1:25" x14ac:dyDescent="0.3">
      <c r="A278" t="s">
        <v>1842</v>
      </c>
      <c r="B278" s="7">
        <v>45819</v>
      </c>
      <c r="C278" t="s">
        <v>1439</v>
      </c>
      <c r="D278" t="s">
        <v>1440</v>
      </c>
      <c r="E278">
        <v>18</v>
      </c>
      <c r="F278" t="s">
        <v>1572</v>
      </c>
      <c r="G278">
        <v>1611</v>
      </c>
      <c r="H278" t="s">
        <v>200</v>
      </c>
      <c r="I278">
        <v>610</v>
      </c>
      <c r="J278">
        <v>1</v>
      </c>
      <c r="K278">
        <v>603.9</v>
      </c>
      <c r="L278">
        <v>972882.9</v>
      </c>
      <c r="M278" t="s">
        <v>1548</v>
      </c>
      <c r="N278">
        <v>175118.92</v>
      </c>
      <c r="O278">
        <v>1148001.82</v>
      </c>
      <c r="P278" t="s">
        <v>1389</v>
      </c>
      <c r="Q278" s="7">
        <v>45820</v>
      </c>
      <c r="R278" t="s">
        <v>1552</v>
      </c>
      <c r="S278" s="10" t="str">
        <f t="shared" si="28"/>
        <v/>
      </c>
      <c r="T278" s="10" t="str">
        <f t="shared" si="29"/>
        <v/>
      </c>
      <c r="U278" s="10" t="str">
        <f t="shared" si="30"/>
        <v/>
      </c>
      <c r="V278" s="10" t="str">
        <f t="shared" si="31"/>
        <v/>
      </c>
      <c r="W278" s="10" t="str">
        <f t="shared" si="32"/>
        <v/>
      </c>
      <c r="X278" s="10">
        <f t="shared" si="33"/>
        <v>273</v>
      </c>
      <c r="Y278" s="10" t="str">
        <f t="shared" si="34"/>
        <v/>
      </c>
    </row>
    <row r="279" spans="1:25" x14ac:dyDescent="0.3">
      <c r="A279" t="s">
        <v>1843</v>
      </c>
      <c r="B279" s="7">
        <v>45819</v>
      </c>
      <c r="C279" t="s">
        <v>1490</v>
      </c>
      <c r="D279" t="s">
        <v>1491</v>
      </c>
      <c r="E279">
        <v>16</v>
      </c>
      <c r="F279" t="s">
        <v>1556</v>
      </c>
      <c r="G279">
        <v>47</v>
      </c>
      <c r="H279" t="s">
        <v>204</v>
      </c>
      <c r="I279">
        <v>1350</v>
      </c>
      <c r="J279">
        <v>2</v>
      </c>
      <c r="K279">
        <v>1323</v>
      </c>
      <c r="L279">
        <v>62181</v>
      </c>
      <c r="M279" t="s">
        <v>1557</v>
      </c>
      <c r="N279">
        <v>11192.58</v>
      </c>
      <c r="O279">
        <v>73373.58</v>
      </c>
      <c r="P279" t="s">
        <v>1389</v>
      </c>
      <c r="Q279" s="7">
        <v>45820</v>
      </c>
      <c r="R279" t="s">
        <v>1549</v>
      </c>
      <c r="S279" s="10" t="str">
        <f t="shared" si="28"/>
        <v/>
      </c>
      <c r="T279" s="10" t="str">
        <f t="shared" si="29"/>
        <v/>
      </c>
      <c r="U279" s="10" t="str">
        <f t="shared" si="30"/>
        <v/>
      </c>
      <c r="V279" s="10" t="str">
        <f t="shared" si="31"/>
        <v/>
      </c>
      <c r="W279" s="10" t="str">
        <f t="shared" si="32"/>
        <v/>
      </c>
      <c r="X279" s="10">
        <f t="shared" si="33"/>
        <v>274</v>
      </c>
      <c r="Y279" s="10" t="str">
        <f t="shared" si="34"/>
        <v/>
      </c>
    </row>
    <row r="280" spans="1:25" x14ac:dyDescent="0.3">
      <c r="A280" t="s">
        <v>1844</v>
      </c>
      <c r="B280" s="7">
        <v>45819</v>
      </c>
      <c r="C280" t="s">
        <v>1493</v>
      </c>
      <c r="D280" t="s">
        <v>1494</v>
      </c>
      <c r="E280">
        <v>18</v>
      </c>
      <c r="F280" t="s">
        <v>1556</v>
      </c>
      <c r="G280">
        <v>106</v>
      </c>
      <c r="H280" t="s">
        <v>204</v>
      </c>
      <c r="I280">
        <v>1350</v>
      </c>
      <c r="J280">
        <v>2.5</v>
      </c>
      <c r="K280">
        <v>1316.25</v>
      </c>
      <c r="L280">
        <v>139522.5</v>
      </c>
      <c r="M280" t="s">
        <v>1548</v>
      </c>
      <c r="N280">
        <v>25114.05</v>
      </c>
      <c r="O280">
        <v>164636.54999999999</v>
      </c>
      <c r="P280" t="s">
        <v>1389</v>
      </c>
      <c r="Q280" s="7">
        <v>45820</v>
      </c>
      <c r="R280" t="s">
        <v>1549</v>
      </c>
      <c r="S280" s="10" t="str">
        <f t="shared" si="28"/>
        <v/>
      </c>
      <c r="T280" s="10" t="str">
        <f t="shared" si="29"/>
        <v/>
      </c>
      <c r="U280" s="10" t="str">
        <f t="shared" si="30"/>
        <v/>
      </c>
      <c r="V280" s="10" t="str">
        <f t="shared" si="31"/>
        <v/>
      </c>
      <c r="W280" s="10" t="str">
        <f t="shared" si="32"/>
        <v/>
      </c>
      <c r="X280" s="10">
        <f t="shared" si="33"/>
        <v>275</v>
      </c>
      <c r="Y280" s="10" t="str">
        <f t="shared" si="34"/>
        <v/>
      </c>
    </row>
    <row r="281" spans="1:25" x14ac:dyDescent="0.3">
      <c r="A281" t="s">
        <v>1845</v>
      </c>
      <c r="B281" s="7">
        <v>45819</v>
      </c>
      <c r="C281" t="s">
        <v>1509</v>
      </c>
      <c r="D281" t="s">
        <v>1382</v>
      </c>
      <c r="E281">
        <v>18</v>
      </c>
      <c r="F281" t="s">
        <v>1574</v>
      </c>
      <c r="G281">
        <v>606</v>
      </c>
      <c r="H281" t="s">
        <v>190</v>
      </c>
      <c r="I281">
        <v>395</v>
      </c>
      <c r="J281">
        <v>2.5</v>
      </c>
      <c r="K281">
        <v>385.12</v>
      </c>
      <c r="L281">
        <v>233382.72</v>
      </c>
      <c r="M281" t="s">
        <v>1548</v>
      </c>
      <c r="N281">
        <v>42008.89</v>
      </c>
      <c r="O281">
        <v>275391.61</v>
      </c>
      <c r="P281" t="s">
        <v>1389</v>
      </c>
      <c r="Q281" s="7">
        <v>45819</v>
      </c>
      <c r="R281" t="s">
        <v>1549</v>
      </c>
      <c r="S281" s="10" t="str">
        <f t="shared" si="28"/>
        <v/>
      </c>
      <c r="T281" s="10" t="str">
        <f t="shared" si="29"/>
        <v/>
      </c>
      <c r="U281" s="10" t="str">
        <f t="shared" si="30"/>
        <v/>
      </c>
      <c r="V281" s="10" t="str">
        <f t="shared" si="31"/>
        <v/>
      </c>
      <c r="W281" s="10" t="str">
        <f t="shared" si="32"/>
        <v/>
      </c>
      <c r="X281" s="10">
        <f t="shared" si="33"/>
        <v>276</v>
      </c>
      <c r="Y281" s="10" t="str">
        <f t="shared" si="34"/>
        <v/>
      </c>
    </row>
    <row r="282" spans="1:25" x14ac:dyDescent="0.3">
      <c r="A282" t="s">
        <v>1846</v>
      </c>
      <c r="B282" s="7">
        <v>45819</v>
      </c>
      <c r="C282" t="s">
        <v>1433</v>
      </c>
      <c r="D282" t="s">
        <v>1434</v>
      </c>
      <c r="E282">
        <v>18</v>
      </c>
      <c r="F282" t="s">
        <v>1581</v>
      </c>
      <c r="G282">
        <v>1164</v>
      </c>
      <c r="H282" t="s">
        <v>200</v>
      </c>
      <c r="I282">
        <v>980</v>
      </c>
      <c r="J282">
        <v>5</v>
      </c>
      <c r="K282">
        <v>931</v>
      </c>
      <c r="L282">
        <v>1083684</v>
      </c>
      <c r="M282" t="s">
        <v>1548</v>
      </c>
      <c r="N282">
        <v>195063.12</v>
      </c>
      <c r="O282">
        <v>1278747.1200000001</v>
      </c>
      <c r="P282" t="s">
        <v>1380</v>
      </c>
      <c r="Q282" s="7">
        <v>45819</v>
      </c>
      <c r="R282" t="s">
        <v>1552</v>
      </c>
      <c r="S282" s="10" t="str">
        <f t="shared" si="28"/>
        <v/>
      </c>
      <c r="T282" s="10" t="str">
        <f t="shared" si="29"/>
        <v/>
      </c>
      <c r="U282" s="10" t="str">
        <f t="shared" si="30"/>
        <v/>
      </c>
      <c r="V282" s="10" t="str">
        <f t="shared" si="31"/>
        <v/>
      </c>
      <c r="W282" s="10" t="str">
        <f t="shared" si="32"/>
        <v/>
      </c>
      <c r="X282" s="10">
        <f t="shared" si="33"/>
        <v>277</v>
      </c>
      <c r="Y282" s="10" t="str">
        <f t="shared" si="34"/>
        <v/>
      </c>
    </row>
    <row r="283" spans="1:25" x14ac:dyDescent="0.3">
      <c r="A283" t="s">
        <v>1847</v>
      </c>
      <c r="B283" s="7">
        <v>45820</v>
      </c>
      <c r="C283" t="s">
        <v>1442</v>
      </c>
      <c r="D283" t="s">
        <v>1443</v>
      </c>
      <c r="E283">
        <v>17</v>
      </c>
      <c r="F283" t="s">
        <v>1585</v>
      </c>
      <c r="G283">
        <v>1563</v>
      </c>
      <c r="H283" t="s">
        <v>200</v>
      </c>
      <c r="I283">
        <v>148</v>
      </c>
      <c r="J283">
        <v>4</v>
      </c>
      <c r="K283">
        <v>142.08000000000001</v>
      </c>
      <c r="L283">
        <v>222071.04000000001</v>
      </c>
      <c r="M283" t="s">
        <v>1557</v>
      </c>
      <c r="N283">
        <v>39972.79</v>
      </c>
      <c r="O283">
        <v>262043.83</v>
      </c>
      <c r="P283" t="s">
        <v>1418</v>
      </c>
      <c r="Q283" s="7">
        <v>45821</v>
      </c>
      <c r="R283" t="s">
        <v>1549</v>
      </c>
      <c r="S283" s="10" t="str">
        <f t="shared" si="28"/>
        <v/>
      </c>
      <c r="T283" s="10" t="str">
        <f t="shared" si="29"/>
        <v/>
      </c>
      <c r="U283" s="10" t="str">
        <f t="shared" si="30"/>
        <v/>
      </c>
      <c r="V283" s="10" t="str">
        <f t="shared" si="31"/>
        <v/>
      </c>
      <c r="W283" s="10" t="str">
        <f t="shared" si="32"/>
        <v/>
      </c>
      <c r="X283" s="10">
        <f t="shared" si="33"/>
        <v>278</v>
      </c>
      <c r="Y283" s="10" t="str">
        <f t="shared" si="34"/>
        <v/>
      </c>
    </row>
    <row r="284" spans="1:25" x14ac:dyDescent="0.3">
      <c r="A284" t="s">
        <v>1848</v>
      </c>
      <c r="B284" s="7">
        <v>45820</v>
      </c>
      <c r="C284" t="s">
        <v>1436</v>
      </c>
      <c r="D284" t="s">
        <v>1437</v>
      </c>
      <c r="E284">
        <v>18</v>
      </c>
      <c r="F284" t="s">
        <v>1565</v>
      </c>
      <c r="G284">
        <v>155</v>
      </c>
      <c r="H284" t="s">
        <v>200</v>
      </c>
      <c r="I284">
        <v>1150</v>
      </c>
      <c r="J284">
        <v>12.5</v>
      </c>
      <c r="K284">
        <v>1006.25</v>
      </c>
      <c r="L284">
        <v>155968.75</v>
      </c>
      <c r="M284" t="s">
        <v>1548</v>
      </c>
      <c r="N284">
        <v>28074.38</v>
      </c>
      <c r="O284">
        <v>184043.13</v>
      </c>
      <c r="P284" t="s">
        <v>1380</v>
      </c>
      <c r="Q284" s="7">
        <v>45822</v>
      </c>
      <c r="R284" t="s">
        <v>1549</v>
      </c>
      <c r="S284" s="10" t="str">
        <f t="shared" si="28"/>
        <v>FLAG</v>
      </c>
      <c r="T284" s="10" t="str">
        <f t="shared" si="29"/>
        <v/>
      </c>
      <c r="U284" s="10" t="str">
        <f t="shared" si="30"/>
        <v/>
      </c>
      <c r="V284" s="10" t="str">
        <f t="shared" si="31"/>
        <v/>
      </c>
      <c r="W284" s="10" t="str">
        <f t="shared" si="32"/>
        <v/>
      </c>
      <c r="X284" s="10">
        <f t="shared" si="33"/>
        <v>279</v>
      </c>
      <c r="Y284" s="10" t="str">
        <f t="shared" si="34"/>
        <v/>
      </c>
    </row>
    <row r="285" spans="1:25" x14ac:dyDescent="0.3">
      <c r="A285" t="s">
        <v>1849</v>
      </c>
      <c r="B285" s="7">
        <v>45820</v>
      </c>
      <c r="C285" t="s">
        <v>1402</v>
      </c>
      <c r="D285" t="s">
        <v>1403</v>
      </c>
      <c r="E285">
        <v>18</v>
      </c>
      <c r="F285" t="s">
        <v>1547</v>
      </c>
      <c r="G285">
        <v>464</v>
      </c>
      <c r="H285" t="s">
        <v>190</v>
      </c>
      <c r="I285">
        <v>355</v>
      </c>
      <c r="J285">
        <v>0</v>
      </c>
      <c r="K285">
        <v>355</v>
      </c>
      <c r="L285">
        <v>164720</v>
      </c>
      <c r="M285" t="s">
        <v>1548</v>
      </c>
      <c r="N285">
        <v>29649.599999999999</v>
      </c>
      <c r="O285">
        <v>194369.6</v>
      </c>
      <c r="P285" t="s">
        <v>1389</v>
      </c>
      <c r="Q285" s="7">
        <v>45822</v>
      </c>
      <c r="R285" t="s">
        <v>1552</v>
      </c>
      <c r="S285" s="10" t="str">
        <f t="shared" si="28"/>
        <v/>
      </c>
      <c r="T285" s="10" t="str">
        <f t="shared" si="29"/>
        <v/>
      </c>
      <c r="U285" s="10" t="str">
        <f t="shared" si="30"/>
        <v/>
      </c>
      <c r="V285" s="10" t="str">
        <f t="shared" si="31"/>
        <v/>
      </c>
      <c r="W285" s="10" t="str">
        <f t="shared" si="32"/>
        <v/>
      </c>
      <c r="X285" s="10">
        <f t="shared" si="33"/>
        <v>280</v>
      </c>
      <c r="Y285" s="10" t="str">
        <f t="shared" si="34"/>
        <v/>
      </c>
    </row>
    <row r="286" spans="1:25" x14ac:dyDescent="0.3">
      <c r="A286" t="s">
        <v>1850</v>
      </c>
      <c r="B286" s="7">
        <v>45820</v>
      </c>
      <c r="C286" t="s">
        <v>1501</v>
      </c>
      <c r="D286" t="s">
        <v>1502</v>
      </c>
      <c r="E286">
        <v>12</v>
      </c>
      <c r="F286" t="s">
        <v>1568</v>
      </c>
      <c r="G286">
        <v>1373</v>
      </c>
      <c r="H286" t="s">
        <v>200</v>
      </c>
      <c r="I286">
        <v>165</v>
      </c>
      <c r="J286">
        <v>1</v>
      </c>
      <c r="K286">
        <v>163.35</v>
      </c>
      <c r="L286">
        <v>224279.55</v>
      </c>
      <c r="M286" t="s">
        <v>1557</v>
      </c>
      <c r="N286">
        <v>40370.32</v>
      </c>
      <c r="O286">
        <v>264649.87</v>
      </c>
      <c r="P286" t="s">
        <v>1380</v>
      </c>
      <c r="Q286" s="7">
        <v>45822</v>
      </c>
      <c r="R286" t="s">
        <v>1552</v>
      </c>
      <c r="S286" s="10" t="str">
        <f t="shared" si="28"/>
        <v/>
      </c>
      <c r="T286" s="10" t="str">
        <f t="shared" si="29"/>
        <v/>
      </c>
      <c r="U286" s="10" t="str">
        <f t="shared" si="30"/>
        <v/>
      </c>
      <c r="V286" s="10" t="str">
        <f t="shared" si="31"/>
        <v/>
      </c>
      <c r="W286" s="10" t="str">
        <f t="shared" si="32"/>
        <v/>
      </c>
      <c r="X286" s="10">
        <f t="shared" si="33"/>
        <v>281</v>
      </c>
      <c r="Y286" s="10" t="str">
        <f t="shared" si="34"/>
        <v/>
      </c>
    </row>
    <row r="287" spans="1:25" x14ac:dyDescent="0.3">
      <c r="A287" t="s">
        <v>1851</v>
      </c>
      <c r="B287" s="7">
        <v>45820</v>
      </c>
      <c r="C287" t="s">
        <v>1506</v>
      </c>
      <c r="D287" t="s">
        <v>1507</v>
      </c>
      <c r="E287">
        <v>16</v>
      </c>
      <c r="F287" t="s">
        <v>1565</v>
      </c>
      <c r="G287">
        <v>594</v>
      </c>
      <c r="H287" t="s">
        <v>200</v>
      </c>
      <c r="I287">
        <v>1150</v>
      </c>
      <c r="J287">
        <v>4</v>
      </c>
      <c r="K287">
        <v>1104</v>
      </c>
      <c r="L287">
        <v>655776</v>
      </c>
      <c r="M287" t="s">
        <v>1557</v>
      </c>
      <c r="N287">
        <v>118039.67999999999</v>
      </c>
      <c r="O287">
        <v>773815.67999999993</v>
      </c>
      <c r="P287" t="s">
        <v>1418</v>
      </c>
      <c r="Q287" s="7">
        <v>45820</v>
      </c>
      <c r="R287" t="s">
        <v>1549</v>
      </c>
      <c r="S287" s="10" t="str">
        <f t="shared" si="28"/>
        <v/>
      </c>
      <c r="T287" s="10" t="str">
        <f t="shared" si="29"/>
        <v/>
      </c>
      <c r="U287" s="10" t="str">
        <f t="shared" si="30"/>
        <v/>
      </c>
      <c r="V287" s="10" t="str">
        <f t="shared" si="31"/>
        <v/>
      </c>
      <c r="W287" s="10" t="str">
        <f t="shared" si="32"/>
        <v/>
      </c>
      <c r="X287" s="10">
        <f t="shared" si="33"/>
        <v>282</v>
      </c>
      <c r="Y287" s="10" t="str">
        <f t="shared" si="34"/>
        <v/>
      </c>
    </row>
    <row r="288" spans="1:25" x14ac:dyDescent="0.3">
      <c r="A288" t="s">
        <v>1852</v>
      </c>
      <c r="B288" s="7">
        <v>45821</v>
      </c>
      <c r="C288" t="s">
        <v>1390</v>
      </c>
      <c r="D288" t="s">
        <v>1391</v>
      </c>
      <c r="E288">
        <v>18</v>
      </c>
      <c r="F288" t="s">
        <v>1547</v>
      </c>
      <c r="G288">
        <v>969</v>
      </c>
      <c r="H288" t="s">
        <v>190</v>
      </c>
      <c r="I288">
        <v>355</v>
      </c>
      <c r="J288">
        <v>0</v>
      </c>
      <c r="K288">
        <v>355</v>
      </c>
      <c r="L288">
        <v>343995</v>
      </c>
      <c r="M288" t="s">
        <v>1548</v>
      </c>
      <c r="N288">
        <v>61919.1</v>
      </c>
      <c r="O288">
        <v>405914.1</v>
      </c>
      <c r="P288" t="s">
        <v>1394</v>
      </c>
      <c r="Q288" s="7">
        <v>45823</v>
      </c>
      <c r="R288" t="s">
        <v>1552</v>
      </c>
      <c r="S288" s="10" t="str">
        <f t="shared" si="28"/>
        <v/>
      </c>
      <c r="T288" s="10" t="str">
        <f t="shared" si="29"/>
        <v/>
      </c>
      <c r="U288" s="10" t="str">
        <f t="shared" si="30"/>
        <v/>
      </c>
      <c r="V288" s="10" t="str">
        <f t="shared" si="31"/>
        <v/>
      </c>
      <c r="W288" s="10" t="str">
        <f t="shared" si="32"/>
        <v/>
      </c>
      <c r="X288" s="10">
        <f t="shared" si="33"/>
        <v>283</v>
      </c>
      <c r="Y288" s="10" t="str">
        <f t="shared" si="34"/>
        <v/>
      </c>
    </row>
    <row r="289" spans="1:25" x14ac:dyDescent="0.3">
      <c r="A289" t="s">
        <v>1853</v>
      </c>
      <c r="B289" s="7">
        <v>45821</v>
      </c>
      <c r="C289" t="s">
        <v>1484</v>
      </c>
      <c r="D289" t="s">
        <v>1485</v>
      </c>
      <c r="E289">
        <v>18</v>
      </c>
      <c r="F289" t="s">
        <v>1563</v>
      </c>
      <c r="G289">
        <v>40</v>
      </c>
      <c r="H289" t="s">
        <v>204</v>
      </c>
      <c r="I289">
        <v>480</v>
      </c>
      <c r="J289">
        <v>2</v>
      </c>
      <c r="K289">
        <v>470.4</v>
      </c>
      <c r="L289">
        <v>18816</v>
      </c>
      <c r="M289" t="s">
        <v>1548</v>
      </c>
      <c r="N289">
        <v>3386.88</v>
      </c>
      <c r="O289">
        <v>22202.880000000001</v>
      </c>
      <c r="P289" t="s">
        <v>1418</v>
      </c>
      <c r="Q289" s="7">
        <v>45821</v>
      </c>
      <c r="R289" t="s">
        <v>1552</v>
      </c>
      <c r="S289" s="10" t="str">
        <f t="shared" si="28"/>
        <v/>
      </c>
      <c r="T289" s="10" t="str">
        <f t="shared" si="29"/>
        <v/>
      </c>
      <c r="U289" s="10" t="str">
        <f t="shared" si="30"/>
        <v/>
      </c>
      <c r="V289" s="10" t="str">
        <f t="shared" si="31"/>
        <v/>
      </c>
      <c r="W289" s="10" t="str">
        <f t="shared" si="32"/>
        <v/>
      </c>
      <c r="X289" s="10">
        <f t="shared" si="33"/>
        <v>284</v>
      </c>
      <c r="Y289" s="10" t="str">
        <f t="shared" si="34"/>
        <v/>
      </c>
    </row>
    <row r="290" spans="1:25" x14ac:dyDescent="0.3">
      <c r="A290" t="s">
        <v>1854</v>
      </c>
      <c r="B290" s="7">
        <v>45821</v>
      </c>
      <c r="C290" t="s">
        <v>1514</v>
      </c>
      <c r="D290" t="s">
        <v>1515</v>
      </c>
      <c r="E290">
        <v>18</v>
      </c>
      <c r="F290" t="s">
        <v>1547</v>
      </c>
      <c r="G290">
        <v>1088</v>
      </c>
      <c r="H290" t="s">
        <v>190</v>
      </c>
      <c r="I290">
        <v>355</v>
      </c>
      <c r="J290">
        <v>1</v>
      </c>
      <c r="K290">
        <v>351.45</v>
      </c>
      <c r="L290">
        <v>382377.6</v>
      </c>
      <c r="M290" t="s">
        <v>1548</v>
      </c>
      <c r="N290">
        <v>68827.97</v>
      </c>
      <c r="O290">
        <v>451205.56999999989</v>
      </c>
      <c r="P290" t="s">
        <v>1389</v>
      </c>
      <c r="Q290" s="7">
        <v>45823</v>
      </c>
      <c r="R290" t="s">
        <v>1552</v>
      </c>
      <c r="S290" s="10" t="str">
        <f t="shared" si="28"/>
        <v/>
      </c>
      <c r="T290" s="10" t="str">
        <f t="shared" si="29"/>
        <v/>
      </c>
      <c r="U290" s="10" t="str">
        <f t="shared" si="30"/>
        <v/>
      </c>
      <c r="V290" s="10" t="str">
        <f t="shared" si="31"/>
        <v/>
      </c>
      <c r="W290" s="10" t="str">
        <f t="shared" si="32"/>
        <v/>
      </c>
      <c r="X290" s="10">
        <f t="shared" si="33"/>
        <v>285</v>
      </c>
      <c r="Y290" s="10" t="str">
        <f t="shared" si="34"/>
        <v/>
      </c>
    </row>
    <row r="291" spans="1:25" x14ac:dyDescent="0.3">
      <c r="A291" t="s">
        <v>1855</v>
      </c>
      <c r="B291" s="7">
        <v>45821</v>
      </c>
      <c r="C291" t="s">
        <v>1399</v>
      </c>
      <c r="D291" t="s">
        <v>1400</v>
      </c>
      <c r="E291">
        <v>18</v>
      </c>
      <c r="F291" t="s">
        <v>1570</v>
      </c>
      <c r="G291">
        <v>1134</v>
      </c>
      <c r="H291" t="s">
        <v>200</v>
      </c>
      <c r="I291">
        <v>780</v>
      </c>
      <c r="J291">
        <v>0</v>
      </c>
      <c r="K291">
        <v>780</v>
      </c>
      <c r="L291">
        <v>884520</v>
      </c>
      <c r="M291" t="s">
        <v>1548</v>
      </c>
      <c r="N291">
        <v>159213.6</v>
      </c>
      <c r="O291">
        <v>1043733.6</v>
      </c>
      <c r="P291" t="s">
        <v>1380</v>
      </c>
      <c r="Q291" s="7">
        <v>45822</v>
      </c>
      <c r="R291" t="s">
        <v>1552</v>
      </c>
      <c r="S291" s="10" t="str">
        <f t="shared" si="28"/>
        <v/>
      </c>
      <c r="T291" s="10" t="str">
        <f t="shared" si="29"/>
        <v/>
      </c>
      <c r="U291" s="10" t="str">
        <f t="shared" si="30"/>
        <v/>
      </c>
      <c r="V291" s="10" t="str">
        <f t="shared" si="31"/>
        <v/>
      </c>
      <c r="W291" s="10" t="str">
        <f t="shared" si="32"/>
        <v/>
      </c>
      <c r="X291" s="10">
        <f t="shared" si="33"/>
        <v>286</v>
      </c>
      <c r="Y291" s="10" t="str">
        <f t="shared" si="34"/>
        <v/>
      </c>
    </row>
    <row r="292" spans="1:25" x14ac:dyDescent="0.3">
      <c r="A292" t="s">
        <v>1856</v>
      </c>
      <c r="B292" s="7">
        <v>45821</v>
      </c>
      <c r="C292" t="s">
        <v>1461</v>
      </c>
      <c r="D292" t="s">
        <v>1462</v>
      </c>
      <c r="E292">
        <v>13</v>
      </c>
      <c r="F292" t="s">
        <v>1572</v>
      </c>
      <c r="G292">
        <v>1965</v>
      </c>
      <c r="H292" t="s">
        <v>200</v>
      </c>
      <c r="I292">
        <v>610</v>
      </c>
      <c r="J292">
        <v>0</v>
      </c>
      <c r="K292">
        <v>610</v>
      </c>
      <c r="L292">
        <v>1198650</v>
      </c>
      <c r="M292" t="s">
        <v>1557</v>
      </c>
      <c r="N292">
        <v>215757</v>
      </c>
      <c r="O292">
        <v>1414407</v>
      </c>
      <c r="P292" t="s">
        <v>1389</v>
      </c>
      <c r="Q292" s="7">
        <v>45821</v>
      </c>
      <c r="R292" t="s">
        <v>1549</v>
      </c>
      <c r="S292" s="10" t="str">
        <f t="shared" si="28"/>
        <v/>
      </c>
      <c r="T292" s="10" t="str">
        <f t="shared" si="29"/>
        <v/>
      </c>
      <c r="U292" s="10" t="str">
        <f t="shared" si="30"/>
        <v/>
      </c>
      <c r="V292" s="10" t="str">
        <f t="shared" si="31"/>
        <v/>
      </c>
      <c r="W292" s="10" t="str">
        <f t="shared" si="32"/>
        <v/>
      </c>
      <c r="X292" s="10">
        <f t="shared" si="33"/>
        <v>287</v>
      </c>
      <c r="Y292" s="10" t="str">
        <f t="shared" si="34"/>
        <v/>
      </c>
    </row>
    <row r="293" spans="1:25" x14ac:dyDescent="0.3">
      <c r="A293" t="s">
        <v>1857</v>
      </c>
      <c r="B293" s="7">
        <v>45821</v>
      </c>
      <c r="C293" t="s">
        <v>1436</v>
      </c>
      <c r="D293" t="s">
        <v>1437</v>
      </c>
      <c r="E293">
        <v>18</v>
      </c>
      <c r="F293" t="s">
        <v>1576</v>
      </c>
      <c r="G293">
        <v>1253</v>
      </c>
      <c r="H293" t="s">
        <v>200</v>
      </c>
      <c r="I293">
        <v>92</v>
      </c>
      <c r="J293">
        <v>2.5</v>
      </c>
      <c r="K293">
        <v>89.7</v>
      </c>
      <c r="L293">
        <v>112394.1</v>
      </c>
      <c r="M293" t="s">
        <v>1548</v>
      </c>
      <c r="N293">
        <v>20230.939999999999</v>
      </c>
      <c r="O293">
        <v>132625.04</v>
      </c>
      <c r="P293" t="s">
        <v>1394</v>
      </c>
      <c r="Q293" s="7">
        <v>45823</v>
      </c>
      <c r="R293" t="s">
        <v>1549</v>
      </c>
      <c r="S293" s="10" t="str">
        <f t="shared" si="28"/>
        <v/>
      </c>
      <c r="T293" s="10" t="str">
        <f t="shared" si="29"/>
        <v/>
      </c>
      <c r="U293" s="10" t="str">
        <f t="shared" si="30"/>
        <v/>
      </c>
      <c r="V293" s="10" t="str">
        <f t="shared" si="31"/>
        <v/>
      </c>
      <c r="W293" s="10" t="str">
        <f t="shared" si="32"/>
        <v/>
      </c>
      <c r="X293" s="10">
        <f t="shared" si="33"/>
        <v>288</v>
      </c>
      <c r="Y293" s="10" t="str">
        <f t="shared" si="34"/>
        <v/>
      </c>
    </row>
    <row r="294" spans="1:25" x14ac:dyDescent="0.3">
      <c r="A294" t="s">
        <v>1858</v>
      </c>
      <c r="B294" s="7">
        <v>45822</v>
      </c>
      <c r="C294" t="s">
        <v>1455</v>
      </c>
      <c r="D294" t="s">
        <v>1456</v>
      </c>
      <c r="E294">
        <v>18</v>
      </c>
      <c r="F294" t="s">
        <v>1547</v>
      </c>
      <c r="G294">
        <v>2277</v>
      </c>
      <c r="H294" t="s">
        <v>190</v>
      </c>
      <c r="I294">
        <v>355</v>
      </c>
      <c r="J294">
        <v>5</v>
      </c>
      <c r="K294">
        <v>337.25</v>
      </c>
      <c r="L294">
        <v>767918.25</v>
      </c>
      <c r="M294" t="s">
        <v>1548</v>
      </c>
      <c r="N294">
        <v>138225.28</v>
      </c>
      <c r="O294">
        <v>906143.53</v>
      </c>
      <c r="P294" t="s">
        <v>1389</v>
      </c>
      <c r="Q294" s="7">
        <v>45824</v>
      </c>
      <c r="R294" t="s">
        <v>1549</v>
      </c>
      <c r="S294" s="10" t="str">
        <f t="shared" si="28"/>
        <v/>
      </c>
      <c r="T294" s="10" t="str">
        <f t="shared" si="29"/>
        <v/>
      </c>
      <c r="U294" s="10" t="str">
        <f t="shared" si="30"/>
        <v/>
      </c>
      <c r="V294" s="10" t="str">
        <f t="shared" si="31"/>
        <v/>
      </c>
      <c r="W294" s="10" t="str">
        <f t="shared" si="32"/>
        <v/>
      </c>
      <c r="X294" s="10">
        <f t="shared" si="33"/>
        <v>289</v>
      </c>
      <c r="Y294" s="10" t="str">
        <f t="shared" si="34"/>
        <v/>
      </c>
    </row>
    <row r="295" spans="1:25" x14ac:dyDescent="0.3">
      <c r="A295" t="s">
        <v>1859</v>
      </c>
      <c r="B295" s="7">
        <v>45822</v>
      </c>
      <c r="C295" t="s">
        <v>1390</v>
      </c>
      <c r="D295" t="s">
        <v>1391</v>
      </c>
      <c r="E295">
        <v>18</v>
      </c>
      <c r="F295" t="s">
        <v>1570</v>
      </c>
      <c r="G295">
        <v>587</v>
      </c>
      <c r="H295" t="s">
        <v>200</v>
      </c>
      <c r="I295">
        <v>780</v>
      </c>
      <c r="J295">
        <v>2</v>
      </c>
      <c r="K295">
        <v>764.4</v>
      </c>
      <c r="L295">
        <v>448702.8</v>
      </c>
      <c r="M295" t="s">
        <v>1548</v>
      </c>
      <c r="N295">
        <v>80766.5</v>
      </c>
      <c r="O295">
        <v>529469.30000000005</v>
      </c>
      <c r="P295" t="s">
        <v>1394</v>
      </c>
      <c r="Q295" s="7">
        <v>45823</v>
      </c>
      <c r="R295" t="s">
        <v>1552</v>
      </c>
      <c r="S295" s="10" t="str">
        <f t="shared" si="28"/>
        <v/>
      </c>
      <c r="T295" s="10" t="str">
        <f t="shared" si="29"/>
        <v/>
      </c>
      <c r="U295" s="10" t="str">
        <f t="shared" si="30"/>
        <v/>
      </c>
      <c r="V295" s="10" t="str">
        <f t="shared" si="31"/>
        <v/>
      </c>
      <c r="W295" s="10" t="str">
        <f t="shared" si="32"/>
        <v/>
      </c>
      <c r="X295" s="10">
        <f t="shared" si="33"/>
        <v>290</v>
      </c>
      <c r="Y295" s="10" t="str">
        <f t="shared" si="34"/>
        <v/>
      </c>
    </row>
    <row r="296" spans="1:25" x14ac:dyDescent="0.3">
      <c r="A296" t="s">
        <v>1860</v>
      </c>
      <c r="B296" s="7">
        <v>45822</v>
      </c>
      <c r="C296" t="s">
        <v>1455</v>
      </c>
      <c r="D296" t="s">
        <v>1456</v>
      </c>
      <c r="E296">
        <v>18</v>
      </c>
      <c r="F296" t="s">
        <v>1581</v>
      </c>
      <c r="G296">
        <v>1681</v>
      </c>
      <c r="H296" t="s">
        <v>200</v>
      </c>
      <c r="I296">
        <v>980</v>
      </c>
      <c r="J296">
        <v>1</v>
      </c>
      <c r="K296">
        <v>970.2</v>
      </c>
      <c r="L296">
        <v>1630906.2</v>
      </c>
      <c r="M296" t="s">
        <v>1548</v>
      </c>
      <c r="N296">
        <v>293563.12</v>
      </c>
      <c r="O296">
        <v>1924469.32</v>
      </c>
      <c r="P296" t="s">
        <v>1389</v>
      </c>
      <c r="Q296" s="7">
        <v>45824</v>
      </c>
      <c r="R296" t="s">
        <v>1549</v>
      </c>
      <c r="S296" s="10" t="str">
        <f t="shared" si="28"/>
        <v/>
      </c>
      <c r="T296" s="10" t="str">
        <f t="shared" si="29"/>
        <v/>
      </c>
      <c r="U296" s="10" t="str">
        <f t="shared" si="30"/>
        <v/>
      </c>
      <c r="V296" s="10" t="str">
        <f t="shared" si="31"/>
        <v/>
      </c>
      <c r="W296" s="10" t="str">
        <f t="shared" si="32"/>
        <v/>
      </c>
      <c r="X296" s="10">
        <f t="shared" si="33"/>
        <v>291</v>
      </c>
      <c r="Y296" s="10" t="str">
        <f t="shared" si="34"/>
        <v/>
      </c>
    </row>
    <row r="297" spans="1:25" x14ac:dyDescent="0.3">
      <c r="A297" t="s">
        <v>1861</v>
      </c>
      <c r="B297" s="7">
        <v>45822</v>
      </c>
      <c r="C297" t="s">
        <v>1493</v>
      </c>
      <c r="D297" t="s">
        <v>1494</v>
      </c>
      <c r="E297">
        <v>18</v>
      </c>
      <c r="F297" t="s">
        <v>1572</v>
      </c>
      <c r="G297">
        <v>2058</v>
      </c>
      <c r="H297" t="s">
        <v>200</v>
      </c>
      <c r="I297">
        <v>610</v>
      </c>
      <c r="J297">
        <v>4</v>
      </c>
      <c r="K297">
        <v>585.6</v>
      </c>
      <c r="L297">
        <v>1205164.8</v>
      </c>
      <c r="M297" t="s">
        <v>1548</v>
      </c>
      <c r="N297">
        <v>216929.66</v>
      </c>
      <c r="O297">
        <v>1422094.46</v>
      </c>
      <c r="P297" t="s">
        <v>1389</v>
      </c>
      <c r="Q297" s="7">
        <v>45823</v>
      </c>
      <c r="R297" t="s">
        <v>1552</v>
      </c>
      <c r="S297" s="10" t="str">
        <f t="shared" si="28"/>
        <v/>
      </c>
      <c r="T297" s="10" t="str">
        <f t="shared" si="29"/>
        <v/>
      </c>
      <c r="U297" s="10" t="str">
        <f t="shared" si="30"/>
        <v/>
      </c>
      <c r="V297" s="10" t="str">
        <f t="shared" si="31"/>
        <v/>
      </c>
      <c r="W297" s="10" t="str">
        <f t="shared" si="32"/>
        <v/>
      </c>
      <c r="X297" s="10">
        <f t="shared" si="33"/>
        <v>292</v>
      </c>
      <c r="Y297" s="10" t="str">
        <f t="shared" si="34"/>
        <v/>
      </c>
    </row>
    <row r="298" spans="1:25" x14ac:dyDescent="0.3">
      <c r="A298" t="s">
        <v>1862</v>
      </c>
      <c r="B298" s="7">
        <v>45822</v>
      </c>
      <c r="C298" t="s">
        <v>1504</v>
      </c>
      <c r="D298" t="s">
        <v>1482</v>
      </c>
      <c r="E298">
        <v>18</v>
      </c>
      <c r="F298" t="s">
        <v>1565</v>
      </c>
      <c r="G298">
        <v>496</v>
      </c>
      <c r="H298" t="s">
        <v>200</v>
      </c>
      <c r="I298">
        <v>1150</v>
      </c>
      <c r="J298">
        <v>3</v>
      </c>
      <c r="K298">
        <v>1115.5</v>
      </c>
      <c r="L298">
        <v>553288</v>
      </c>
      <c r="M298" t="s">
        <v>1548</v>
      </c>
      <c r="N298">
        <v>99591.84</v>
      </c>
      <c r="O298">
        <v>652879.84</v>
      </c>
      <c r="P298" t="s">
        <v>1380</v>
      </c>
      <c r="Q298" s="7">
        <v>45823</v>
      </c>
      <c r="R298" t="s">
        <v>1549</v>
      </c>
      <c r="S298" s="10" t="str">
        <f t="shared" si="28"/>
        <v/>
      </c>
      <c r="T298" s="10" t="str">
        <f t="shared" si="29"/>
        <v/>
      </c>
      <c r="U298" s="10" t="str">
        <f t="shared" si="30"/>
        <v/>
      </c>
      <c r="V298" s="10" t="str">
        <f t="shared" si="31"/>
        <v/>
      </c>
      <c r="W298" s="10" t="str">
        <f t="shared" si="32"/>
        <v/>
      </c>
      <c r="X298" s="10">
        <f t="shared" si="33"/>
        <v>293</v>
      </c>
      <c r="Y298" s="10" t="str">
        <f t="shared" si="34"/>
        <v/>
      </c>
    </row>
    <row r="299" spans="1:25" x14ac:dyDescent="0.3">
      <c r="A299" t="s">
        <v>1863</v>
      </c>
      <c r="B299" s="7">
        <v>45824</v>
      </c>
      <c r="C299" t="s">
        <v>1484</v>
      </c>
      <c r="D299" t="s">
        <v>1485</v>
      </c>
      <c r="E299">
        <v>18</v>
      </c>
      <c r="F299" t="s">
        <v>1581</v>
      </c>
      <c r="G299">
        <v>2145</v>
      </c>
      <c r="H299" t="s">
        <v>200</v>
      </c>
      <c r="I299">
        <v>980</v>
      </c>
      <c r="J299">
        <v>2</v>
      </c>
      <c r="K299">
        <v>960.4</v>
      </c>
      <c r="L299">
        <v>2060058</v>
      </c>
      <c r="M299" t="s">
        <v>1548</v>
      </c>
      <c r="N299">
        <v>370810.44</v>
      </c>
      <c r="O299">
        <v>2430868.44</v>
      </c>
      <c r="P299" t="s">
        <v>1418</v>
      </c>
      <c r="Q299" s="7">
        <v>45826</v>
      </c>
      <c r="R299" t="s">
        <v>1552</v>
      </c>
      <c r="S299" s="10" t="str">
        <f t="shared" si="28"/>
        <v/>
      </c>
      <c r="T299" s="10" t="str">
        <f t="shared" si="29"/>
        <v/>
      </c>
      <c r="U299" s="10" t="str">
        <f t="shared" si="30"/>
        <v/>
      </c>
      <c r="V299" s="10" t="str">
        <f t="shared" si="31"/>
        <v/>
      </c>
      <c r="W299" s="10" t="str">
        <f t="shared" si="32"/>
        <v/>
      </c>
      <c r="X299" s="10">
        <f t="shared" si="33"/>
        <v>294</v>
      </c>
      <c r="Y299" s="10" t="str">
        <f t="shared" si="34"/>
        <v/>
      </c>
    </row>
    <row r="300" spans="1:25" x14ac:dyDescent="0.3">
      <c r="A300" t="s">
        <v>1864</v>
      </c>
      <c r="B300" s="7">
        <v>45824</v>
      </c>
      <c r="C300" t="s">
        <v>1455</v>
      </c>
      <c r="D300" t="s">
        <v>1456</v>
      </c>
      <c r="E300">
        <v>18</v>
      </c>
      <c r="F300" t="s">
        <v>1565</v>
      </c>
      <c r="G300">
        <v>873</v>
      </c>
      <c r="H300" t="s">
        <v>200</v>
      </c>
      <c r="I300">
        <v>1150</v>
      </c>
      <c r="J300">
        <v>2.5</v>
      </c>
      <c r="K300">
        <v>1121.25</v>
      </c>
      <c r="L300">
        <v>978851.25</v>
      </c>
      <c r="M300" t="s">
        <v>1548</v>
      </c>
      <c r="N300">
        <v>176193.22</v>
      </c>
      <c r="O300">
        <v>1155044.47</v>
      </c>
      <c r="P300" t="s">
        <v>1389</v>
      </c>
      <c r="Q300" s="7">
        <v>45826</v>
      </c>
      <c r="R300" t="s">
        <v>1552</v>
      </c>
      <c r="S300" s="10" t="str">
        <f t="shared" si="28"/>
        <v/>
      </c>
      <c r="T300" s="10" t="str">
        <f t="shared" si="29"/>
        <v/>
      </c>
      <c r="U300" s="10" t="str">
        <f t="shared" si="30"/>
        <v/>
      </c>
      <c r="V300" s="10" t="str">
        <f t="shared" si="31"/>
        <v/>
      </c>
      <c r="W300" s="10" t="str">
        <f t="shared" si="32"/>
        <v/>
      </c>
      <c r="X300" s="10">
        <f t="shared" si="33"/>
        <v>295</v>
      </c>
      <c r="Y300" s="10" t="str">
        <f t="shared" si="34"/>
        <v/>
      </c>
    </row>
    <row r="301" spans="1:25" x14ac:dyDescent="0.3">
      <c r="A301" t="s">
        <v>1865</v>
      </c>
      <c r="B301" s="7">
        <v>45824</v>
      </c>
      <c r="C301" t="s">
        <v>1465</v>
      </c>
      <c r="D301" t="s">
        <v>1466</v>
      </c>
      <c r="E301">
        <v>18</v>
      </c>
      <c r="F301" t="s">
        <v>1618</v>
      </c>
      <c r="G301">
        <v>2477</v>
      </c>
      <c r="H301" t="s">
        <v>190</v>
      </c>
      <c r="I301">
        <v>368</v>
      </c>
      <c r="J301">
        <v>2.5</v>
      </c>
      <c r="K301">
        <v>358.8</v>
      </c>
      <c r="L301">
        <v>888747.6</v>
      </c>
      <c r="M301" t="s">
        <v>1548</v>
      </c>
      <c r="N301">
        <v>159974.57</v>
      </c>
      <c r="O301">
        <v>1048722.17</v>
      </c>
      <c r="P301" t="s">
        <v>1380</v>
      </c>
      <c r="Q301" s="7">
        <v>45824</v>
      </c>
      <c r="R301" t="s">
        <v>1552</v>
      </c>
      <c r="S301" s="10" t="str">
        <f t="shared" si="28"/>
        <v/>
      </c>
      <c r="T301" s="10" t="str">
        <f t="shared" si="29"/>
        <v/>
      </c>
      <c r="U301" s="10" t="str">
        <f t="shared" si="30"/>
        <v/>
      </c>
      <c r="V301" s="10" t="str">
        <f t="shared" si="31"/>
        <v/>
      </c>
      <c r="W301" s="10" t="str">
        <f t="shared" si="32"/>
        <v/>
      </c>
      <c r="X301" s="10">
        <f t="shared" si="33"/>
        <v>296</v>
      </c>
      <c r="Y301" s="10" t="str">
        <f t="shared" si="34"/>
        <v/>
      </c>
    </row>
    <row r="302" spans="1:25" x14ac:dyDescent="0.3">
      <c r="A302" t="s">
        <v>1866</v>
      </c>
      <c r="B302" s="7">
        <v>45824</v>
      </c>
      <c r="C302" t="s">
        <v>1436</v>
      </c>
      <c r="D302" t="s">
        <v>1437</v>
      </c>
      <c r="E302">
        <v>18</v>
      </c>
      <c r="F302" t="s">
        <v>1565</v>
      </c>
      <c r="G302">
        <v>91</v>
      </c>
      <c r="H302" t="s">
        <v>200</v>
      </c>
      <c r="I302">
        <v>1150</v>
      </c>
      <c r="J302">
        <v>0</v>
      </c>
      <c r="K302">
        <v>1150</v>
      </c>
      <c r="L302">
        <v>104650</v>
      </c>
      <c r="M302" t="s">
        <v>1548</v>
      </c>
      <c r="N302">
        <v>18837</v>
      </c>
      <c r="O302">
        <v>123487</v>
      </c>
      <c r="P302" t="s">
        <v>1394</v>
      </c>
      <c r="Q302" s="7">
        <v>45825</v>
      </c>
      <c r="R302" t="s">
        <v>1552</v>
      </c>
      <c r="S302" s="10" t="str">
        <f t="shared" si="28"/>
        <v/>
      </c>
      <c r="T302" s="10" t="str">
        <f t="shared" si="29"/>
        <v/>
      </c>
      <c r="U302" s="10" t="str">
        <f t="shared" si="30"/>
        <v/>
      </c>
      <c r="V302" s="10" t="str">
        <f t="shared" si="31"/>
        <v/>
      </c>
      <c r="W302" s="10" t="str">
        <f t="shared" si="32"/>
        <v/>
      </c>
      <c r="X302" s="10">
        <f t="shared" si="33"/>
        <v>297</v>
      </c>
      <c r="Y302" s="10" t="str">
        <f t="shared" si="34"/>
        <v/>
      </c>
    </row>
    <row r="303" spans="1:25" x14ac:dyDescent="0.3">
      <c r="A303" t="s">
        <v>1867</v>
      </c>
      <c r="B303" s="7">
        <v>45824</v>
      </c>
      <c r="C303" t="s">
        <v>1405</v>
      </c>
      <c r="D303" t="s">
        <v>1406</v>
      </c>
      <c r="E303">
        <v>18</v>
      </c>
      <c r="F303" t="s">
        <v>1547</v>
      </c>
      <c r="G303">
        <v>763</v>
      </c>
      <c r="H303" t="s">
        <v>190</v>
      </c>
      <c r="I303">
        <v>355</v>
      </c>
      <c r="J303">
        <v>4</v>
      </c>
      <c r="K303">
        <v>340.8</v>
      </c>
      <c r="L303">
        <v>260030.4</v>
      </c>
      <c r="M303" t="s">
        <v>1548</v>
      </c>
      <c r="N303">
        <v>46805.47</v>
      </c>
      <c r="O303">
        <v>306835.87</v>
      </c>
      <c r="P303" t="s">
        <v>1389</v>
      </c>
      <c r="Q303" s="7">
        <v>45825</v>
      </c>
      <c r="R303" t="s">
        <v>1552</v>
      </c>
      <c r="S303" s="10" t="str">
        <f t="shared" si="28"/>
        <v/>
      </c>
      <c r="T303" s="10" t="str">
        <f t="shared" si="29"/>
        <v/>
      </c>
      <c r="U303" s="10" t="str">
        <f t="shared" si="30"/>
        <v/>
      </c>
      <c r="V303" s="10" t="str">
        <f t="shared" si="31"/>
        <v/>
      </c>
      <c r="W303" s="10" t="str">
        <f t="shared" si="32"/>
        <v/>
      </c>
      <c r="X303" s="10">
        <f t="shared" si="33"/>
        <v>298</v>
      </c>
      <c r="Y303" s="10" t="str">
        <f t="shared" si="34"/>
        <v/>
      </c>
    </row>
    <row r="304" spans="1:25" x14ac:dyDescent="0.3">
      <c r="A304" t="s">
        <v>1868</v>
      </c>
      <c r="B304" s="7">
        <v>45825</v>
      </c>
      <c r="C304" t="s">
        <v>1376</v>
      </c>
      <c r="D304" t="s">
        <v>1377</v>
      </c>
      <c r="E304">
        <v>18</v>
      </c>
      <c r="F304" t="s">
        <v>1604</v>
      </c>
      <c r="G304">
        <v>319</v>
      </c>
      <c r="H304" t="s">
        <v>204</v>
      </c>
      <c r="I304">
        <v>95</v>
      </c>
      <c r="J304">
        <v>2.5</v>
      </c>
      <c r="K304">
        <v>92.62</v>
      </c>
      <c r="L304">
        <v>29545.78</v>
      </c>
      <c r="M304" t="s">
        <v>1548</v>
      </c>
      <c r="N304">
        <v>5318.24</v>
      </c>
      <c r="O304">
        <v>34864.019999999997</v>
      </c>
      <c r="P304" t="s">
        <v>1380</v>
      </c>
      <c r="Q304" s="7">
        <v>45825</v>
      </c>
      <c r="R304" t="s">
        <v>1552</v>
      </c>
      <c r="S304" s="10" t="str">
        <f t="shared" si="28"/>
        <v/>
      </c>
      <c r="T304" s="10" t="str">
        <f t="shared" si="29"/>
        <v/>
      </c>
      <c r="U304" s="10" t="str">
        <f t="shared" si="30"/>
        <v/>
      </c>
      <c r="V304" s="10" t="str">
        <f t="shared" si="31"/>
        <v/>
      </c>
      <c r="W304" s="10" t="str">
        <f t="shared" si="32"/>
        <v/>
      </c>
      <c r="X304" s="10">
        <f t="shared" si="33"/>
        <v>299</v>
      </c>
      <c r="Y304" s="10" t="str">
        <f t="shared" si="34"/>
        <v/>
      </c>
    </row>
    <row r="305" spans="1:25" x14ac:dyDescent="0.3">
      <c r="A305" t="s">
        <v>1869</v>
      </c>
      <c r="B305" s="7">
        <v>45825</v>
      </c>
      <c r="C305" t="s">
        <v>1402</v>
      </c>
      <c r="D305" t="s">
        <v>1403</v>
      </c>
      <c r="E305">
        <v>18</v>
      </c>
      <c r="F305" t="s">
        <v>1607</v>
      </c>
      <c r="G305">
        <v>1764</v>
      </c>
      <c r="H305" t="s">
        <v>200</v>
      </c>
      <c r="I305">
        <v>610</v>
      </c>
      <c r="J305">
        <v>2.5</v>
      </c>
      <c r="K305">
        <v>594.75</v>
      </c>
      <c r="L305">
        <v>1049139</v>
      </c>
      <c r="M305" t="s">
        <v>1548</v>
      </c>
      <c r="N305">
        <v>188845.02</v>
      </c>
      <c r="O305">
        <v>1237984.02</v>
      </c>
      <c r="P305" t="s">
        <v>1389</v>
      </c>
      <c r="Q305" s="7">
        <v>45827</v>
      </c>
      <c r="R305" t="s">
        <v>1549</v>
      </c>
      <c r="S305" s="10" t="str">
        <f t="shared" si="28"/>
        <v/>
      </c>
      <c r="T305" s="10" t="str">
        <f t="shared" si="29"/>
        <v/>
      </c>
      <c r="U305" s="10" t="str">
        <f t="shared" si="30"/>
        <v/>
      </c>
      <c r="V305" s="10" t="str">
        <f t="shared" si="31"/>
        <v/>
      </c>
      <c r="W305" s="10" t="str">
        <f t="shared" si="32"/>
        <v/>
      </c>
      <c r="X305" s="10">
        <f t="shared" si="33"/>
        <v>300</v>
      </c>
      <c r="Y305" s="10" t="str">
        <f t="shared" si="34"/>
        <v/>
      </c>
    </row>
    <row r="306" spans="1:25" x14ac:dyDescent="0.3">
      <c r="A306" t="s">
        <v>1870</v>
      </c>
      <c r="B306" s="7">
        <v>45825</v>
      </c>
      <c r="C306" t="s">
        <v>1455</v>
      </c>
      <c r="D306" t="s">
        <v>1456</v>
      </c>
      <c r="E306">
        <v>18</v>
      </c>
      <c r="F306" t="s">
        <v>1568</v>
      </c>
      <c r="G306">
        <v>526</v>
      </c>
      <c r="H306" t="s">
        <v>200</v>
      </c>
      <c r="I306">
        <v>165</v>
      </c>
      <c r="J306">
        <v>2</v>
      </c>
      <c r="K306">
        <v>161.69999999999999</v>
      </c>
      <c r="L306">
        <v>85054.2</v>
      </c>
      <c r="M306" t="s">
        <v>1548</v>
      </c>
      <c r="N306">
        <v>15309.76</v>
      </c>
      <c r="O306">
        <v>100363.96</v>
      </c>
      <c r="P306" t="s">
        <v>1389</v>
      </c>
      <c r="Q306" s="7">
        <v>45827</v>
      </c>
      <c r="R306" t="s">
        <v>1552</v>
      </c>
      <c r="S306" s="10" t="str">
        <f t="shared" si="28"/>
        <v/>
      </c>
      <c r="T306" s="10" t="str">
        <f t="shared" si="29"/>
        <v/>
      </c>
      <c r="U306" s="10" t="str">
        <f t="shared" si="30"/>
        <v/>
      </c>
      <c r="V306" s="10" t="str">
        <f t="shared" si="31"/>
        <v/>
      </c>
      <c r="W306" s="10" t="str">
        <f t="shared" si="32"/>
        <v/>
      </c>
      <c r="X306" s="10">
        <f t="shared" si="33"/>
        <v>301</v>
      </c>
      <c r="Y306" s="10" t="str">
        <f t="shared" si="34"/>
        <v/>
      </c>
    </row>
    <row r="307" spans="1:25" x14ac:dyDescent="0.3">
      <c r="A307" t="s">
        <v>1871</v>
      </c>
      <c r="B307" s="7">
        <v>45826</v>
      </c>
      <c r="C307" t="s">
        <v>1423</v>
      </c>
      <c r="D307" t="s">
        <v>1424</v>
      </c>
      <c r="E307">
        <v>12</v>
      </c>
      <c r="F307" t="s">
        <v>1607</v>
      </c>
      <c r="G307">
        <v>581</v>
      </c>
      <c r="H307" t="s">
        <v>200</v>
      </c>
      <c r="I307">
        <v>610</v>
      </c>
      <c r="J307">
        <v>5</v>
      </c>
      <c r="K307">
        <v>579.5</v>
      </c>
      <c r="L307">
        <v>336689.5</v>
      </c>
      <c r="M307" t="s">
        <v>1557</v>
      </c>
      <c r="N307">
        <v>60604.11</v>
      </c>
      <c r="O307">
        <v>397293.61</v>
      </c>
      <c r="P307" t="s">
        <v>1394</v>
      </c>
      <c r="Q307" s="7">
        <v>45827</v>
      </c>
      <c r="R307" t="s">
        <v>1552</v>
      </c>
      <c r="S307" s="10" t="str">
        <f t="shared" si="28"/>
        <v/>
      </c>
      <c r="T307" s="10" t="str">
        <f t="shared" si="29"/>
        <v/>
      </c>
      <c r="U307" s="10" t="str">
        <f t="shared" si="30"/>
        <v/>
      </c>
      <c r="V307" s="10" t="str">
        <f t="shared" si="31"/>
        <v/>
      </c>
      <c r="W307" s="10" t="str">
        <f t="shared" si="32"/>
        <v/>
      </c>
      <c r="X307" s="10">
        <f t="shared" si="33"/>
        <v>302</v>
      </c>
      <c r="Y307" s="10" t="str">
        <f t="shared" si="34"/>
        <v/>
      </c>
    </row>
    <row r="308" spans="1:25" x14ac:dyDescent="0.3">
      <c r="A308" t="s">
        <v>1872</v>
      </c>
      <c r="B308" s="7">
        <v>45826</v>
      </c>
      <c r="C308" t="s">
        <v>1493</v>
      </c>
      <c r="D308" t="s">
        <v>1494</v>
      </c>
      <c r="E308">
        <v>18</v>
      </c>
      <c r="F308" t="s">
        <v>1572</v>
      </c>
      <c r="G308">
        <v>343</v>
      </c>
      <c r="H308" t="s">
        <v>200</v>
      </c>
      <c r="I308">
        <v>610</v>
      </c>
      <c r="J308">
        <v>1</v>
      </c>
      <c r="K308">
        <v>603.9</v>
      </c>
      <c r="L308">
        <v>207137.7</v>
      </c>
      <c r="M308" t="s">
        <v>1548</v>
      </c>
      <c r="N308">
        <v>37284.79</v>
      </c>
      <c r="O308">
        <v>244422.49</v>
      </c>
      <c r="P308" t="s">
        <v>1389</v>
      </c>
      <c r="Q308" s="7">
        <v>45826</v>
      </c>
      <c r="R308" t="s">
        <v>1552</v>
      </c>
      <c r="S308" s="10" t="str">
        <f t="shared" si="28"/>
        <v/>
      </c>
      <c r="T308" s="10" t="str">
        <f t="shared" si="29"/>
        <v/>
      </c>
      <c r="U308" s="10" t="str">
        <f t="shared" si="30"/>
        <v/>
      </c>
      <c r="V308" s="10" t="str">
        <f t="shared" si="31"/>
        <v/>
      </c>
      <c r="W308" s="10" t="str">
        <f t="shared" si="32"/>
        <v/>
      </c>
      <c r="X308" s="10">
        <f t="shared" si="33"/>
        <v>303</v>
      </c>
      <c r="Y308" s="10" t="str">
        <f t="shared" si="34"/>
        <v/>
      </c>
    </row>
    <row r="309" spans="1:25" x14ac:dyDescent="0.3">
      <c r="A309" t="s">
        <v>1873</v>
      </c>
      <c r="B309" s="7">
        <v>45827</v>
      </c>
      <c r="C309" t="s">
        <v>1381</v>
      </c>
      <c r="D309" t="s">
        <v>1382</v>
      </c>
      <c r="E309">
        <v>18</v>
      </c>
      <c r="F309" t="s">
        <v>1568</v>
      </c>
      <c r="G309">
        <v>1005</v>
      </c>
      <c r="H309" t="s">
        <v>200</v>
      </c>
      <c r="I309">
        <v>165</v>
      </c>
      <c r="J309">
        <v>4</v>
      </c>
      <c r="K309">
        <v>158.4</v>
      </c>
      <c r="L309">
        <v>159192</v>
      </c>
      <c r="M309" t="s">
        <v>1548</v>
      </c>
      <c r="N309">
        <v>28654.560000000001</v>
      </c>
      <c r="O309">
        <v>187846.56</v>
      </c>
      <c r="P309" t="s">
        <v>1380</v>
      </c>
      <c r="Q309" s="7">
        <v>45827</v>
      </c>
      <c r="R309" t="s">
        <v>1549</v>
      </c>
      <c r="S309" s="10" t="str">
        <f t="shared" si="28"/>
        <v/>
      </c>
      <c r="T309" s="10" t="str">
        <f t="shared" si="29"/>
        <v/>
      </c>
      <c r="U309" s="10" t="str">
        <f t="shared" si="30"/>
        <v/>
      </c>
      <c r="V309" s="10" t="str">
        <f t="shared" si="31"/>
        <v/>
      </c>
      <c r="W309" s="10" t="str">
        <f t="shared" si="32"/>
        <v/>
      </c>
      <c r="X309" s="10">
        <f t="shared" si="33"/>
        <v>304</v>
      </c>
      <c r="Y309" s="10" t="str">
        <f t="shared" si="34"/>
        <v/>
      </c>
    </row>
    <row r="310" spans="1:25" x14ac:dyDescent="0.3">
      <c r="A310" t="s">
        <v>1874</v>
      </c>
      <c r="B310" s="7">
        <v>45827</v>
      </c>
      <c r="C310" t="s">
        <v>1461</v>
      </c>
      <c r="D310" t="s">
        <v>1462</v>
      </c>
      <c r="E310">
        <v>13</v>
      </c>
      <c r="F310" t="s">
        <v>1568</v>
      </c>
      <c r="G310">
        <v>1103</v>
      </c>
      <c r="H310" t="s">
        <v>200</v>
      </c>
      <c r="I310">
        <v>165</v>
      </c>
      <c r="J310">
        <v>0</v>
      </c>
      <c r="K310">
        <v>165</v>
      </c>
      <c r="L310">
        <v>181995</v>
      </c>
      <c r="M310" t="s">
        <v>1557</v>
      </c>
      <c r="N310">
        <v>32759.1</v>
      </c>
      <c r="O310">
        <v>214754.1</v>
      </c>
      <c r="P310" t="s">
        <v>1389</v>
      </c>
      <c r="Q310" s="7">
        <v>45827</v>
      </c>
      <c r="R310" t="s">
        <v>1552</v>
      </c>
      <c r="S310" s="10" t="str">
        <f t="shared" si="28"/>
        <v/>
      </c>
      <c r="T310" s="10" t="str">
        <f t="shared" si="29"/>
        <v/>
      </c>
      <c r="U310" s="10" t="str">
        <f t="shared" si="30"/>
        <v/>
      </c>
      <c r="V310" s="10" t="str">
        <f t="shared" si="31"/>
        <v/>
      </c>
      <c r="W310" s="10" t="str">
        <f t="shared" si="32"/>
        <v/>
      </c>
      <c r="X310" s="10">
        <f t="shared" si="33"/>
        <v>305</v>
      </c>
      <c r="Y310" s="10" t="str">
        <f t="shared" si="34"/>
        <v/>
      </c>
    </row>
    <row r="311" spans="1:25" x14ac:dyDescent="0.3">
      <c r="A311" t="s">
        <v>1875</v>
      </c>
      <c r="B311" s="7">
        <v>45828</v>
      </c>
      <c r="C311" t="s">
        <v>1436</v>
      </c>
      <c r="D311" t="s">
        <v>1437</v>
      </c>
      <c r="E311">
        <v>18</v>
      </c>
      <c r="F311" t="s">
        <v>1607</v>
      </c>
      <c r="G311">
        <v>679</v>
      </c>
      <c r="H311" t="s">
        <v>200</v>
      </c>
      <c r="I311">
        <v>610</v>
      </c>
      <c r="J311">
        <v>4</v>
      </c>
      <c r="K311">
        <v>585.6</v>
      </c>
      <c r="L311">
        <v>397622.4</v>
      </c>
      <c r="M311" t="s">
        <v>1548</v>
      </c>
      <c r="N311">
        <v>71572.03</v>
      </c>
      <c r="O311">
        <v>469194.43000000011</v>
      </c>
      <c r="P311" t="s">
        <v>1394</v>
      </c>
      <c r="Q311" s="7">
        <v>45829</v>
      </c>
      <c r="R311" t="s">
        <v>1549</v>
      </c>
      <c r="S311" s="10" t="str">
        <f t="shared" si="28"/>
        <v/>
      </c>
      <c r="T311" s="10" t="str">
        <f t="shared" si="29"/>
        <v/>
      </c>
      <c r="U311" s="10" t="str">
        <f t="shared" si="30"/>
        <v/>
      </c>
      <c r="V311" s="10" t="str">
        <f t="shared" si="31"/>
        <v/>
      </c>
      <c r="W311" s="10" t="str">
        <f t="shared" si="32"/>
        <v/>
      </c>
      <c r="X311" s="10">
        <f t="shared" si="33"/>
        <v>306</v>
      </c>
      <c r="Y311" s="10" t="str">
        <f t="shared" si="34"/>
        <v/>
      </c>
    </row>
    <row r="312" spans="1:25" x14ac:dyDescent="0.3">
      <c r="A312" t="s">
        <v>1876</v>
      </c>
      <c r="B312" s="7">
        <v>45828</v>
      </c>
      <c r="C312" t="s">
        <v>1427</v>
      </c>
      <c r="D312" t="s">
        <v>1428</v>
      </c>
      <c r="E312">
        <v>18</v>
      </c>
      <c r="F312" t="s">
        <v>1576</v>
      </c>
      <c r="G312">
        <v>1747</v>
      </c>
      <c r="H312" t="s">
        <v>200</v>
      </c>
      <c r="I312">
        <v>92</v>
      </c>
      <c r="J312">
        <v>5</v>
      </c>
      <c r="K312">
        <v>87.4</v>
      </c>
      <c r="L312">
        <v>152687.79999999999</v>
      </c>
      <c r="M312" t="s">
        <v>1548</v>
      </c>
      <c r="N312">
        <v>27483.8</v>
      </c>
      <c r="O312">
        <v>180171.6</v>
      </c>
      <c r="P312" t="s">
        <v>1394</v>
      </c>
      <c r="Q312" s="7">
        <v>45830</v>
      </c>
      <c r="R312" t="s">
        <v>1552</v>
      </c>
      <c r="S312" s="10" t="str">
        <f t="shared" si="28"/>
        <v/>
      </c>
      <c r="T312" s="10" t="str">
        <f t="shared" si="29"/>
        <v/>
      </c>
      <c r="U312" s="10" t="str">
        <f t="shared" si="30"/>
        <v/>
      </c>
      <c r="V312" s="10" t="str">
        <f t="shared" si="31"/>
        <v/>
      </c>
      <c r="W312" s="10" t="str">
        <f t="shared" si="32"/>
        <v/>
      </c>
      <c r="X312" s="10">
        <f t="shared" si="33"/>
        <v>307</v>
      </c>
      <c r="Y312" s="10" t="str">
        <f t="shared" si="34"/>
        <v/>
      </c>
    </row>
    <row r="313" spans="1:25" x14ac:dyDescent="0.3">
      <c r="A313" t="s">
        <v>1877</v>
      </c>
      <c r="B313" s="7">
        <v>45828</v>
      </c>
      <c r="C313" t="s">
        <v>1433</v>
      </c>
      <c r="D313" t="s">
        <v>1434</v>
      </c>
      <c r="E313">
        <v>18</v>
      </c>
      <c r="F313" t="s">
        <v>1547</v>
      </c>
      <c r="G313">
        <v>978</v>
      </c>
      <c r="H313" t="s">
        <v>190</v>
      </c>
      <c r="I313">
        <v>355</v>
      </c>
      <c r="J313">
        <v>3</v>
      </c>
      <c r="K313">
        <v>344.35</v>
      </c>
      <c r="L313">
        <v>336774.3</v>
      </c>
      <c r="M313" t="s">
        <v>1548</v>
      </c>
      <c r="N313">
        <v>60619.37</v>
      </c>
      <c r="O313">
        <v>397393.67</v>
      </c>
      <c r="P313" t="s">
        <v>1380</v>
      </c>
      <c r="Q313" s="7">
        <v>45828</v>
      </c>
      <c r="R313" t="s">
        <v>1549</v>
      </c>
      <c r="S313" s="10" t="str">
        <f t="shared" si="28"/>
        <v/>
      </c>
      <c r="T313" s="10" t="str">
        <f t="shared" si="29"/>
        <v/>
      </c>
      <c r="U313" s="10" t="str">
        <f t="shared" si="30"/>
        <v/>
      </c>
      <c r="V313" s="10" t="str">
        <f t="shared" si="31"/>
        <v/>
      </c>
      <c r="W313" s="10" t="str">
        <f t="shared" si="32"/>
        <v/>
      </c>
      <c r="X313" s="10">
        <f t="shared" si="33"/>
        <v>308</v>
      </c>
      <c r="Y313" s="10" t="str">
        <f t="shared" si="34"/>
        <v/>
      </c>
    </row>
    <row r="314" spans="1:25" x14ac:dyDescent="0.3">
      <c r="A314" t="s">
        <v>1878</v>
      </c>
      <c r="B314" s="7">
        <v>45828</v>
      </c>
      <c r="C314" t="s">
        <v>1504</v>
      </c>
      <c r="D314" t="s">
        <v>1482</v>
      </c>
      <c r="E314">
        <v>18</v>
      </c>
      <c r="F314" t="s">
        <v>1618</v>
      </c>
      <c r="G314">
        <v>2121</v>
      </c>
      <c r="H314" t="s">
        <v>190</v>
      </c>
      <c r="I314">
        <v>368</v>
      </c>
      <c r="J314">
        <v>2</v>
      </c>
      <c r="K314">
        <v>360.64</v>
      </c>
      <c r="L314">
        <v>764917.44</v>
      </c>
      <c r="M314" t="s">
        <v>1548</v>
      </c>
      <c r="N314">
        <v>137685.14000000001</v>
      </c>
      <c r="O314">
        <v>902602.58</v>
      </c>
      <c r="P314" t="s">
        <v>1380</v>
      </c>
      <c r="Q314" s="7">
        <v>45830</v>
      </c>
      <c r="R314" t="s">
        <v>1552</v>
      </c>
      <c r="S314" s="10" t="str">
        <f t="shared" si="28"/>
        <v/>
      </c>
      <c r="T314" s="10" t="str">
        <f t="shared" si="29"/>
        <v/>
      </c>
      <c r="U314" s="10" t="str">
        <f t="shared" si="30"/>
        <v/>
      </c>
      <c r="V314" s="10" t="str">
        <f t="shared" si="31"/>
        <v/>
      </c>
      <c r="W314" s="10" t="str">
        <f t="shared" si="32"/>
        <v/>
      </c>
      <c r="X314" s="10">
        <f t="shared" si="33"/>
        <v>309</v>
      </c>
      <c r="Y314" s="10" t="str">
        <f t="shared" si="34"/>
        <v/>
      </c>
    </row>
    <row r="315" spans="1:25" x14ac:dyDescent="0.3">
      <c r="A315" t="s">
        <v>1879</v>
      </c>
      <c r="B315" s="7">
        <v>45828</v>
      </c>
      <c r="C315" t="s">
        <v>1458</v>
      </c>
      <c r="D315" t="s">
        <v>1459</v>
      </c>
      <c r="E315">
        <v>18</v>
      </c>
      <c r="F315" t="s">
        <v>1576</v>
      </c>
      <c r="G315">
        <v>2168</v>
      </c>
      <c r="H315" t="s">
        <v>200</v>
      </c>
      <c r="I315">
        <v>92</v>
      </c>
      <c r="J315">
        <v>0</v>
      </c>
      <c r="K315">
        <v>92</v>
      </c>
      <c r="L315">
        <v>199456</v>
      </c>
      <c r="M315" t="s">
        <v>1548</v>
      </c>
      <c r="N315">
        <v>35902.080000000002</v>
      </c>
      <c r="O315">
        <v>235358.07999999999</v>
      </c>
      <c r="P315" t="s">
        <v>1394</v>
      </c>
      <c r="Q315" s="7">
        <v>45829</v>
      </c>
      <c r="R315" t="s">
        <v>1552</v>
      </c>
      <c r="S315" s="10" t="str">
        <f t="shared" si="28"/>
        <v/>
      </c>
      <c r="T315" s="10" t="str">
        <f t="shared" si="29"/>
        <v/>
      </c>
      <c r="U315" s="10" t="str">
        <f t="shared" si="30"/>
        <v/>
      </c>
      <c r="V315" s="10" t="str">
        <f t="shared" si="31"/>
        <v/>
      </c>
      <c r="W315" s="10" t="str">
        <f t="shared" si="32"/>
        <v/>
      </c>
      <c r="X315" s="10">
        <f t="shared" si="33"/>
        <v>310</v>
      </c>
      <c r="Y315" s="10" t="str">
        <f t="shared" si="34"/>
        <v/>
      </c>
    </row>
    <row r="316" spans="1:25" x14ac:dyDescent="0.3">
      <c r="A316" t="s">
        <v>1880</v>
      </c>
      <c r="B316" s="7">
        <v>45828</v>
      </c>
      <c r="C316" t="s">
        <v>1455</v>
      </c>
      <c r="D316" t="s">
        <v>1456</v>
      </c>
      <c r="E316">
        <v>18</v>
      </c>
      <c r="F316" t="s">
        <v>1618</v>
      </c>
      <c r="G316">
        <v>2640</v>
      </c>
      <c r="H316" t="s">
        <v>190</v>
      </c>
      <c r="I316">
        <v>368</v>
      </c>
      <c r="J316">
        <v>1</v>
      </c>
      <c r="K316">
        <v>364.32</v>
      </c>
      <c r="L316">
        <v>961804.80000000005</v>
      </c>
      <c r="M316" t="s">
        <v>1548</v>
      </c>
      <c r="N316">
        <v>173124.86</v>
      </c>
      <c r="O316">
        <v>1134929.6599999999</v>
      </c>
      <c r="P316" t="s">
        <v>1389</v>
      </c>
      <c r="Q316" s="7">
        <v>45829</v>
      </c>
      <c r="R316" t="s">
        <v>1549</v>
      </c>
      <c r="S316" s="10" t="str">
        <f t="shared" si="28"/>
        <v/>
      </c>
      <c r="T316" s="10" t="str">
        <f t="shared" si="29"/>
        <v/>
      </c>
      <c r="U316" s="10" t="str">
        <f t="shared" si="30"/>
        <v/>
      </c>
      <c r="V316" s="10" t="str">
        <f t="shared" si="31"/>
        <v/>
      </c>
      <c r="W316" s="10" t="str">
        <f t="shared" si="32"/>
        <v/>
      </c>
      <c r="X316" s="10">
        <f t="shared" si="33"/>
        <v>311</v>
      </c>
      <c r="Y316" s="10" t="str">
        <f t="shared" si="34"/>
        <v/>
      </c>
    </row>
    <row r="317" spans="1:25" x14ac:dyDescent="0.3">
      <c r="A317" t="s">
        <v>1881</v>
      </c>
      <c r="B317" s="7">
        <v>45828</v>
      </c>
      <c r="C317" t="s">
        <v>1496</v>
      </c>
      <c r="D317" t="s">
        <v>1497</v>
      </c>
      <c r="E317">
        <v>18</v>
      </c>
      <c r="F317" t="s">
        <v>1604</v>
      </c>
      <c r="G317">
        <v>126</v>
      </c>
      <c r="H317" t="s">
        <v>204</v>
      </c>
      <c r="I317">
        <v>95</v>
      </c>
      <c r="J317">
        <v>5</v>
      </c>
      <c r="K317">
        <v>90.25</v>
      </c>
      <c r="L317">
        <v>11371.5</v>
      </c>
      <c r="M317" t="s">
        <v>1548</v>
      </c>
      <c r="N317">
        <v>2046.87</v>
      </c>
      <c r="O317">
        <v>13418.37</v>
      </c>
      <c r="P317" t="s">
        <v>1389</v>
      </c>
      <c r="Q317" s="7">
        <v>45829</v>
      </c>
      <c r="R317" t="s">
        <v>1552</v>
      </c>
      <c r="S317" s="10" t="str">
        <f t="shared" si="28"/>
        <v/>
      </c>
      <c r="T317" s="10" t="str">
        <f t="shared" si="29"/>
        <v/>
      </c>
      <c r="U317" s="10" t="str">
        <f t="shared" si="30"/>
        <v/>
      </c>
      <c r="V317" s="10" t="str">
        <f t="shared" si="31"/>
        <v/>
      </c>
      <c r="W317" s="10" t="str">
        <f t="shared" si="32"/>
        <v/>
      </c>
      <c r="X317" s="10">
        <f t="shared" si="33"/>
        <v>312</v>
      </c>
      <c r="Y317" s="10" t="str">
        <f t="shared" si="34"/>
        <v/>
      </c>
    </row>
    <row r="318" spans="1:25" x14ac:dyDescent="0.3">
      <c r="A318" t="s">
        <v>1882</v>
      </c>
      <c r="B318" s="7">
        <v>45828</v>
      </c>
      <c r="C318" t="s">
        <v>1517</v>
      </c>
      <c r="D318" t="s">
        <v>1518</v>
      </c>
      <c r="E318">
        <v>14</v>
      </c>
      <c r="F318" t="s">
        <v>1570</v>
      </c>
      <c r="G318">
        <v>2013</v>
      </c>
      <c r="H318" t="s">
        <v>200</v>
      </c>
      <c r="I318">
        <v>780</v>
      </c>
      <c r="J318">
        <v>5</v>
      </c>
      <c r="K318">
        <v>741</v>
      </c>
      <c r="L318">
        <v>1491633</v>
      </c>
      <c r="M318" t="s">
        <v>1557</v>
      </c>
      <c r="N318">
        <v>268493.94</v>
      </c>
      <c r="O318">
        <v>1760126.94</v>
      </c>
      <c r="P318" t="s">
        <v>1394</v>
      </c>
      <c r="Q318" s="7">
        <v>45830</v>
      </c>
      <c r="R318" t="s">
        <v>1549</v>
      </c>
      <c r="S318" s="10" t="str">
        <f t="shared" si="28"/>
        <v/>
      </c>
      <c r="T318" s="10" t="str">
        <f t="shared" si="29"/>
        <v/>
      </c>
      <c r="U318" s="10" t="str">
        <f t="shared" si="30"/>
        <v/>
      </c>
      <c r="V318" s="10" t="str">
        <f t="shared" si="31"/>
        <v/>
      </c>
      <c r="W318" s="10" t="str">
        <f t="shared" si="32"/>
        <v/>
      </c>
      <c r="X318" s="10">
        <f t="shared" si="33"/>
        <v>313</v>
      </c>
      <c r="Y318" s="10" t="str">
        <f t="shared" si="34"/>
        <v/>
      </c>
    </row>
    <row r="319" spans="1:25" x14ac:dyDescent="0.3">
      <c r="A319" t="s">
        <v>1883</v>
      </c>
      <c r="B319" s="7">
        <v>45828</v>
      </c>
      <c r="C319" t="s">
        <v>1436</v>
      </c>
      <c r="D319" t="s">
        <v>1437</v>
      </c>
      <c r="E319">
        <v>18</v>
      </c>
      <c r="F319" t="s">
        <v>1547</v>
      </c>
      <c r="G319">
        <v>1547</v>
      </c>
      <c r="H319" t="s">
        <v>190</v>
      </c>
      <c r="I319">
        <v>355</v>
      </c>
      <c r="J319">
        <v>3</v>
      </c>
      <c r="K319">
        <v>344.35</v>
      </c>
      <c r="L319">
        <v>532709.44999999995</v>
      </c>
      <c r="M319" t="s">
        <v>1548</v>
      </c>
      <c r="N319">
        <v>95887.7</v>
      </c>
      <c r="O319">
        <v>628597.14999999991</v>
      </c>
      <c r="P319" t="s">
        <v>1394</v>
      </c>
      <c r="Q319" s="7">
        <v>45830</v>
      </c>
      <c r="R319" t="s">
        <v>1549</v>
      </c>
      <c r="S319" s="10" t="str">
        <f t="shared" si="28"/>
        <v/>
      </c>
      <c r="T319" s="10" t="str">
        <f t="shared" si="29"/>
        <v/>
      </c>
      <c r="U319" s="10" t="str">
        <f t="shared" si="30"/>
        <v/>
      </c>
      <c r="V319" s="10" t="str">
        <f t="shared" si="31"/>
        <v/>
      </c>
      <c r="W319" s="10" t="str">
        <f t="shared" si="32"/>
        <v/>
      </c>
      <c r="X319" s="10">
        <f t="shared" si="33"/>
        <v>314</v>
      </c>
      <c r="Y319" s="10" t="str">
        <f t="shared" si="34"/>
        <v/>
      </c>
    </row>
    <row r="320" spans="1:25" x14ac:dyDescent="0.3">
      <c r="A320" t="s">
        <v>1884</v>
      </c>
      <c r="B320" s="7">
        <v>45829</v>
      </c>
      <c r="C320" t="s">
        <v>1436</v>
      </c>
      <c r="D320" t="s">
        <v>1437</v>
      </c>
      <c r="E320">
        <v>18</v>
      </c>
      <c r="F320" t="s">
        <v>1609</v>
      </c>
      <c r="G320">
        <v>781</v>
      </c>
      <c r="H320" t="s">
        <v>200</v>
      </c>
      <c r="I320">
        <v>690</v>
      </c>
      <c r="J320">
        <v>4</v>
      </c>
      <c r="K320">
        <v>662.4</v>
      </c>
      <c r="L320">
        <v>517334.4</v>
      </c>
      <c r="M320" t="s">
        <v>1548</v>
      </c>
      <c r="N320">
        <v>93120.19</v>
      </c>
      <c r="O320">
        <v>610454.59000000008</v>
      </c>
      <c r="P320" t="s">
        <v>1394</v>
      </c>
      <c r="Q320" s="7">
        <v>45831</v>
      </c>
      <c r="R320" t="s">
        <v>1552</v>
      </c>
      <c r="S320" s="10" t="str">
        <f t="shared" si="28"/>
        <v/>
      </c>
      <c r="T320" s="10" t="str">
        <f t="shared" si="29"/>
        <v/>
      </c>
      <c r="U320" s="10" t="str">
        <f t="shared" si="30"/>
        <v/>
      </c>
      <c r="V320" s="10" t="str">
        <f t="shared" si="31"/>
        <v/>
      </c>
      <c r="W320" s="10" t="str">
        <f t="shared" si="32"/>
        <v/>
      </c>
      <c r="X320" s="10">
        <f t="shared" si="33"/>
        <v>315</v>
      </c>
      <c r="Y320" s="10" t="str">
        <f t="shared" si="34"/>
        <v/>
      </c>
    </row>
    <row r="321" spans="1:25" x14ac:dyDescent="0.3">
      <c r="A321" t="s">
        <v>1885</v>
      </c>
      <c r="B321" s="7">
        <v>45829</v>
      </c>
      <c r="C321" t="s">
        <v>1419</v>
      </c>
      <c r="D321" t="s">
        <v>1420</v>
      </c>
      <c r="E321">
        <v>18</v>
      </c>
      <c r="F321" t="s">
        <v>1559</v>
      </c>
      <c r="G321">
        <v>2169</v>
      </c>
      <c r="H321" t="s">
        <v>200</v>
      </c>
      <c r="I321">
        <v>520</v>
      </c>
      <c r="J321">
        <v>5</v>
      </c>
      <c r="K321">
        <v>494</v>
      </c>
      <c r="L321">
        <v>1071486</v>
      </c>
      <c r="M321" t="s">
        <v>1548</v>
      </c>
      <c r="N321">
        <v>192867.48</v>
      </c>
      <c r="O321">
        <v>1264353.48</v>
      </c>
      <c r="P321" t="s">
        <v>1418</v>
      </c>
      <c r="Q321" s="7">
        <v>45830</v>
      </c>
      <c r="R321" t="s">
        <v>1552</v>
      </c>
      <c r="S321" s="10" t="str">
        <f t="shared" si="28"/>
        <v/>
      </c>
      <c r="T321" s="10" t="str">
        <f t="shared" si="29"/>
        <v/>
      </c>
      <c r="U321" s="10" t="str">
        <f t="shared" si="30"/>
        <v/>
      </c>
      <c r="V321" s="10" t="str">
        <f t="shared" si="31"/>
        <v/>
      </c>
      <c r="W321" s="10" t="str">
        <f t="shared" si="32"/>
        <v/>
      </c>
      <c r="X321" s="10">
        <f t="shared" si="33"/>
        <v>316</v>
      </c>
      <c r="Y321" s="10" t="str">
        <f t="shared" si="34"/>
        <v/>
      </c>
    </row>
    <row r="322" spans="1:25" x14ac:dyDescent="0.3">
      <c r="A322" t="s">
        <v>1886</v>
      </c>
      <c r="B322" s="7">
        <v>45829</v>
      </c>
      <c r="C322" t="s">
        <v>1455</v>
      </c>
      <c r="D322" t="s">
        <v>1456</v>
      </c>
      <c r="E322">
        <v>18</v>
      </c>
      <c r="F322" t="s">
        <v>1627</v>
      </c>
      <c r="G322">
        <v>504</v>
      </c>
      <c r="H322" t="s">
        <v>200</v>
      </c>
      <c r="I322">
        <v>820</v>
      </c>
      <c r="J322">
        <v>2.5</v>
      </c>
      <c r="K322">
        <v>799.5</v>
      </c>
      <c r="L322">
        <v>402948</v>
      </c>
      <c r="M322" t="s">
        <v>1548</v>
      </c>
      <c r="N322">
        <v>72530.64</v>
      </c>
      <c r="O322">
        <v>475478.64</v>
      </c>
      <c r="P322" t="s">
        <v>1389</v>
      </c>
      <c r="Q322" s="7">
        <v>45831</v>
      </c>
      <c r="R322" t="s">
        <v>1552</v>
      </c>
      <c r="S322" s="10" t="str">
        <f t="shared" si="28"/>
        <v/>
      </c>
      <c r="T322" s="10" t="str">
        <f t="shared" si="29"/>
        <v/>
      </c>
      <c r="U322" s="10" t="str">
        <f t="shared" si="30"/>
        <v/>
      </c>
      <c r="V322" s="10" t="str">
        <f t="shared" si="31"/>
        <v/>
      </c>
      <c r="W322" s="10" t="str">
        <f t="shared" si="32"/>
        <v/>
      </c>
      <c r="X322" s="10">
        <f t="shared" si="33"/>
        <v>317</v>
      </c>
      <c r="Y322" s="10" t="str">
        <f t="shared" si="34"/>
        <v/>
      </c>
    </row>
    <row r="323" spans="1:25" x14ac:dyDescent="0.3">
      <c r="A323" t="s">
        <v>1887</v>
      </c>
      <c r="B323" s="7">
        <v>45829</v>
      </c>
      <c r="C323" t="s">
        <v>1514</v>
      </c>
      <c r="D323" t="s">
        <v>1515</v>
      </c>
      <c r="E323">
        <v>18</v>
      </c>
      <c r="F323" t="s">
        <v>1585</v>
      </c>
      <c r="G323">
        <v>1179</v>
      </c>
      <c r="H323" t="s">
        <v>200</v>
      </c>
      <c r="I323">
        <v>148</v>
      </c>
      <c r="J323">
        <v>4</v>
      </c>
      <c r="K323">
        <v>142.08000000000001</v>
      </c>
      <c r="L323">
        <v>167512.32000000001</v>
      </c>
      <c r="M323" t="s">
        <v>1548</v>
      </c>
      <c r="N323">
        <v>30152.22</v>
      </c>
      <c r="O323">
        <v>197664.54</v>
      </c>
      <c r="P323" t="s">
        <v>1389</v>
      </c>
      <c r="Q323" s="7">
        <v>45830</v>
      </c>
      <c r="R323" t="s">
        <v>1552</v>
      </c>
      <c r="S323" s="10" t="str">
        <f t="shared" si="28"/>
        <v/>
      </c>
      <c r="T323" s="10" t="str">
        <f t="shared" si="29"/>
        <v/>
      </c>
      <c r="U323" s="10" t="str">
        <f t="shared" si="30"/>
        <v/>
      </c>
      <c r="V323" s="10" t="str">
        <f t="shared" si="31"/>
        <v/>
      </c>
      <c r="W323" s="10" t="str">
        <f t="shared" si="32"/>
        <v/>
      </c>
      <c r="X323" s="10">
        <f t="shared" si="33"/>
        <v>318</v>
      </c>
      <c r="Y323" s="10" t="str">
        <f t="shared" si="34"/>
        <v/>
      </c>
    </row>
    <row r="324" spans="1:25" x14ac:dyDescent="0.3">
      <c r="A324" t="s">
        <v>1888</v>
      </c>
      <c r="B324" s="7">
        <v>45829</v>
      </c>
      <c r="C324" t="s">
        <v>1409</v>
      </c>
      <c r="D324" t="s">
        <v>1410</v>
      </c>
      <c r="E324">
        <v>18</v>
      </c>
      <c r="F324" t="s">
        <v>1572</v>
      </c>
      <c r="G324">
        <v>1746</v>
      </c>
      <c r="H324" t="s">
        <v>200</v>
      </c>
      <c r="I324">
        <v>610</v>
      </c>
      <c r="J324">
        <v>4</v>
      </c>
      <c r="K324">
        <v>585.6</v>
      </c>
      <c r="L324">
        <v>1022457.6</v>
      </c>
      <c r="M324" t="s">
        <v>1548</v>
      </c>
      <c r="N324">
        <v>184042.37</v>
      </c>
      <c r="O324">
        <v>1206499.97</v>
      </c>
      <c r="P324" t="s">
        <v>1380</v>
      </c>
      <c r="Q324" s="7">
        <v>45830</v>
      </c>
      <c r="R324" t="s">
        <v>1552</v>
      </c>
      <c r="S324" s="10" t="str">
        <f t="shared" ref="S324:S387" si="35">IF(J324&gt;5,"FLAG","")</f>
        <v/>
      </c>
      <c r="T324" s="10" t="str">
        <f t="shared" ref="T324:T387" si="36">IF(WEEKDAY(B324)=1,"FLAG","")</f>
        <v/>
      </c>
      <c r="U324" s="10" t="str">
        <f t="shared" ref="U324:U387" si="37">IF(AND(B324&lt;=DATE(2026,3,31),Q324&gt;DATE(2026,3,31)),"FLAG","")</f>
        <v/>
      </c>
      <c r="V324" s="10" t="str">
        <f t="shared" ref="V324:V387" si="38">IF(COUNTIFS($C$4:$C$1451,C324,$B$4:$B$1451,B324,$F$4:$F$1451,F324,$G$4:$G$1451,G324,$L$4:$L$1451,L324)&gt;1,"FLAG","")</f>
        <v/>
      </c>
      <c r="W324" s="10" t="str">
        <f t="shared" ref="W324:W387" si="39">IF(OR(AND(E324&lt;&gt;18,M324&lt;&gt;"IGST"),AND(E324=18,M324="IGST")),"FLAG","")</f>
        <v/>
      </c>
      <c r="X324" s="10">
        <f t="shared" ref="X324:X387" si="40">VALUE(MID(A324,11,4))</f>
        <v>319</v>
      </c>
      <c r="Y324" s="10" t="str">
        <f t="shared" ref="Y324:Y387" si="41">IF(ROW()=4,"",IF(X324-INDEX($X$4:$X$1451,ROW()-4)&gt;1,"FLAG",""))</f>
        <v/>
      </c>
    </row>
    <row r="325" spans="1:25" x14ac:dyDescent="0.3">
      <c r="A325" t="s">
        <v>1889</v>
      </c>
      <c r="B325" s="7">
        <v>45829</v>
      </c>
      <c r="C325" t="s">
        <v>1399</v>
      </c>
      <c r="D325" t="s">
        <v>1400</v>
      </c>
      <c r="E325">
        <v>18</v>
      </c>
      <c r="F325" t="s">
        <v>1559</v>
      </c>
      <c r="G325">
        <v>1479</v>
      </c>
      <c r="H325" t="s">
        <v>200</v>
      </c>
      <c r="I325">
        <v>520</v>
      </c>
      <c r="J325">
        <v>1</v>
      </c>
      <c r="K325">
        <v>514.79999999999995</v>
      </c>
      <c r="L325">
        <v>761389.2</v>
      </c>
      <c r="M325" t="s">
        <v>1548</v>
      </c>
      <c r="N325">
        <v>137050.06</v>
      </c>
      <c r="O325">
        <v>898439.26</v>
      </c>
      <c r="P325" t="s">
        <v>1380</v>
      </c>
      <c r="Q325" s="7">
        <v>45829</v>
      </c>
      <c r="R325" t="s">
        <v>1552</v>
      </c>
      <c r="S325" s="10" t="str">
        <f t="shared" si="35"/>
        <v/>
      </c>
      <c r="T325" s="10" t="str">
        <f t="shared" si="36"/>
        <v/>
      </c>
      <c r="U325" s="10" t="str">
        <f t="shared" si="37"/>
        <v/>
      </c>
      <c r="V325" s="10" t="str">
        <f t="shared" si="38"/>
        <v/>
      </c>
      <c r="W325" s="10" t="str">
        <f t="shared" si="39"/>
        <v/>
      </c>
      <c r="X325" s="10">
        <f t="shared" si="40"/>
        <v>320</v>
      </c>
      <c r="Y325" s="10" t="str">
        <f t="shared" si="41"/>
        <v/>
      </c>
    </row>
    <row r="326" spans="1:25" x14ac:dyDescent="0.3">
      <c r="A326" t="s">
        <v>1890</v>
      </c>
      <c r="B326" s="7">
        <v>45829</v>
      </c>
      <c r="C326" t="s">
        <v>1472</v>
      </c>
      <c r="D326" t="s">
        <v>1473</v>
      </c>
      <c r="E326">
        <v>18</v>
      </c>
      <c r="F326" t="s">
        <v>1547</v>
      </c>
      <c r="G326">
        <v>1659</v>
      </c>
      <c r="H326" t="s">
        <v>190</v>
      </c>
      <c r="I326">
        <v>355</v>
      </c>
      <c r="J326">
        <v>0</v>
      </c>
      <c r="K326">
        <v>355</v>
      </c>
      <c r="L326">
        <v>588945</v>
      </c>
      <c r="M326" t="s">
        <v>1548</v>
      </c>
      <c r="N326">
        <v>106010.1</v>
      </c>
      <c r="O326">
        <v>694955.1</v>
      </c>
      <c r="P326" t="s">
        <v>1394</v>
      </c>
      <c r="Q326" s="7">
        <v>45831</v>
      </c>
      <c r="R326" t="s">
        <v>1552</v>
      </c>
      <c r="S326" s="10" t="str">
        <f t="shared" si="35"/>
        <v/>
      </c>
      <c r="T326" s="10" t="str">
        <f t="shared" si="36"/>
        <v/>
      </c>
      <c r="U326" s="10" t="str">
        <f t="shared" si="37"/>
        <v/>
      </c>
      <c r="V326" s="10" t="str">
        <f t="shared" si="38"/>
        <v/>
      </c>
      <c r="W326" s="10" t="str">
        <f t="shared" si="39"/>
        <v/>
      </c>
      <c r="X326" s="10">
        <f t="shared" si="40"/>
        <v>321</v>
      </c>
      <c r="Y326" s="10" t="str">
        <f t="shared" si="41"/>
        <v/>
      </c>
    </row>
    <row r="327" spans="1:25" x14ac:dyDescent="0.3">
      <c r="A327" t="s">
        <v>1891</v>
      </c>
      <c r="B327" s="7">
        <v>45831</v>
      </c>
      <c r="C327" t="s">
        <v>1458</v>
      </c>
      <c r="D327" t="s">
        <v>1459</v>
      </c>
      <c r="E327">
        <v>18</v>
      </c>
      <c r="F327" t="s">
        <v>1581</v>
      </c>
      <c r="G327">
        <v>1814</v>
      </c>
      <c r="H327" t="s">
        <v>200</v>
      </c>
      <c r="I327">
        <v>980</v>
      </c>
      <c r="J327">
        <v>1</v>
      </c>
      <c r="K327">
        <v>970.2</v>
      </c>
      <c r="L327">
        <v>1759942.8</v>
      </c>
      <c r="M327" t="s">
        <v>1548</v>
      </c>
      <c r="N327">
        <v>316789.7</v>
      </c>
      <c r="O327">
        <v>2076732.5</v>
      </c>
      <c r="P327" t="s">
        <v>1394</v>
      </c>
      <c r="Q327" s="7">
        <v>45831</v>
      </c>
      <c r="R327" t="s">
        <v>1549</v>
      </c>
      <c r="S327" s="10" t="str">
        <f t="shared" si="35"/>
        <v/>
      </c>
      <c r="T327" s="10" t="str">
        <f t="shared" si="36"/>
        <v/>
      </c>
      <c r="U327" s="10" t="str">
        <f t="shared" si="37"/>
        <v/>
      </c>
      <c r="V327" s="10" t="str">
        <f t="shared" si="38"/>
        <v/>
      </c>
      <c r="W327" s="10" t="str">
        <f t="shared" si="39"/>
        <v/>
      </c>
      <c r="X327" s="10">
        <f t="shared" si="40"/>
        <v>322</v>
      </c>
      <c r="Y327" s="10" t="str">
        <f t="shared" si="41"/>
        <v/>
      </c>
    </row>
    <row r="328" spans="1:25" x14ac:dyDescent="0.3">
      <c r="A328" t="s">
        <v>1892</v>
      </c>
      <c r="B328" s="7">
        <v>45831</v>
      </c>
      <c r="C328" t="s">
        <v>1521</v>
      </c>
      <c r="D328" t="s">
        <v>1522</v>
      </c>
      <c r="E328">
        <v>18</v>
      </c>
      <c r="F328" t="s">
        <v>1547</v>
      </c>
      <c r="G328">
        <v>2562</v>
      </c>
      <c r="H328" t="s">
        <v>190</v>
      </c>
      <c r="I328">
        <v>355</v>
      </c>
      <c r="J328">
        <v>3</v>
      </c>
      <c r="K328">
        <v>344.35</v>
      </c>
      <c r="L328">
        <v>882224.7</v>
      </c>
      <c r="M328" t="s">
        <v>1548</v>
      </c>
      <c r="N328">
        <v>158800.45000000001</v>
      </c>
      <c r="O328">
        <v>1041025.15</v>
      </c>
      <c r="P328" t="s">
        <v>1418</v>
      </c>
      <c r="Q328" s="7">
        <v>45832</v>
      </c>
      <c r="R328" t="s">
        <v>1552</v>
      </c>
      <c r="S328" s="10" t="str">
        <f t="shared" si="35"/>
        <v/>
      </c>
      <c r="T328" s="10" t="str">
        <f t="shared" si="36"/>
        <v/>
      </c>
      <c r="U328" s="10" t="str">
        <f t="shared" si="37"/>
        <v/>
      </c>
      <c r="V328" s="10" t="str">
        <f t="shared" si="38"/>
        <v/>
      </c>
      <c r="W328" s="10" t="str">
        <f t="shared" si="39"/>
        <v/>
      </c>
      <c r="X328" s="10">
        <f t="shared" si="40"/>
        <v>323</v>
      </c>
      <c r="Y328" s="10" t="str">
        <f t="shared" si="41"/>
        <v/>
      </c>
    </row>
    <row r="329" spans="1:25" x14ac:dyDescent="0.3">
      <c r="A329" t="s">
        <v>1893</v>
      </c>
      <c r="B329" s="7">
        <v>45831</v>
      </c>
      <c r="C329" t="s">
        <v>1436</v>
      </c>
      <c r="D329" t="s">
        <v>1437</v>
      </c>
      <c r="E329">
        <v>18</v>
      </c>
      <c r="F329" t="s">
        <v>1604</v>
      </c>
      <c r="G329">
        <v>386</v>
      </c>
      <c r="H329" t="s">
        <v>204</v>
      </c>
      <c r="I329">
        <v>95</v>
      </c>
      <c r="J329">
        <v>0</v>
      </c>
      <c r="K329">
        <v>95</v>
      </c>
      <c r="L329">
        <v>36670</v>
      </c>
      <c r="M329" t="s">
        <v>1548</v>
      </c>
      <c r="N329">
        <v>6600.6</v>
      </c>
      <c r="O329">
        <v>43270.6</v>
      </c>
      <c r="P329" t="s">
        <v>1394</v>
      </c>
      <c r="Q329" s="7">
        <v>45833</v>
      </c>
      <c r="R329" t="s">
        <v>1549</v>
      </c>
      <c r="S329" s="10" t="str">
        <f t="shared" si="35"/>
        <v/>
      </c>
      <c r="T329" s="10" t="str">
        <f t="shared" si="36"/>
        <v/>
      </c>
      <c r="U329" s="10" t="str">
        <f t="shared" si="37"/>
        <v/>
      </c>
      <c r="V329" s="10" t="str">
        <f t="shared" si="38"/>
        <v/>
      </c>
      <c r="W329" s="10" t="str">
        <f t="shared" si="39"/>
        <v/>
      </c>
      <c r="X329" s="10">
        <f t="shared" si="40"/>
        <v>324</v>
      </c>
      <c r="Y329" s="10" t="str">
        <f t="shared" si="41"/>
        <v/>
      </c>
    </row>
    <row r="330" spans="1:25" x14ac:dyDescent="0.3">
      <c r="A330" t="s">
        <v>1894</v>
      </c>
      <c r="B330" s="7">
        <v>45832</v>
      </c>
      <c r="C330" t="s">
        <v>1504</v>
      </c>
      <c r="D330" t="s">
        <v>1482</v>
      </c>
      <c r="E330">
        <v>18</v>
      </c>
      <c r="F330" t="s">
        <v>1559</v>
      </c>
      <c r="G330">
        <v>624</v>
      </c>
      <c r="H330" t="s">
        <v>200</v>
      </c>
      <c r="I330">
        <v>520</v>
      </c>
      <c r="J330">
        <v>0</v>
      </c>
      <c r="K330">
        <v>520</v>
      </c>
      <c r="L330">
        <v>324480</v>
      </c>
      <c r="M330" t="s">
        <v>1548</v>
      </c>
      <c r="N330">
        <v>58406.400000000001</v>
      </c>
      <c r="O330">
        <v>382886.40000000002</v>
      </c>
      <c r="P330" t="s">
        <v>1380</v>
      </c>
      <c r="Q330" s="7">
        <v>45834</v>
      </c>
      <c r="R330" t="s">
        <v>1552</v>
      </c>
      <c r="S330" s="10" t="str">
        <f t="shared" si="35"/>
        <v/>
      </c>
      <c r="T330" s="10" t="str">
        <f t="shared" si="36"/>
        <v/>
      </c>
      <c r="U330" s="10" t="str">
        <f t="shared" si="37"/>
        <v/>
      </c>
      <c r="V330" s="10" t="str">
        <f t="shared" si="38"/>
        <v/>
      </c>
      <c r="W330" s="10" t="str">
        <f t="shared" si="39"/>
        <v/>
      </c>
      <c r="X330" s="10">
        <f t="shared" si="40"/>
        <v>325</v>
      </c>
      <c r="Y330" s="10" t="str">
        <f t="shared" si="41"/>
        <v/>
      </c>
    </row>
    <row r="331" spans="1:25" x14ac:dyDescent="0.3">
      <c r="A331" t="s">
        <v>1895</v>
      </c>
      <c r="B331" s="7">
        <v>45832</v>
      </c>
      <c r="C331" t="s">
        <v>1427</v>
      </c>
      <c r="D331" t="s">
        <v>1428</v>
      </c>
      <c r="E331">
        <v>18</v>
      </c>
      <c r="F331" t="s">
        <v>1568</v>
      </c>
      <c r="G331">
        <v>288</v>
      </c>
      <c r="H331" t="s">
        <v>200</v>
      </c>
      <c r="I331">
        <v>165</v>
      </c>
      <c r="J331">
        <v>1</v>
      </c>
      <c r="K331">
        <v>163.35</v>
      </c>
      <c r="L331">
        <v>47044.800000000003</v>
      </c>
      <c r="M331" t="s">
        <v>1548</v>
      </c>
      <c r="N331">
        <v>8468.06</v>
      </c>
      <c r="O331">
        <v>55512.86</v>
      </c>
      <c r="P331" t="s">
        <v>1394</v>
      </c>
      <c r="Q331" s="7">
        <v>45833</v>
      </c>
      <c r="R331" t="s">
        <v>1552</v>
      </c>
      <c r="S331" s="10" t="str">
        <f t="shared" si="35"/>
        <v/>
      </c>
      <c r="T331" s="10" t="str">
        <f t="shared" si="36"/>
        <v/>
      </c>
      <c r="U331" s="10" t="str">
        <f t="shared" si="37"/>
        <v/>
      </c>
      <c r="V331" s="10" t="str">
        <f t="shared" si="38"/>
        <v/>
      </c>
      <c r="W331" s="10" t="str">
        <f t="shared" si="39"/>
        <v/>
      </c>
      <c r="X331" s="10">
        <f t="shared" si="40"/>
        <v>326</v>
      </c>
      <c r="Y331" s="10" t="str">
        <f t="shared" si="41"/>
        <v/>
      </c>
    </row>
    <row r="332" spans="1:25" x14ac:dyDescent="0.3">
      <c r="A332" t="s">
        <v>1896</v>
      </c>
      <c r="B332" s="7">
        <v>45832</v>
      </c>
      <c r="C332" t="s">
        <v>1399</v>
      </c>
      <c r="D332" t="s">
        <v>1400</v>
      </c>
      <c r="E332">
        <v>18</v>
      </c>
      <c r="F332" t="s">
        <v>1572</v>
      </c>
      <c r="G332">
        <v>1251</v>
      </c>
      <c r="H332" t="s">
        <v>200</v>
      </c>
      <c r="I332">
        <v>610</v>
      </c>
      <c r="J332">
        <v>2</v>
      </c>
      <c r="K332">
        <v>597.79999999999995</v>
      </c>
      <c r="L332">
        <v>747847.8</v>
      </c>
      <c r="M332" t="s">
        <v>1548</v>
      </c>
      <c r="N332">
        <v>134612.6</v>
      </c>
      <c r="O332">
        <v>882460.4</v>
      </c>
      <c r="P332" t="s">
        <v>1380</v>
      </c>
      <c r="Q332" s="7">
        <v>45833</v>
      </c>
      <c r="R332" t="s">
        <v>1552</v>
      </c>
      <c r="S332" s="10" t="str">
        <f t="shared" si="35"/>
        <v/>
      </c>
      <c r="T332" s="10" t="str">
        <f t="shared" si="36"/>
        <v/>
      </c>
      <c r="U332" s="10" t="str">
        <f t="shared" si="37"/>
        <v/>
      </c>
      <c r="V332" s="10" t="str">
        <f t="shared" si="38"/>
        <v/>
      </c>
      <c r="W332" s="10" t="str">
        <f t="shared" si="39"/>
        <v/>
      </c>
      <c r="X332" s="10">
        <f t="shared" si="40"/>
        <v>327</v>
      </c>
      <c r="Y332" s="10" t="str">
        <f t="shared" si="41"/>
        <v/>
      </c>
    </row>
    <row r="333" spans="1:25" x14ac:dyDescent="0.3">
      <c r="A333" t="s">
        <v>1897</v>
      </c>
      <c r="B333" s="7">
        <v>45832</v>
      </c>
      <c r="C333" t="s">
        <v>1427</v>
      </c>
      <c r="D333" t="s">
        <v>1428</v>
      </c>
      <c r="E333">
        <v>18</v>
      </c>
      <c r="F333" t="s">
        <v>1547</v>
      </c>
      <c r="G333">
        <v>1099</v>
      </c>
      <c r="H333" t="s">
        <v>190</v>
      </c>
      <c r="I333">
        <v>355</v>
      </c>
      <c r="J333">
        <v>0</v>
      </c>
      <c r="K333">
        <v>355</v>
      </c>
      <c r="L333">
        <v>390145</v>
      </c>
      <c r="M333" t="s">
        <v>1548</v>
      </c>
      <c r="N333">
        <v>70226.100000000006</v>
      </c>
      <c r="O333">
        <v>460371.1</v>
      </c>
      <c r="P333" t="s">
        <v>1394</v>
      </c>
      <c r="Q333" s="7">
        <v>45833</v>
      </c>
      <c r="R333" t="s">
        <v>1549</v>
      </c>
      <c r="S333" s="10" t="str">
        <f t="shared" si="35"/>
        <v/>
      </c>
      <c r="T333" s="10" t="str">
        <f t="shared" si="36"/>
        <v/>
      </c>
      <c r="U333" s="10" t="str">
        <f t="shared" si="37"/>
        <v/>
      </c>
      <c r="V333" s="10" t="str">
        <f t="shared" si="38"/>
        <v/>
      </c>
      <c r="W333" s="10" t="str">
        <f t="shared" si="39"/>
        <v/>
      </c>
      <c r="X333" s="10">
        <f t="shared" si="40"/>
        <v>328</v>
      </c>
      <c r="Y333" s="10" t="str">
        <f t="shared" si="41"/>
        <v/>
      </c>
    </row>
    <row r="334" spans="1:25" x14ac:dyDescent="0.3">
      <c r="A334" t="s">
        <v>1898</v>
      </c>
      <c r="B334" s="7">
        <v>45832</v>
      </c>
      <c r="C334" t="s">
        <v>1433</v>
      </c>
      <c r="D334" t="s">
        <v>1434</v>
      </c>
      <c r="E334">
        <v>18</v>
      </c>
      <c r="F334" t="s">
        <v>1585</v>
      </c>
      <c r="G334">
        <v>1247</v>
      </c>
      <c r="H334" t="s">
        <v>200</v>
      </c>
      <c r="I334">
        <v>148</v>
      </c>
      <c r="J334">
        <v>2</v>
      </c>
      <c r="K334">
        <v>145.04</v>
      </c>
      <c r="L334">
        <v>180864.88</v>
      </c>
      <c r="M334" t="s">
        <v>1548</v>
      </c>
      <c r="N334">
        <v>32555.68</v>
      </c>
      <c r="O334">
        <v>213420.56</v>
      </c>
      <c r="P334" t="s">
        <v>1380</v>
      </c>
      <c r="Q334" s="7">
        <v>45832</v>
      </c>
      <c r="R334" t="s">
        <v>1549</v>
      </c>
      <c r="S334" s="10" t="str">
        <f t="shared" si="35"/>
        <v/>
      </c>
      <c r="T334" s="10" t="str">
        <f t="shared" si="36"/>
        <v/>
      </c>
      <c r="U334" s="10" t="str">
        <f t="shared" si="37"/>
        <v/>
      </c>
      <c r="V334" s="10" t="str">
        <f t="shared" si="38"/>
        <v/>
      </c>
      <c r="W334" s="10" t="str">
        <f t="shared" si="39"/>
        <v/>
      </c>
      <c r="X334" s="10">
        <f t="shared" si="40"/>
        <v>329</v>
      </c>
      <c r="Y334" s="10" t="str">
        <f t="shared" si="41"/>
        <v/>
      </c>
    </row>
    <row r="335" spans="1:25" x14ac:dyDescent="0.3">
      <c r="A335" t="s">
        <v>1899</v>
      </c>
      <c r="B335" s="7">
        <v>45832</v>
      </c>
      <c r="C335" t="s">
        <v>1455</v>
      </c>
      <c r="D335" t="s">
        <v>1456</v>
      </c>
      <c r="E335">
        <v>18</v>
      </c>
      <c r="F335" t="s">
        <v>1568</v>
      </c>
      <c r="G335">
        <v>228</v>
      </c>
      <c r="H335" t="s">
        <v>200</v>
      </c>
      <c r="I335">
        <v>165</v>
      </c>
      <c r="J335">
        <v>5</v>
      </c>
      <c r="K335">
        <v>156.75</v>
      </c>
      <c r="L335">
        <v>35739</v>
      </c>
      <c r="M335" t="s">
        <v>1548</v>
      </c>
      <c r="N335">
        <v>6433.02</v>
      </c>
      <c r="O335">
        <v>42172.02</v>
      </c>
      <c r="P335" t="s">
        <v>1389</v>
      </c>
      <c r="Q335" s="7">
        <v>45833</v>
      </c>
      <c r="R335" t="s">
        <v>1552</v>
      </c>
      <c r="S335" s="10" t="str">
        <f t="shared" si="35"/>
        <v/>
      </c>
      <c r="T335" s="10" t="str">
        <f t="shared" si="36"/>
        <v/>
      </c>
      <c r="U335" s="10" t="str">
        <f t="shared" si="37"/>
        <v/>
      </c>
      <c r="V335" s="10" t="str">
        <f t="shared" si="38"/>
        <v/>
      </c>
      <c r="W335" s="10" t="str">
        <f t="shared" si="39"/>
        <v/>
      </c>
      <c r="X335" s="10">
        <f t="shared" si="40"/>
        <v>330</v>
      </c>
      <c r="Y335" s="10" t="str">
        <f t="shared" si="41"/>
        <v/>
      </c>
    </row>
    <row r="336" spans="1:25" x14ac:dyDescent="0.3">
      <c r="A336" t="s">
        <v>1900</v>
      </c>
      <c r="B336" s="7">
        <v>45832</v>
      </c>
      <c r="C336" t="s">
        <v>1423</v>
      </c>
      <c r="D336" t="s">
        <v>1424</v>
      </c>
      <c r="E336">
        <v>12</v>
      </c>
      <c r="F336" t="s">
        <v>1607</v>
      </c>
      <c r="G336">
        <v>1252</v>
      </c>
      <c r="H336" t="s">
        <v>200</v>
      </c>
      <c r="I336">
        <v>610</v>
      </c>
      <c r="J336">
        <v>0</v>
      </c>
      <c r="K336">
        <v>610</v>
      </c>
      <c r="L336">
        <v>763720</v>
      </c>
      <c r="M336" t="s">
        <v>1557</v>
      </c>
      <c r="N336">
        <v>137469.6</v>
      </c>
      <c r="O336">
        <v>901189.6</v>
      </c>
      <c r="P336" t="s">
        <v>1394</v>
      </c>
      <c r="Q336" s="7">
        <v>45832</v>
      </c>
      <c r="R336" t="s">
        <v>1552</v>
      </c>
      <c r="S336" s="10" t="str">
        <f t="shared" si="35"/>
        <v/>
      </c>
      <c r="T336" s="10" t="str">
        <f t="shared" si="36"/>
        <v/>
      </c>
      <c r="U336" s="10" t="str">
        <f t="shared" si="37"/>
        <v/>
      </c>
      <c r="V336" s="10" t="str">
        <f t="shared" si="38"/>
        <v/>
      </c>
      <c r="W336" s="10" t="str">
        <f t="shared" si="39"/>
        <v/>
      </c>
      <c r="X336" s="10">
        <f t="shared" si="40"/>
        <v>331</v>
      </c>
      <c r="Y336" s="10" t="str">
        <f t="shared" si="41"/>
        <v/>
      </c>
    </row>
    <row r="337" spans="1:25" x14ac:dyDescent="0.3">
      <c r="A337" t="s">
        <v>1901</v>
      </c>
      <c r="B337" s="7">
        <v>45833</v>
      </c>
      <c r="C337" t="s">
        <v>1449</v>
      </c>
      <c r="D337" t="s">
        <v>1450</v>
      </c>
      <c r="E337">
        <v>18</v>
      </c>
      <c r="F337" t="s">
        <v>1607</v>
      </c>
      <c r="G337">
        <v>557</v>
      </c>
      <c r="H337" t="s">
        <v>200</v>
      </c>
      <c r="I337">
        <v>610</v>
      </c>
      <c r="J337">
        <v>0</v>
      </c>
      <c r="K337">
        <v>610</v>
      </c>
      <c r="L337">
        <v>339770</v>
      </c>
      <c r="M337" t="s">
        <v>1548</v>
      </c>
      <c r="N337">
        <v>61158.6</v>
      </c>
      <c r="O337">
        <v>400928.6</v>
      </c>
      <c r="P337" t="s">
        <v>1418</v>
      </c>
      <c r="Q337" s="7">
        <v>45835</v>
      </c>
      <c r="R337" t="s">
        <v>1552</v>
      </c>
      <c r="S337" s="10" t="str">
        <f t="shared" si="35"/>
        <v/>
      </c>
      <c r="T337" s="10" t="str">
        <f t="shared" si="36"/>
        <v/>
      </c>
      <c r="U337" s="10" t="str">
        <f t="shared" si="37"/>
        <v/>
      </c>
      <c r="V337" s="10" t="str">
        <f t="shared" si="38"/>
        <v/>
      </c>
      <c r="W337" s="10" t="str">
        <f t="shared" si="39"/>
        <v/>
      </c>
      <c r="X337" s="10">
        <f t="shared" si="40"/>
        <v>332</v>
      </c>
      <c r="Y337" s="10" t="str">
        <f t="shared" si="41"/>
        <v/>
      </c>
    </row>
    <row r="338" spans="1:25" x14ac:dyDescent="0.3">
      <c r="A338" t="s">
        <v>1902</v>
      </c>
      <c r="B338" s="7">
        <v>45833</v>
      </c>
      <c r="C338" t="s">
        <v>1436</v>
      </c>
      <c r="D338" t="s">
        <v>1437</v>
      </c>
      <c r="E338">
        <v>18</v>
      </c>
      <c r="F338" t="s">
        <v>1563</v>
      </c>
      <c r="G338">
        <v>300</v>
      </c>
      <c r="H338" t="s">
        <v>204</v>
      </c>
      <c r="I338">
        <v>480</v>
      </c>
      <c r="J338">
        <v>0</v>
      </c>
      <c r="K338">
        <v>480</v>
      </c>
      <c r="L338">
        <v>144000</v>
      </c>
      <c r="M338" t="s">
        <v>1548</v>
      </c>
      <c r="N338">
        <v>25920</v>
      </c>
      <c r="O338">
        <v>169920</v>
      </c>
      <c r="P338" t="s">
        <v>1394</v>
      </c>
      <c r="Q338" s="7">
        <v>45833</v>
      </c>
      <c r="R338" t="s">
        <v>1549</v>
      </c>
      <c r="S338" s="10" t="str">
        <f t="shared" si="35"/>
        <v/>
      </c>
      <c r="T338" s="10" t="str">
        <f t="shared" si="36"/>
        <v/>
      </c>
      <c r="U338" s="10" t="str">
        <f t="shared" si="37"/>
        <v/>
      </c>
      <c r="V338" s="10" t="str">
        <f t="shared" si="38"/>
        <v/>
      </c>
      <c r="W338" s="10" t="str">
        <f t="shared" si="39"/>
        <v/>
      </c>
      <c r="X338" s="10">
        <f t="shared" si="40"/>
        <v>333</v>
      </c>
      <c r="Y338" s="10" t="str">
        <f t="shared" si="41"/>
        <v/>
      </c>
    </row>
    <row r="339" spans="1:25" x14ac:dyDescent="0.3">
      <c r="A339" t="s">
        <v>1903</v>
      </c>
      <c r="B339" s="7">
        <v>45834</v>
      </c>
      <c r="C339" t="s">
        <v>1415</v>
      </c>
      <c r="D339" t="s">
        <v>1416</v>
      </c>
      <c r="E339">
        <v>18</v>
      </c>
      <c r="F339" t="s">
        <v>1570</v>
      </c>
      <c r="G339">
        <v>240</v>
      </c>
      <c r="H339" t="s">
        <v>200</v>
      </c>
      <c r="I339">
        <v>780</v>
      </c>
      <c r="J339">
        <v>1</v>
      </c>
      <c r="K339">
        <v>772.2</v>
      </c>
      <c r="L339">
        <v>185328</v>
      </c>
      <c r="M339" t="s">
        <v>1548</v>
      </c>
      <c r="N339">
        <v>33359.040000000001</v>
      </c>
      <c r="O339">
        <v>218687.04</v>
      </c>
      <c r="P339" t="s">
        <v>1418</v>
      </c>
      <c r="Q339" s="7">
        <v>45836</v>
      </c>
      <c r="R339" t="s">
        <v>1552</v>
      </c>
      <c r="S339" s="10" t="str">
        <f t="shared" si="35"/>
        <v/>
      </c>
      <c r="T339" s="10" t="str">
        <f t="shared" si="36"/>
        <v/>
      </c>
      <c r="U339" s="10" t="str">
        <f t="shared" si="37"/>
        <v/>
      </c>
      <c r="V339" s="10" t="str">
        <f t="shared" si="38"/>
        <v/>
      </c>
      <c r="W339" s="10" t="str">
        <f t="shared" si="39"/>
        <v/>
      </c>
      <c r="X339" s="10">
        <f t="shared" si="40"/>
        <v>334</v>
      </c>
      <c r="Y339" s="10" t="str">
        <f t="shared" si="41"/>
        <v/>
      </c>
    </row>
    <row r="340" spans="1:25" x14ac:dyDescent="0.3">
      <c r="A340" t="s">
        <v>1904</v>
      </c>
      <c r="B340" s="7">
        <v>45834</v>
      </c>
      <c r="C340" t="s">
        <v>1455</v>
      </c>
      <c r="D340" t="s">
        <v>1456</v>
      </c>
      <c r="E340">
        <v>18</v>
      </c>
      <c r="F340" t="s">
        <v>1570</v>
      </c>
      <c r="G340">
        <v>2172</v>
      </c>
      <c r="H340" t="s">
        <v>200</v>
      </c>
      <c r="I340">
        <v>780</v>
      </c>
      <c r="J340">
        <v>0</v>
      </c>
      <c r="K340">
        <v>780</v>
      </c>
      <c r="L340">
        <v>1694160</v>
      </c>
      <c r="M340" t="s">
        <v>1548</v>
      </c>
      <c r="N340">
        <v>304948.8</v>
      </c>
      <c r="O340">
        <v>1999108.8</v>
      </c>
      <c r="P340" t="s">
        <v>1389</v>
      </c>
      <c r="Q340" s="7">
        <v>45834</v>
      </c>
      <c r="R340" t="s">
        <v>1552</v>
      </c>
      <c r="S340" s="10" t="str">
        <f t="shared" si="35"/>
        <v/>
      </c>
      <c r="T340" s="10" t="str">
        <f t="shared" si="36"/>
        <v/>
      </c>
      <c r="U340" s="10" t="str">
        <f t="shared" si="37"/>
        <v/>
      </c>
      <c r="V340" s="10" t="str">
        <f t="shared" si="38"/>
        <v/>
      </c>
      <c r="W340" s="10" t="str">
        <f t="shared" si="39"/>
        <v/>
      </c>
      <c r="X340" s="10">
        <f t="shared" si="40"/>
        <v>335</v>
      </c>
      <c r="Y340" s="10" t="str">
        <f t="shared" si="41"/>
        <v/>
      </c>
    </row>
    <row r="341" spans="1:25" x14ac:dyDescent="0.3">
      <c r="A341" t="s">
        <v>1905</v>
      </c>
      <c r="B341" s="7">
        <v>45834</v>
      </c>
      <c r="C341" t="s">
        <v>1509</v>
      </c>
      <c r="D341" t="s">
        <v>1382</v>
      </c>
      <c r="E341">
        <v>18</v>
      </c>
      <c r="F341" t="s">
        <v>1609</v>
      </c>
      <c r="G341">
        <v>265</v>
      </c>
      <c r="H341" t="s">
        <v>200</v>
      </c>
      <c r="I341">
        <v>690</v>
      </c>
      <c r="J341">
        <v>2.5</v>
      </c>
      <c r="K341">
        <v>672.75</v>
      </c>
      <c r="L341">
        <v>178278.75</v>
      </c>
      <c r="M341" t="s">
        <v>1548</v>
      </c>
      <c r="N341">
        <v>32090.18</v>
      </c>
      <c r="O341">
        <v>210368.93</v>
      </c>
      <c r="P341" t="s">
        <v>1389</v>
      </c>
      <c r="Q341" s="7">
        <v>45835</v>
      </c>
      <c r="R341" t="s">
        <v>1552</v>
      </c>
      <c r="S341" s="10" t="str">
        <f t="shared" si="35"/>
        <v/>
      </c>
      <c r="T341" s="10" t="str">
        <f t="shared" si="36"/>
        <v/>
      </c>
      <c r="U341" s="10" t="str">
        <f t="shared" si="37"/>
        <v/>
      </c>
      <c r="V341" s="10" t="str">
        <f t="shared" si="38"/>
        <v/>
      </c>
      <c r="W341" s="10" t="str">
        <f t="shared" si="39"/>
        <v/>
      </c>
      <c r="X341" s="10">
        <f t="shared" si="40"/>
        <v>336</v>
      </c>
      <c r="Y341" s="10" t="str">
        <f t="shared" si="41"/>
        <v/>
      </c>
    </row>
    <row r="342" spans="1:25" x14ac:dyDescent="0.3">
      <c r="A342" t="s">
        <v>1906</v>
      </c>
      <c r="B342" s="7">
        <v>45834</v>
      </c>
      <c r="C342" t="s">
        <v>1439</v>
      </c>
      <c r="D342" t="s">
        <v>1440</v>
      </c>
      <c r="E342">
        <v>18</v>
      </c>
      <c r="F342" t="s">
        <v>1609</v>
      </c>
      <c r="G342">
        <v>563</v>
      </c>
      <c r="H342" t="s">
        <v>200</v>
      </c>
      <c r="I342">
        <v>690</v>
      </c>
      <c r="J342">
        <v>2</v>
      </c>
      <c r="K342">
        <v>676.2</v>
      </c>
      <c r="L342">
        <v>380700.6</v>
      </c>
      <c r="M342" t="s">
        <v>1548</v>
      </c>
      <c r="N342">
        <v>68526.11</v>
      </c>
      <c r="O342">
        <v>449226.71</v>
      </c>
      <c r="P342" t="s">
        <v>1389</v>
      </c>
      <c r="Q342" s="7">
        <v>45834</v>
      </c>
      <c r="R342" t="s">
        <v>1549</v>
      </c>
      <c r="S342" s="10" t="str">
        <f t="shared" si="35"/>
        <v/>
      </c>
      <c r="T342" s="10" t="str">
        <f t="shared" si="36"/>
        <v/>
      </c>
      <c r="U342" s="10" t="str">
        <f t="shared" si="37"/>
        <v/>
      </c>
      <c r="V342" s="10" t="str">
        <f t="shared" si="38"/>
        <v/>
      </c>
      <c r="W342" s="10" t="str">
        <f t="shared" si="39"/>
        <v/>
      </c>
      <c r="X342" s="10">
        <f t="shared" si="40"/>
        <v>337</v>
      </c>
      <c r="Y342" s="10" t="str">
        <f t="shared" si="41"/>
        <v/>
      </c>
    </row>
    <row r="343" spans="1:25" x14ac:dyDescent="0.3">
      <c r="A343" t="s">
        <v>1907</v>
      </c>
      <c r="B343" s="7">
        <v>45835</v>
      </c>
      <c r="C343" t="s">
        <v>1385</v>
      </c>
      <c r="D343" t="s">
        <v>1386</v>
      </c>
      <c r="E343">
        <v>16</v>
      </c>
      <c r="F343" t="s">
        <v>1570</v>
      </c>
      <c r="G343">
        <v>638</v>
      </c>
      <c r="H343" t="s">
        <v>200</v>
      </c>
      <c r="I343">
        <v>780</v>
      </c>
      <c r="J343">
        <v>0</v>
      </c>
      <c r="K343">
        <v>780</v>
      </c>
      <c r="L343">
        <v>497640</v>
      </c>
      <c r="M343" t="s">
        <v>1557</v>
      </c>
      <c r="N343">
        <v>89575.2</v>
      </c>
      <c r="O343">
        <v>587215.19999999995</v>
      </c>
      <c r="P343" t="s">
        <v>1389</v>
      </c>
      <c r="Q343" s="7">
        <v>45837</v>
      </c>
      <c r="R343" t="s">
        <v>1552</v>
      </c>
      <c r="S343" s="10" t="str">
        <f t="shared" si="35"/>
        <v/>
      </c>
      <c r="T343" s="10" t="str">
        <f t="shared" si="36"/>
        <v/>
      </c>
      <c r="U343" s="10" t="str">
        <f t="shared" si="37"/>
        <v/>
      </c>
      <c r="V343" s="10" t="str">
        <f t="shared" si="38"/>
        <v/>
      </c>
      <c r="W343" s="10" t="str">
        <f t="shared" si="39"/>
        <v/>
      </c>
      <c r="X343" s="10">
        <f t="shared" si="40"/>
        <v>338</v>
      </c>
      <c r="Y343" s="10" t="str">
        <f t="shared" si="41"/>
        <v/>
      </c>
    </row>
    <row r="344" spans="1:25" x14ac:dyDescent="0.3">
      <c r="A344" t="s">
        <v>1908</v>
      </c>
      <c r="B344" s="7">
        <v>45835</v>
      </c>
      <c r="C344" t="s">
        <v>1493</v>
      </c>
      <c r="D344" t="s">
        <v>1494</v>
      </c>
      <c r="E344">
        <v>18</v>
      </c>
      <c r="F344" t="s">
        <v>1547</v>
      </c>
      <c r="G344">
        <v>2993</v>
      </c>
      <c r="H344" t="s">
        <v>190</v>
      </c>
      <c r="I344">
        <v>355</v>
      </c>
      <c r="J344">
        <v>2</v>
      </c>
      <c r="K344">
        <v>347.9</v>
      </c>
      <c r="L344">
        <v>1041264.7</v>
      </c>
      <c r="M344" t="s">
        <v>1548</v>
      </c>
      <c r="N344">
        <v>187427.65</v>
      </c>
      <c r="O344">
        <v>1228692.3500000001</v>
      </c>
      <c r="P344" t="s">
        <v>1389</v>
      </c>
      <c r="Q344" s="7">
        <v>45835</v>
      </c>
      <c r="R344" t="s">
        <v>1549</v>
      </c>
      <c r="S344" s="10" t="str">
        <f t="shared" si="35"/>
        <v/>
      </c>
      <c r="T344" s="10" t="str">
        <f t="shared" si="36"/>
        <v/>
      </c>
      <c r="U344" s="10" t="str">
        <f t="shared" si="37"/>
        <v/>
      </c>
      <c r="V344" s="10" t="str">
        <f t="shared" si="38"/>
        <v/>
      </c>
      <c r="W344" s="10" t="str">
        <f t="shared" si="39"/>
        <v/>
      </c>
      <c r="X344" s="10">
        <f t="shared" si="40"/>
        <v>339</v>
      </c>
      <c r="Y344" s="10" t="str">
        <f t="shared" si="41"/>
        <v/>
      </c>
    </row>
    <row r="345" spans="1:25" x14ac:dyDescent="0.3">
      <c r="A345" t="s">
        <v>1909</v>
      </c>
      <c r="B345" s="7">
        <v>45836</v>
      </c>
      <c r="C345" t="s">
        <v>1521</v>
      </c>
      <c r="D345" t="s">
        <v>1522</v>
      </c>
      <c r="E345">
        <v>18</v>
      </c>
      <c r="F345" t="s">
        <v>1627</v>
      </c>
      <c r="G345">
        <v>1400</v>
      </c>
      <c r="H345" t="s">
        <v>200</v>
      </c>
      <c r="I345">
        <v>820</v>
      </c>
      <c r="J345">
        <v>5</v>
      </c>
      <c r="K345">
        <v>779</v>
      </c>
      <c r="L345">
        <v>1090600</v>
      </c>
      <c r="M345" t="s">
        <v>1548</v>
      </c>
      <c r="N345">
        <v>196308</v>
      </c>
      <c r="O345">
        <v>1286908</v>
      </c>
      <c r="P345" t="s">
        <v>1418</v>
      </c>
      <c r="Q345" s="7">
        <v>45838</v>
      </c>
      <c r="R345" t="s">
        <v>1549</v>
      </c>
      <c r="S345" s="10" t="str">
        <f t="shared" si="35"/>
        <v/>
      </c>
      <c r="T345" s="10" t="str">
        <f t="shared" si="36"/>
        <v/>
      </c>
      <c r="U345" s="10" t="str">
        <f t="shared" si="37"/>
        <v/>
      </c>
      <c r="V345" s="10" t="str">
        <f t="shared" si="38"/>
        <v/>
      </c>
      <c r="W345" s="10" t="str">
        <f t="shared" si="39"/>
        <v/>
      </c>
      <c r="X345" s="10">
        <f t="shared" si="40"/>
        <v>340</v>
      </c>
      <c r="Y345" s="10" t="str">
        <f t="shared" si="41"/>
        <v/>
      </c>
    </row>
    <row r="346" spans="1:25" x14ac:dyDescent="0.3">
      <c r="A346" t="s">
        <v>1910</v>
      </c>
      <c r="B346" s="7">
        <v>45836</v>
      </c>
      <c r="C346" t="s">
        <v>1461</v>
      </c>
      <c r="D346" t="s">
        <v>1462</v>
      </c>
      <c r="E346">
        <v>13</v>
      </c>
      <c r="F346" t="s">
        <v>1585</v>
      </c>
      <c r="G346">
        <v>1949</v>
      </c>
      <c r="H346" t="s">
        <v>200</v>
      </c>
      <c r="I346">
        <v>148</v>
      </c>
      <c r="J346">
        <v>0</v>
      </c>
      <c r="K346">
        <v>148</v>
      </c>
      <c r="L346">
        <v>288452</v>
      </c>
      <c r="M346" t="s">
        <v>1557</v>
      </c>
      <c r="N346">
        <v>51921.36</v>
      </c>
      <c r="O346">
        <v>340373.36</v>
      </c>
      <c r="P346" t="s">
        <v>1389</v>
      </c>
      <c r="Q346" s="7">
        <v>45836</v>
      </c>
      <c r="R346" t="s">
        <v>1549</v>
      </c>
      <c r="S346" s="10" t="str">
        <f t="shared" si="35"/>
        <v/>
      </c>
      <c r="T346" s="10" t="str">
        <f t="shared" si="36"/>
        <v/>
      </c>
      <c r="U346" s="10" t="str">
        <f t="shared" si="37"/>
        <v/>
      </c>
      <c r="V346" s="10" t="str">
        <f t="shared" si="38"/>
        <v/>
      </c>
      <c r="W346" s="10" t="str">
        <f t="shared" si="39"/>
        <v/>
      </c>
      <c r="X346" s="10">
        <f t="shared" si="40"/>
        <v>341</v>
      </c>
      <c r="Y346" s="10" t="str">
        <f t="shared" si="41"/>
        <v/>
      </c>
    </row>
    <row r="347" spans="1:25" x14ac:dyDescent="0.3">
      <c r="A347" t="s">
        <v>1911</v>
      </c>
      <c r="B347" s="7">
        <v>45836</v>
      </c>
      <c r="C347" t="s">
        <v>1436</v>
      </c>
      <c r="D347" t="s">
        <v>1437</v>
      </c>
      <c r="E347">
        <v>18</v>
      </c>
      <c r="F347" t="s">
        <v>1627</v>
      </c>
      <c r="G347">
        <v>1962</v>
      </c>
      <c r="H347" t="s">
        <v>200</v>
      </c>
      <c r="I347">
        <v>820</v>
      </c>
      <c r="J347">
        <v>2</v>
      </c>
      <c r="K347">
        <v>803.6</v>
      </c>
      <c r="L347">
        <v>1576663.2</v>
      </c>
      <c r="M347" t="s">
        <v>1548</v>
      </c>
      <c r="N347">
        <v>283799.38</v>
      </c>
      <c r="O347">
        <v>1860462.58</v>
      </c>
      <c r="P347" t="s">
        <v>1394</v>
      </c>
      <c r="Q347" s="7">
        <v>45838</v>
      </c>
      <c r="R347" t="s">
        <v>1549</v>
      </c>
      <c r="S347" s="10" t="str">
        <f t="shared" si="35"/>
        <v/>
      </c>
      <c r="T347" s="10" t="str">
        <f t="shared" si="36"/>
        <v/>
      </c>
      <c r="U347" s="10" t="str">
        <f t="shared" si="37"/>
        <v/>
      </c>
      <c r="V347" s="10" t="str">
        <f t="shared" si="38"/>
        <v/>
      </c>
      <c r="W347" s="10" t="str">
        <f t="shared" si="39"/>
        <v/>
      </c>
      <c r="X347" s="10">
        <f t="shared" si="40"/>
        <v>342</v>
      </c>
      <c r="Y347" s="10" t="str">
        <f t="shared" si="41"/>
        <v/>
      </c>
    </row>
    <row r="348" spans="1:25" x14ac:dyDescent="0.3">
      <c r="A348" t="s">
        <v>1912</v>
      </c>
      <c r="B348" s="7">
        <v>45836</v>
      </c>
      <c r="C348" t="s">
        <v>1490</v>
      </c>
      <c r="D348" t="s">
        <v>1491</v>
      </c>
      <c r="E348">
        <v>16</v>
      </c>
      <c r="F348" t="s">
        <v>1607</v>
      </c>
      <c r="G348">
        <v>2096</v>
      </c>
      <c r="H348" t="s">
        <v>200</v>
      </c>
      <c r="I348">
        <v>610</v>
      </c>
      <c r="J348">
        <v>2.5</v>
      </c>
      <c r="K348">
        <v>594.75</v>
      </c>
      <c r="L348">
        <v>1246596</v>
      </c>
      <c r="M348" t="s">
        <v>1557</v>
      </c>
      <c r="N348">
        <v>224387.28</v>
      </c>
      <c r="O348">
        <v>1470983.28</v>
      </c>
      <c r="P348" t="s">
        <v>1389</v>
      </c>
      <c r="Q348" s="7">
        <v>45836</v>
      </c>
      <c r="R348" t="s">
        <v>1552</v>
      </c>
      <c r="S348" s="10" t="str">
        <f t="shared" si="35"/>
        <v/>
      </c>
      <c r="T348" s="10" t="str">
        <f t="shared" si="36"/>
        <v/>
      </c>
      <c r="U348" s="10" t="str">
        <f t="shared" si="37"/>
        <v/>
      </c>
      <c r="V348" s="10" t="str">
        <f t="shared" si="38"/>
        <v/>
      </c>
      <c r="W348" s="10" t="str">
        <f t="shared" si="39"/>
        <v/>
      </c>
      <c r="X348" s="10">
        <f t="shared" si="40"/>
        <v>343</v>
      </c>
      <c r="Y348" s="10" t="str">
        <f t="shared" si="41"/>
        <v/>
      </c>
    </row>
    <row r="349" spans="1:25" x14ac:dyDescent="0.3">
      <c r="A349" t="s">
        <v>1913</v>
      </c>
      <c r="B349" s="7">
        <v>45836</v>
      </c>
      <c r="C349" t="s">
        <v>1423</v>
      </c>
      <c r="D349" t="s">
        <v>1424</v>
      </c>
      <c r="E349">
        <v>12</v>
      </c>
      <c r="F349" t="s">
        <v>1547</v>
      </c>
      <c r="G349">
        <v>1228</v>
      </c>
      <c r="H349" t="s">
        <v>190</v>
      </c>
      <c r="I349">
        <v>355</v>
      </c>
      <c r="J349">
        <v>5</v>
      </c>
      <c r="K349">
        <v>337.25</v>
      </c>
      <c r="L349">
        <v>414143</v>
      </c>
      <c r="M349" t="s">
        <v>1557</v>
      </c>
      <c r="N349">
        <v>74545.740000000005</v>
      </c>
      <c r="O349">
        <v>488688.74</v>
      </c>
      <c r="P349" t="s">
        <v>1394</v>
      </c>
      <c r="Q349" s="7">
        <v>45838</v>
      </c>
      <c r="R349" t="s">
        <v>1552</v>
      </c>
      <c r="S349" s="10" t="str">
        <f t="shared" si="35"/>
        <v/>
      </c>
      <c r="T349" s="10" t="str">
        <f t="shared" si="36"/>
        <v/>
      </c>
      <c r="U349" s="10" t="str">
        <f t="shared" si="37"/>
        <v/>
      </c>
      <c r="V349" s="10" t="str">
        <f t="shared" si="38"/>
        <v/>
      </c>
      <c r="W349" s="10" t="str">
        <f t="shared" si="39"/>
        <v/>
      </c>
      <c r="X349" s="10">
        <f t="shared" si="40"/>
        <v>344</v>
      </c>
      <c r="Y349" s="10" t="str">
        <f t="shared" si="41"/>
        <v/>
      </c>
    </row>
    <row r="350" spans="1:25" x14ac:dyDescent="0.3">
      <c r="A350" t="s">
        <v>1914</v>
      </c>
      <c r="B350" s="7">
        <v>45838</v>
      </c>
      <c r="C350" t="s">
        <v>1430</v>
      </c>
      <c r="D350" t="s">
        <v>1413</v>
      </c>
      <c r="E350">
        <v>18</v>
      </c>
      <c r="F350" t="s">
        <v>1574</v>
      </c>
      <c r="G350">
        <v>2173</v>
      </c>
      <c r="H350" t="s">
        <v>190</v>
      </c>
      <c r="I350">
        <v>395</v>
      </c>
      <c r="J350">
        <v>1</v>
      </c>
      <c r="K350">
        <v>391.05</v>
      </c>
      <c r="L350">
        <v>849751.65</v>
      </c>
      <c r="M350" t="s">
        <v>1548</v>
      </c>
      <c r="N350">
        <v>152955.29999999999</v>
      </c>
      <c r="O350">
        <v>1002706.95</v>
      </c>
      <c r="P350" t="s">
        <v>1380</v>
      </c>
      <c r="Q350" s="7">
        <v>45838</v>
      </c>
      <c r="R350" t="s">
        <v>1552</v>
      </c>
      <c r="S350" s="10" t="str">
        <f t="shared" si="35"/>
        <v/>
      </c>
      <c r="T350" s="10" t="str">
        <f t="shared" si="36"/>
        <v/>
      </c>
      <c r="U350" s="10" t="str">
        <f t="shared" si="37"/>
        <v/>
      </c>
      <c r="V350" s="10" t="str">
        <f t="shared" si="38"/>
        <v/>
      </c>
      <c r="W350" s="10" t="str">
        <f t="shared" si="39"/>
        <v/>
      </c>
      <c r="X350" s="10">
        <f t="shared" si="40"/>
        <v>345</v>
      </c>
      <c r="Y350" s="10" t="str">
        <f t="shared" si="41"/>
        <v/>
      </c>
    </row>
    <row r="351" spans="1:25" x14ac:dyDescent="0.3">
      <c r="A351" t="s">
        <v>1915</v>
      </c>
      <c r="B351" s="7">
        <v>45838</v>
      </c>
      <c r="C351" t="s">
        <v>1439</v>
      </c>
      <c r="D351" t="s">
        <v>1440</v>
      </c>
      <c r="E351">
        <v>18</v>
      </c>
      <c r="F351" t="s">
        <v>1604</v>
      </c>
      <c r="G351">
        <v>223</v>
      </c>
      <c r="H351" t="s">
        <v>204</v>
      </c>
      <c r="I351">
        <v>95</v>
      </c>
      <c r="J351">
        <v>1</v>
      </c>
      <c r="K351">
        <v>94.05</v>
      </c>
      <c r="L351">
        <v>20973.15</v>
      </c>
      <c r="M351" t="s">
        <v>1548</v>
      </c>
      <c r="N351">
        <v>3775.17</v>
      </c>
      <c r="O351">
        <v>24748.32</v>
      </c>
      <c r="P351" t="s">
        <v>1389</v>
      </c>
      <c r="Q351" s="7">
        <v>45838</v>
      </c>
      <c r="R351" t="s">
        <v>1552</v>
      </c>
      <c r="S351" s="10" t="str">
        <f t="shared" si="35"/>
        <v/>
      </c>
      <c r="T351" s="10" t="str">
        <f t="shared" si="36"/>
        <v/>
      </c>
      <c r="U351" s="10" t="str">
        <f t="shared" si="37"/>
        <v/>
      </c>
      <c r="V351" s="10" t="str">
        <f t="shared" si="38"/>
        <v/>
      </c>
      <c r="W351" s="10" t="str">
        <f t="shared" si="39"/>
        <v/>
      </c>
      <c r="X351" s="10">
        <f t="shared" si="40"/>
        <v>346</v>
      </c>
      <c r="Y351" s="10" t="str">
        <f t="shared" si="41"/>
        <v/>
      </c>
    </row>
    <row r="352" spans="1:25" x14ac:dyDescent="0.3">
      <c r="A352" t="s">
        <v>1916</v>
      </c>
      <c r="B352" s="7">
        <v>45838</v>
      </c>
      <c r="C352" t="s">
        <v>1504</v>
      </c>
      <c r="D352" t="s">
        <v>1482</v>
      </c>
      <c r="E352">
        <v>18</v>
      </c>
      <c r="F352" t="s">
        <v>1568</v>
      </c>
      <c r="G352">
        <v>1988</v>
      </c>
      <c r="H352" t="s">
        <v>200</v>
      </c>
      <c r="I352">
        <v>165</v>
      </c>
      <c r="J352">
        <v>0</v>
      </c>
      <c r="K352">
        <v>165</v>
      </c>
      <c r="L352">
        <v>328020</v>
      </c>
      <c r="M352" t="s">
        <v>1548</v>
      </c>
      <c r="N352">
        <v>59043.6</v>
      </c>
      <c r="O352">
        <v>387063.6</v>
      </c>
      <c r="P352" t="s">
        <v>1380</v>
      </c>
      <c r="Q352" s="7">
        <v>45840</v>
      </c>
      <c r="R352" t="s">
        <v>1552</v>
      </c>
      <c r="S352" s="10" t="str">
        <f t="shared" si="35"/>
        <v/>
      </c>
      <c r="T352" s="10" t="str">
        <f t="shared" si="36"/>
        <v/>
      </c>
      <c r="U352" s="10" t="str">
        <f t="shared" si="37"/>
        <v/>
      </c>
      <c r="V352" s="10" t="str">
        <f t="shared" si="38"/>
        <v/>
      </c>
      <c r="W352" s="10" t="str">
        <f t="shared" si="39"/>
        <v/>
      </c>
      <c r="X352" s="10">
        <f t="shared" si="40"/>
        <v>347</v>
      </c>
      <c r="Y352" s="10" t="str">
        <f t="shared" si="41"/>
        <v/>
      </c>
    </row>
    <row r="353" spans="1:25" x14ac:dyDescent="0.3">
      <c r="A353" t="s">
        <v>1917</v>
      </c>
      <c r="B353" s="7">
        <v>45838</v>
      </c>
      <c r="C353" t="s">
        <v>1514</v>
      </c>
      <c r="D353" t="s">
        <v>1515</v>
      </c>
      <c r="E353">
        <v>18</v>
      </c>
      <c r="F353" t="s">
        <v>1618</v>
      </c>
      <c r="G353">
        <v>1140</v>
      </c>
      <c r="H353" t="s">
        <v>190</v>
      </c>
      <c r="I353">
        <v>368</v>
      </c>
      <c r="J353">
        <v>0</v>
      </c>
      <c r="K353">
        <v>368</v>
      </c>
      <c r="L353">
        <v>419520</v>
      </c>
      <c r="M353" t="s">
        <v>1548</v>
      </c>
      <c r="N353">
        <v>75513.600000000006</v>
      </c>
      <c r="O353">
        <v>495033.59999999998</v>
      </c>
      <c r="P353" t="s">
        <v>1389</v>
      </c>
      <c r="Q353" s="7">
        <v>45840</v>
      </c>
      <c r="R353" t="s">
        <v>1549</v>
      </c>
      <c r="S353" s="10" t="str">
        <f t="shared" si="35"/>
        <v/>
      </c>
      <c r="T353" s="10" t="str">
        <f t="shared" si="36"/>
        <v/>
      </c>
      <c r="U353" s="10" t="str">
        <f t="shared" si="37"/>
        <v/>
      </c>
      <c r="V353" s="10" t="str">
        <f t="shared" si="38"/>
        <v/>
      </c>
      <c r="W353" s="10" t="str">
        <f t="shared" si="39"/>
        <v/>
      </c>
      <c r="X353" s="10">
        <f t="shared" si="40"/>
        <v>348</v>
      </c>
      <c r="Y353" s="10" t="str">
        <f t="shared" si="41"/>
        <v/>
      </c>
    </row>
    <row r="354" spans="1:25" x14ac:dyDescent="0.3">
      <c r="A354" t="s">
        <v>1918</v>
      </c>
      <c r="B354" s="7">
        <v>45839</v>
      </c>
      <c r="C354" t="s">
        <v>1415</v>
      </c>
      <c r="D354" t="s">
        <v>1416</v>
      </c>
      <c r="E354">
        <v>18</v>
      </c>
      <c r="F354" t="s">
        <v>1551</v>
      </c>
      <c r="G354">
        <v>1585</v>
      </c>
      <c r="H354" t="s">
        <v>190</v>
      </c>
      <c r="I354">
        <v>342</v>
      </c>
      <c r="J354">
        <v>1</v>
      </c>
      <c r="K354">
        <v>338.58</v>
      </c>
      <c r="L354">
        <v>536649.30000000005</v>
      </c>
      <c r="M354" t="s">
        <v>1548</v>
      </c>
      <c r="N354">
        <v>96596.87</v>
      </c>
      <c r="O354">
        <v>633246.17000000004</v>
      </c>
      <c r="P354" t="s">
        <v>1418</v>
      </c>
      <c r="Q354" s="7">
        <v>45839</v>
      </c>
      <c r="R354" t="s">
        <v>1549</v>
      </c>
      <c r="S354" s="10" t="str">
        <f t="shared" si="35"/>
        <v/>
      </c>
      <c r="T354" s="10" t="str">
        <f t="shared" si="36"/>
        <v/>
      </c>
      <c r="U354" s="10" t="str">
        <f t="shared" si="37"/>
        <v/>
      </c>
      <c r="V354" s="10" t="str">
        <f t="shared" si="38"/>
        <v/>
      </c>
      <c r="W354" s="10" t="str">
        <f t="shared" si="39"/>
        <v/>
      </c>
      <c r="X354" s="10">
        <f t="shared" si="40"/>
        <v>349</v>
      </c>
      <c r="Y354" s="10" t="str">
        <f t="shared" si="41"/>
        <v/>
      </c>
    </row>
    <row r="355" spans="1:25" x14ac:dyDescent="0.3">
      <c r="A355" t="s">
        <v>1919</v>
      </c>
      <c r="B355" s="7">
        <v>45839</v>
      </c>
      <c r="C355" t="s">
        <v>1449</v>
      </c>
      <c r="D355" t="s">
        <v>1450</v>
      </c>
      <c r="E355">
        <v>18</v>
      </c>
      <c r="F355" t="s">
        <v>1627</v>
      </c>
      <c r="G355">
        <v>1286</v>
      </c>
      <c r="H355" t="s">
        <v>200</v>
      </c>
      <c r="I355">
        <v>820</v>
      </c>
      <c r="J355">
        <v>2.5</v>
      </c>
      <c r="K355">
        <v>799.5</v>
      </c>
      <c r="L355">
        <v>1028157</v>
      </c>
      <c r="M355" t="s">
        <v>1548</v>
      </c>
      <c r="N355">
        <v>185068.26</v>
      </c>
      <c r="O355">
        <v>1213225.26</v>
      </c>
      <c r="P355" t="s">
        <v>1418</v>
      </c>
      <c r="Q355" s="7">
        <v>45840</v>
      </c>
      <c r="R355" t="s">
        <v>1552</v>
      </c>
      <c r="S355" s="10" t="str">
        <f t="shared" si="35"/>
        <v/>
      </c>
      <c r="T355" s="10" t="str">
        <f t="shared" si="36"/>
        <v/>
      </c>
      <c r="U355" s="10" t="str">
        <f t="shared" si="37"/>
        <v/>
      </c>
      <c r="V355" s="10" t="str">
        <f t="shared" si="38"/>
        <v/>
      </c>
      <c r="W355" s="10" t="str">
        <f t="shared" si="39"/>
        <v/>
      </c>
      <c r="X355" s="10">
        <f t="shared" si="40"/>
        <v>350</v>
      </c>
      <c r="Y355" s="10" t="str">
        <f t="shared" si="41"/>
        <v/>
      </c>
    </row>
    <row r="356" spans="1:25" x14ac:dyDescent="0.3">
      <c r="A356" t="s">
        <v>1920</v>
      </c>
      <c r="B356" s="7">
        <v>45840</v>
      </c>
      <c r="C356" t="s">
        <v>1436</v>
      </c>
      <c r="D356" t="s">
        <v>1437</v>
      </c>
      <c r="E356">
        <v>18</v>
      </c>
      <c r="F356" t="s">
        <v>1607</v>
      </c>
      <c r="G356">
        <v>715</v>
      </c>
      <c r="H356" t="s">
        <v>200</v>
      </c>
      <c r="I356">
        <v>610</v>
      </c>
      <c r="J356">
        <v>1</v>
      </c>
      <c r="K356">
        <v>603.9</v>
      </c>
      <c r="L356">
        <v>431788.5</v>
      </c>
      <c r="M356" t="s">
        <v>1548</v>
      </c>
      <c r="N356">
        <v>77721.929999999993</v>
      </c>
      <c r="O356">
        <v>509510.43</v>
      </c>
      <c r="P356" t="s">
        <v>1394</v>
      </c>
      <c r="Q356" s="7">
        <v>45840</v>
      </c>
      <c r="R356" t="s">
        <v>1549</v>
      </c>
      <c r="S356" s="10" t="str">
        <f t="shared" si="35"/>
        <v/>
      </c>
      <c r="T356" s="10" t="str">
        <f t="shared" si="36"/>
        <v/>
      </c>
      <c r="U356" s="10" t="str">
        <f t="shared" si="37"/>
        <v/>
      </c>
      <c r="V356" s="10" t="str">
        <f t="shared" si="38"/>
        <v/>
      </c>
      <c r="W356" s="10" t="str">
        <f t="shared" si="39"/>
        <v/>
      </c>
      <c r="X356" s="10">
        <f t="shared" si="40"/>
        <v>351</v>
      </c>
      <c r="Y356" s="10" t="str">
        <f t="shared" si="41"/>
        <v/>
      </c>
    </row>
    <row r="357" spans="1:25" x14ac:dyDescent="0.3">
      <c r="A357" t="s">
        <v>1921</v>
      </c>
      <c r="B357" s="7">
        <v>45840</v>
      </c>
      <c r="C357" t="s">
        <v>1446</v>
      </c>
      <c r="D357" t="s">
        <v>1447</v>
      </c>
      <c r="E357">
        <v>17</v>
      </c>
      <c r="F357" t="s">
        <v>1572</v>
      </c>
      <c r="G357">
        <v>785</v>
      </c>
      <c r="H357" t="s">
        <v>200</v>
      </c>
      <c r="I357">
        <v>610</v>
      </c>
      <c r="J357">
        <v>0</v>
      </c>
      <c r="K357">
        <v>610</v>
      </c>
      <c r="L357">
        <v>478850</v>
      </c>
      <c r="M357" t="s">
        <v>1557</v>
      </c>
      <c r="N357">
        <v>86193</v>
      </c>
      <c r="O357">
        <v>565043</v>
      </c>
      <c r="P357" t="s">
        <v>1380</v>
      </c>
      <c r="Q357" s="7">
        <v>45841</v>
      </c>
      <c r="R357" t="s">
        <v>1549</v>
      </c>
      <c r="S357" s="10" t="str">
        <f t="shared" si="35"/>
        <v/>
      </c>
      <c r="T357" s="10" t="str">
        <f t="shared" si="36"/>
        <v/>
      </c>
      <c r="U357" s="10" t="str">
        <f t="shared" si="37"/>
        <v/>
      </c>
      <c r="V357" s="10" t="str">
        <f t="shared" si="38"/>
        <v/>
      </c>
      <c r="W357" s="10" t="str">
        <f t="shared" si="39"/>
        <v/>
      </c>
      <c r="X357" s="10">
        <f t="shared" si="40"/>
        <v>352</v>
      </c>
      <c r="Y357" s="10" t="str">
        <f t="shared" si="41"/>
        <v/>
      </c>
    </row>
    <row r="358" spans="1:25" x14ac:dyDescent="0.3">
      <c r="A358" t="s">
        <v>1922</v>
      </c>
      <c r="B358" s="7">
        <v>45840</v>
      </c>
      <c r="C358" t="s">
        <v>1395</v>
      </c>
      <c r="D358" t="s">
        <v>1396</v>
      </c>
      <c r="E358">
        <v>18</v>
      </c>
      <c r="F358" t="s">
        <v>1565</v>
      </c>
      <c r="G358">
        <v>1874</v>
      </c>
      <c r="H358" t="s">
        <v>200</v>
      </c>
      <c r="I358">
        <v>1150</v>
      </c>
      <c r="J358">
        <v>0</v>
      </c>
      <c r="K358">
        <v>1150</v>
      </c>
      <c r="L358">
        <v>2155100</v>
      </c>
      <c r="M358" t="s">
        <v>1548</v>
      </c>
      <c r="N358">
        <v>387918</v>
      </c>
      <c r="O358">
        <v>2543018</v>
      </c>
      <c r="P358" t="s">
        <v>1394</v>
      </c>
      <c r="Q358" s="7">
        <v>45840</v>
      </c>
      <c r="R358" t="s">
        <v>1549</v>
      </c>
      <c r="S358" s="10" t="str">
        <f t="shared" si="35"/>
        <v/>
      </c>
      <c r="T358" s="10" t="str">
        <f t="shared" si="36"/>
        <v/>
      </c>
      <c r="U358" s="10" t="str">
        <f t="shared" si="37"/>
        <v/>
      </c>
      <c r="V358" s="10" t="str">
        <f t="shared" si="38"/>
        <v/>
      </c>
      <c r="W358" s="10" t="str">
        <f t="shared" si="39"/>
        <v/>
      </c>
      <c r="X358" s="10">
        <f t="shared" si="40"/>
        <v>353</v>
      </c>
      <c r="Y358" s="10" t="str">
        <f t="shared" si="41"/>
        <v/>
      </c>
    </row>
    <row r="359" spans="1:25" x14ac:dyDescent="0.3">
      <c r="A359" t="s">
        <v>1923</v>
      </c>
      <c r="B359" s="7">
        <v>45841</v>
      </c>
      <c r="C359" t="s">
        <v>1465</v>
      </c>
      <c r="D359" t="s">
        <v>1466</v>
      </c>
      <c r="E359">
        <v>18</v>
      </c>
      <c r="F359" t="s">
        <v>1568</v>
      </c>
      <c r="G359">
        <v>1967</v>
      </c>
      <c r="H359" t="s">
        <v>200</v>
      </c>
      <c r="I359">
        <v>165</v>
      </c>
      <c r="J359">
        <v>0</v>
      </c>
      <c r="K359">
        <v>165</v>
      </c>
      <c r="L359">
        <v>324555</v>
      </c>
      <c r="M359" t="s">
        <v>1548</v>
      </c>
      <c r="N359">
        <v>58419.9</v>
      </c>
      <c r="O359">
        <v>382974.9</v>
      </c>
      <c r="P359" t="s">
        <v>1380</v>
      </c>
      <c r="Q359" s="7">
        <v>45843</v>
      </c>
      <c r="R359" t="s">
        <v>1549</v>
      </c>
      <c r="S359" s="10" t="str">
        <f t="shared" si="35"/>
        <v/>
      </c>
      <c r="T359" s="10" t="str">
        <f t="shared" si="36"/>
        <v/>
      </c>
      <c r="U359" s="10" t="str">
        <f t="shared" si="37"/>
        <v/>
      </c>
      <c r="V359" s="10" t="str">
        <f t="shared" si="38"/>
        <v/>
      </c>
      <c r="W359" s="10" t="str">
        <f t="shared" si="39"/>
        <v/>
      </c>
      <c r="X359" s="10">
        <f t="shared" si="40"/>
        <v>354</v>
      </c>
      <c r="Y359" s="10" t="str">
        <f t="shared" si="41"/>
        <v/>
      </c>
    </row>
    <row r="360" spans="1:25" x14ac:dyDescent="0.3">
      <c r="A360" t="s">
        <v>1924</v>
      </c>
      <c r="B360" s="7">
        <v>45842</v>
      </c>
      <c r="C360" t="s">
        <v>1461</v>
      </c>
      <c r="D360" t="s">
        <v>1462</v>
      </c>
      <c r="E360">
        <v>13</v>
      </c>
      <c r="F360" t="s">
        <v>1568</v>
      </c>
      <c r="G360">
        <v>2119</v>
      </c>
      <c r="H360" t="s">
        <v>200</v>
      </c>
      <c r="I360">
        <v>165</v>
      </c>
      <c r="J360">
        <v>5</v>
      </c>
      <c r="K360">
        <v>156.75</v>
      </c>
      <c r="L360">
        <v>332153.25</v>
      </c>
      <c r="M360" t="s">
        <v>1557</v>
      </c>
      <c r="N360">
        <v>59787.58</v>
      </c>
      <c r="O360">
        <v>391940.83</v>
      </c>
      <c r="P360" t="s">
        <v>1389</v>
      </c>
      <c r="Q360" s="7">
        <v>45844</v>
      </c>
      <c r="R360" t="s">
        <v>1552</v>
      </c>
      <c r="S360" s="10" t="str">
        <f t="shared" si="35"/>
        <v/>
      </c>
      <c r="T360" s="10" t="str">
        <f t="shared" si="36"/>
        <v/>
      </c>
      <c r="U360" s="10" t="str">
        <f t="shared" si="37"/>
        <v/>
      </c>
      <c r="V360" s="10" t="str">
        <f t="shared" si="38"/>
        <v/>
      </c>
      <c r="W360" s="10" t="str">
        <f t="shared" si="39"/>
        <v/>
      </c>
      <c r="X360" s="10">
        <f t="shared" si="40"/>
        <v>355</v>
      </c>
      <c r="Y360" s="10" t="str">
        <f t="shared" si="41"/>
        <v/>
      </c>
    </row>
    <row r="361" spans="1:25" x14ac:dyDescent="0.3">
      <c r="A361" t="s">
        <v>1925</v>
      </c>
      <c r="B361" s="7">
        <v>45842</v>
      </c>
      <c r="C361" t="s">
        <v>1504</v>
      </c>
      <c r="D361" t="s">
        <v>1482</v>
      </c>
      <c r="E361">
        <v>18</v>
      </c>
      <c r="F361" t="s">
        <v>1609</v>
      </c>
      <c r="G361">
        <v>1913</v>
      </c>
      <c r="H361" t="s">
        <v>200</v>
      </c>
      <c r="I361">
        <v>690</v>
      </c>
      <c r="J361">
        <v>0</v>
      </c>
      <c r="K361">
        <v>690</v>
      </c>
      <c r="L361">
        <v>1319970</v>
      </c>
      <c r="M361" t="s">
        <v>1548</v>
      </c>
      <c r="N361">
        <v>237594.6</v>
      </c>
      <c r="O361">
        <v>1557564.6</v>
      </c>
      <c r="P361" t="s">
        <v>1380</v>
      </c>
      <c r="Q361" s="7">
        <v>45842</v>
      </c>
      <c r="R361" t="s">
        <v>1549</v>
      </c>
      <c r="S361" s="10" t="str">
        <f t="shared" si="35"/>
        <v/>
      </c>
      <c r="T361" s="10" t="str">
        <f t="shared" si="36"/>
        <v/>
      </c>
      <c r="U361" s="10" t="str">
        <f t="shared" si="37"/>
        <v/>
      </c>
      <c r="V361" s="10" t="str">
        <f t="shared" si="38"/>
        <v/>
      </c>
      <c r="W361" s="10" t="str">
        <f t="shared" si="39"/>
        <v/>
      </c>
      <c r="X361" s="10">
        <f t="shared" si="40"/>
        <v>356</v>
      </c>
      <c r="Y361" s="10" t="str">
        <f t="shared" si="41"/>
        <v/>
      </c>
    </row>
    <row r="362" spans="1:25" x14ac:dyDescent="0.3">
      <c r="A362" t="s">
        <v>1926</v>
      </c>
      <c r="B362" s="7">
        <v>45842</v>
      </c>
      <c r="C362" t="s">
        <v>1511</v>
      </c>
      <c r="D362" t="s">
        <v>1512</v>
      </c>
      <c r="E362">
        <v>12</v>
      </c>
      <c r="F362" t="s">
        <v>1565</v>
      </c>
      <c r="G362">
        <v>1200</v>
      </c>
      <c r="H362" t="s">
        <v>200</v>
      </c>
      <c r="I362">
        <v>1150</v>
      </c>
      <c r="J362">
        <v>0</v>
      </c>
      <c r="K362">
        <v>1150</v>
      </c>
      <c r="L362">
        <v>1380000</v>
      </c>
      <c r="M362" t="s">
        <v>1557</v>
      </c>
      <c r="N362">
        <v>248400</v>
      </c>
      <c r="O362">
        <v>1628400</v>
      </c>
      <c r="P362" t="s">
        <v>1389</v>
      </c>
      <c r="Q362" s="7">
        <v>45843</v>
      </c>
      <c r="R362" t="s">
        <v>1552</v>
      </c>
      <c r="S362" s="10" t="str">
        <f t="shared" si="35"/>
        <v/>
      </c>
      <c r="T362" s="10" t="str">
        <f t="shared" si="36"/>
        <v/>
      </c>
      <c r="U362" s="10" t="str">
        <f t="shared" si="37"/>
        <v/>
      </c>
      <c r="V362" s="10" t="str">
        <f t="shared" si="38"/>
        <v/>
      </c>
      <c r="W362" s="10" t="str">
        <f t="shared" si="39"/>
        <v/>
      </c>
      <c r="X362" s="10">
        <f t="shared" si="40"/>
        <v>357</v>
      </c>
      <c r="Y362" s="10" t="str">
        <f t="shared" si="41"/>
        <v/>
      </c>
    </row>
    <row r="363" spans="1:25" x14ac:dyDescent="0.3">
      <c r="A363" t="s">
        <v>1927</v>
      </c>
      <c r="B363" s="7">
        <v>45842</v>
      </c>
      <c r="C363" t="s">
        <v>1436</v>
      </c>
      <c r="D363" t="s">
        <v>1437</v>
      </c>
      <c r="E363">
        <v>18</v>
      </c>
      <c r="F363" t="s">
        <v>1559</v>
      </c>
      <c r="G363">
        <v>1599</v>
      </c>
      <c r="H363" t="s">
        <v>200</v>
      </c>
      <c r="I363">
        <v>520</v>
      </c>
      <c r="J363">
        <v>0</v>
      </c>
      <c r="K363">
        <v>520</v>
      </c>
      <c r="L363">
        <v>831480</v>
      </c>
      <c r="M363" t="s">
        <v>1548</v>
      </c>
      <c r="N363">
        <v>149666.4</v>
      </c>
      <c r="O363">
        <v>981146.4</v>
      </c>
      <c r="P363" t="s">
        <v>1394</v>
      </c>
      <c r="Q363" s="7">
        <v>45843</v>
      </c>
      <c r="R363" t="s">
        <v>1552</v>
      </c>
      <c r="S363" s="10" t="str">
        <f t="shared" si="35"/>
        <v/>
      </c>
      <c r="T363" s="10" t="str">
        <f t="shared" si="36"/>
        <v/>
      </c>
      <c r="U363" s="10" t="str">
        <f t="shared" si="37"/>
        <v/>
      </c>
      <c r="V363" s="10" t="str">
        <f t="shared" si="38"/>
        <v/>
      </c>
      <c r="W363" s="10" t="str">
        <f t="shared" si="39"/>
        <v/>
      </c>
      <c r="X363" s="10">
        <f t="shared" si="40"/>
        <v>358</v>
      </c>
      <c r="Y363" s="10" t="str">
        <f t="shared" si="41"/>
        <v/>
      </c>
    </row>
    <row r="364" spans="1:25" x14ac:dyDescent="0.3">
      <c r="A364" t="s">
        <v>1928</v>
      </c>
      <c r="B364" s="7">
        <v>45842</v>
      </c>
      <c r="C364" t="s">
        <v>1452</v>
      </c>
      <c r="D364" t="s">
        <v>1453</v>
      </c>
      <c r="E364">
        <v>18</v>
      </c>
      <c r="F364" t="s">
        <v>1572</v>
      </c>
      <c r="G364">
        <v>275</v>
      </c>
      <c r="H364" t="s">
        <v>200</v>
      </c>
      <c r="I364">
        <v>610</v>
      </c>
      <c r="J364">
        <v>0</v>
      </c>
      <c r="K364">
        <v>610</v>
      </c>
      <c r="L364">
        <v>167750</v>
      </c>
      <c r="M364" t="s">
        <v>1548</v>
      </c>
      <c r="N364">
        <v>30195</v>
      </c>
      <c r="O364">
        <v>197945</v>
      </c>
      <c r="P364" t="s">
        <v>1394</v>
      </c>
      <c r="Q364" s="7">
        <v>45844</v>
      </c>
      <c r="R364" t="s">
        <v>1552</v>
      </c>
      <c r="S364" s="10" t="str">
        <f t="shared" si="35"/>
        <v/>
      </c>
      <c r="T364" s="10" t="str">
        <f t="shared" si="36"/>
        <v/>
      </c>
      <c r="U364" s="10" t="str">
        <f t="shared" si="37"/>
        <v/>
      </c>
      <c r="V364" s="10" t="str">
        <f t="shared" si="38"/>
        <v/>
      </c>
      <c r="W364" s="10" t="str">
        <f t="shared" si="39"/>
        <v/>
      </c>
      <c r="X364" s="10">
        <f t="shared" si="40"/>
        <v>359</v>
      </c>
      <c r="Y364" s="10" t="str">
        <f t="shared" si="41"/>
        <v/>
      </c>
    </row>
    <row r="365" spans="1:25" x14ac:dyDescent="0.3">
      <c r="A365" t="s">
        <v>1929</v>
      </c>
      <c r="B365" s="7">
        <v>45843</v>
      </c>
      <c r="C365" t="s">
        <v>1436</v>
      </c>
      <c r="D365" t="s">
        <v>1437</v>
      </c>
      <c r="E365">
        <v>18</v>
      </c>
      <c r="F365" t="s">
        <v>1547</v>
      </c>
      <c r="G365">
        <v>199</v>
      </c>
      <c r="H365" t="s">
        <v>190</v>
      </c>
      <c r="I365">
        <v>355</v>
      </c>
      <c r="J365">
        <v>0</v>
      </c>
      <c r="K365">
        <v>355</v>
      </c>
      <c r="L365">
        <v>70645</v>
      </c>
      <c r="M365" t="s">
        <v>1548</v>
      </c>
      <c r="N365">
        <v>12716.1</v>
      </c>
      <c r="O365">
        <v>83361.100000000006</v>
      </c>
      <c r="P365" t="s">
        <v>1394</v>
      </c>
      <c r="Q365" s="7">
        <v>45845</v>
      </c>
      <c r="R365" t="s">
        <v>1549</v>
      </c>
      <c r="S365" s="10" t="str">
        <f t="shared" si="35"/>
        <v/>
      </c>
      <c r="T365" s="10" t="str">
        <f t="shared" si="36"/>
        <v/>
      </c>
      <c r="U365" s="10" t="str">
        <f t="shared" si="37"/>
        <v/>
      </c>
      <c r="V365" s="10" t="str">
        <f t="shared" si="38"/>
        <v/>
      </c>
      <c r="W365" s="10" t="str">
        <f t="shared" si="39"/>
        <v/>
      </c>
      <c r="X365" s="10">
        <f t="shared" si="40"/>
        <v>360</v>
      </c>
      <c r="Y365" s="10" t="str">
        <f t="shared" si="41"/>
        <v/>
      </c>
    </row>
    <row r="366" spans="1:25" x14ac:dyDescent="0.3">
      <c r="A366" t="s">
        <v>1930</v>
      </c>
      <c r="B366" s="7">
        <v>45843</v>
      </c>
      <c r="C366" t="s">
        <v>1478</v>
      </c>
      <c r="D366" t="s">
        <v>1479</v>
      </c>
      <c r="E366">
        <v>18</v>
      </c>
      <c r="F366" t="s">
        <v>1556</v>
      </c>
      <c r="G366">
        <v>156</v>
      </c>
      <c r="H366" t="s">
        <v>204</v>
      </c>
      <c r="I366">
        <v>1350</v>
      </c>
      <c r="J366">
        <v>0</v>
      </c>
      <c r="K366">
        <v>1350</v>
      </c>
      <c r="L366">
        <v>210600</v>
      </c>
      <c r="M366" t="s">
        <v>1548</v>
      </c>
      <c r="N366">
        <v>37908</v>
      </c>
      <c r="O366">
        <v>248508</v>
      </c>
      <c r="P366" t="s">
        <v>1394</v>
      </c>
      <c r="Q366" s="7">
        <v>45845</v>
      </c>
      <c r="R366" t="s">
        <v>1552</v>
      </c>
      <c r="S366" s="10" t="str">
        <f t="shared" si="35"/>
        <v/>
      </c>
      <c r="T366" s="10" t="str">
        <f t="shared" si="36"/>
        <v/>
      </c>
      <c r="U366" s="10" t="str">
        <f t="shared" si="37"/>
        <v/>
      </c>
      <c r="V366" s="10" t="str">
        <f t="shared" si="38"/>
        <v/>
      </c>
      <c r="W366" s="10" t="str">
        <f t="shared" si="39"/>
        <v/>
      </c>
      <c r="X366" s="10">
        <f t="shared" si="40"/>
        <v>361</v>
      </c>
      <c r="Y366" s="10" t="str">
        <f t="shared" si="41"/>
        <v/>
      </c>
    </row>
    <row r="367" spans="1:25" x14ac:dyDescent="0.3">
      <c r="A367" t="s">
        <v>1931</v>
      </c>
      <c r="B367" s="7">
        <v>45843</v>
      </c>
      <c r="C367" t="s">
        <v>1419</v>
      </c>
      <c r="D367" t="s">
        <v>1420</v>
      </c>
      <c r="E367">
        <v>18</v>
      </c>
      <c r="F367" t="s">
        <v>1556</v>
      </c>
      <c r="G367">
        <v>38</v>
      </c>
      <c r="H367" t="s">
        <v>204</v>
      </c>
      <c r="I367">
        <v>1350</v>
      </c>
      <c r="J367">
        <v>0</v>
      </c>
      <c r="K367">
        <v>1350</v>
      </c>
      <c r="L367">
        <v>51300</v>
      </c>
      <c r="M367" t="s">
        <v>1548</v>
      </c>
      <c r="N367">
        <v>9234</v>
      </c>
      <c r="O367">
        <v>60534</v>
      </c>
      <c r="P367" t="s">
        <v>1418</v>
      </c>
      <c r="Q367" s="7">
        <v>45844</v>
      </c>
      <c r="R367" t="s">
        <v>1552</v>
      </c>
      <c r="S367" s="10" t="str">
        <f t="shared" si="35"/>
        <v/>
      </c>
      <c r="T367" s="10" t="str">
        <f t="shared" si="36"/>
        <v/>
      </c>
      <c r="U367" s="10" t="str">
        <f t="shared" si="37"/>
        <v/>
      </c>
      <c r="V367" s="10" t="str">
        <f t="shared" si="38"/>
        <v/>
      </c>
      <c r="W367" s="10" t="str">
        <f t="shared" si="39"/>
        <v/>
      </c>
      <c r="X367" s="10">
        <f t="shared" si="40"/>
        <v>362</v>
      </c>
      <c r="Y367" s="10" t="str">
        <f t="shared" si="41"/>
        <v/>
      </c>
    </row>
    <row r="368" spans="1:25" x14ac:dyDescent="0.3">
      <c r="A368" t="s">
        <v>1932</v>
      </c>
      <c r="B368" s="7">
        <v>45845</v>
      </c>
      <c r="C368" t="s">
        <v>1376</v>
      </c>
      <c r="D368" t="s">
        <v>1377</v>
      </c>
      <c r="E368">
        <v>18</v>
      </c>
      <c r="F368" t="s">
        <v>1568</v>
      </c>
      <c r="G368">
        <v>303</v>
      </c>
      <c r="H368" t="s">
        <v>200</v>
      </c>
      <c r="I368">
        <v>165</v>
      </c>
      <c r="J368">
        <v>5</v>
      </c>
      <c r="K368">
        <v>156.75</v>
      </c>
      <c r="L368">
        <v>47495.25</v>
      </c>
      <c r="M368" t="s">
        <v>1548</v>
      </c>
      <c r="N368">
        <v>8549.14</v>
      </c>
      <c r="O368">
        <v>56044.39</v>
      </c>
      <c r="P368" t="s">
        <v>1380</v>
      </c>
      <c r="Q368" s="7">
        <v>45846</v>
      </c>
      <c r="R368" t="s">
        <v>1552</v>
      </c>
      <c r="S368" s="10" t="str">
        <f t="shared" si="35"/>
        <v/>
      </c>
      <c r="T368" s="10" t="str">
        <f t="shared" si="36"/>
        <v/>
      </c>
      <c r="U368" s="10" t="str">
        <f t="shared" si="37"/>
        <v/>
      </c>
      <c r="V368" s="10" t="str">
        <f t="shared" si="38"/>
        <v/>
      </c>
      <c r="W368" s="10" t="str">
        <f t="shared" si="39"/>
        <v/>
      </c>
      <c r="X368" s="10">
        <f t="shared" si="40"/>
        <v>363</v>
      </c>
      <c r="Y368" s="10" t="str">
        <f t="shared" si="41"/>
        <v/>
      </c>
    </row>
    <row r="369" spans="1:25" x14ac:dyDescent="0.3">
      <c r="A369" t="s">
        <v>1933</v>
      </c>
      <c r="B369" s="7">
        <v>45845</v>
      </c>
      <c r="C369" t="s">
        <v>1395</v>
      </c>
      <c r="D369" t="s">
        <v>1396</v>
      </c>
      <c r="E369">
        <v>18</v>
      </c>
      <c r="F369" t="s">
        <v>1576</v>
      </c>
      <c r="G369">
        <v>1725</v>
      </c>
      <c r="H369" t="s">
        <v>200</v>
      </c>
      <c r="I369">
        <v>92</v>
      </c>
      <c r="J369">
        <v>0</v>
      </c>
      <c r="K369">
        <v>92</v>
      </c>
      <c r="L369">
        <v>158700</v>
      </c>
      <c r="M369" t="s">
        <v>1548</v>
      </c>
      <c r="N369">
        <v>28566</v>
      </c>
      <c r="O369">
        <v>187266</v>
      </c>
      <c r="P369" t="s">
        <v>1394</v>
      </c>
      <c r="Q369" s="7">
        <v>45845</v>
      </c>
      <c r="R369" t="s">
        <v>1549</v>
      </c>
      <c r="S369" s="10" t="str">
        <f t="shared" si="35"/>
        <v/>
      </c>
      <c r="T369" s="10" t="str">
        <f t="shared" si="36"/>
        <v/>
      </c>
      <c r="U369" s="10" t="str">
        <f t="shared" si="37"/>
        <v/>
      </c>
      <c r="V369" s="10" t="str">
        <f t="shared" si="38"/>
        <v/>
      </c>
      <c r="W369" s="10" t="str">
        <f t="shared" si="39"/>
        <v/>
      </c>
      <c r="X369" s="10">
        <f t="shared" si="40"/>
        <v>364</v>
      </c>
      <c r="Y369" s="10" t="str">
        <f t="shared" si="41"/>
        <v/>
      </c>
    </row>
    <row r="370" spans="1:25" x14ac:dyDescent="0.3">
      <c r="A370" t="s">
        <v>1934</v>
      </c>
      <c r="B370" s="7">
        <v>45845</v>
      </c>
      <c r="C370" t="s">
        <v>1493</v>
      </c>
      <c r="D370" t="s">
        <v>1494</v>
      </c>
      <c r="E370">
        <v>18</v>
      </c>
      <c r="F370" t="s">
        <v>1559</v>
      </c>
      <c r="G370">
        <v>130</v>
      </c>
      <c r="H370" t="s">
        <v>200</v>
      </c>
      <c r="I370">
        <v>520</v>
      </c>
      <c r="J370">
        <v>11</v>
      </c>
      <c r="K370">
        <v>462.8</v>
      </c>
      <c r="L370">
        <v>60164</v>
      </c>
      <c r="M370" t="s">
        <v>1548</v>
      </c>
      <c r="N370">
        <v>10829.52</v>
      </c>
      <c r="O370">
        <v>70993.52</v>
      </c>
      <c r="P370" t="s">
        <v>1380</v>
      </c>
      <c r="Q370" s="7">
        <v>45846</v>
      </c>
      <c r="R370" t="s">
        <v>1552</v>
      </c>
      <c r="S370" s="10" t="str">
        <f t="shared" si="35"/>
        <v>FLAG</v>
      </c>
      <c r="T370" s="10" t="str">
        <f t="shared" si="36"/>
        <v/>
      </c>
      <c r="U370" s="10" t="str">
        <f t="shared" si="37"/>
        <v/>
      </c>
      <c r="V370" s="10" t="str">
        <f t="shared" si="38"/>
        <v/>
      </c>
      <c r="W370" s="10" t="str">
        <f t="shared" si="39"/>
        <v/>
      </c>
      <c r="X370" s="10">
        <f t="shared" si="40"/>
        <v>365</v>
      </c>
      <c r="Y370" s="10" t="str">
        <f t="shared" si="41"/>
        <v/>
      </c>
    </row>
    <row r="371" spans="1:25" x14ac:dyDescent="0.3">
      <c r="A371" t="s">
        <v>1935</v>
      </c>
      <c r="B371" s="7">
        <v>45845</v>
      </c>
      <c r="C371" t="s">
        <v>1496</v>
      </c>
      <c r="D371" t="s">
        <v>1497</v>
      </c>
      <c r="E371">
        <v>18</v>
      </c>
      <c r="F371" t="s">
        <v>1581</v>
      </c>
      <c r="G371">
        <v>2049</v>
      </c>
      <c r="H371" t="s">
        <v>200</v>
      </c>
      <c r="I371">
        <v>980</v>
      </c>
      <c r="J371">
        <v>1</v>
      </c>
      <c r="K371">
        <v>970.2</v>
      </c>
      <c r="L371">
        <v>1987939.8</v>
      </c>
      <c r="M371" t="s">
        <v>1548</v>
      </c>
      <c r="N371">
        <v>357829.16</v>
      </c>
      <c r="O371">
        <v>2345768.96</v>
      </c>
      <c r="P371" t="s">
        <v>1389</v>
      </c>
      <c r="Q371" s="7">
        <v>45846</v>
      </c>
      <c r="R371" t="s">
        <v>1549</v>
      </c>
      <c r="S371" s="10" t="str">
        <f t="shared" si="35"/>
        <v/>
      </c>
      <c r="T371" s="10" t="str">
        <f t="shared" si="36"/>
        <v/>
      </c>
      <c r="U371" s="10" t="str">
        <f t="shared" si="37"/>
        <v/>
      </c>
      <c r="V371" s="10" t="str">
        <f t="shared" si="38"/>
        <v/>
      </c>
      <c r="W371" s="10" t="str">
        <f t="shared" si="39"/>
        <v/>
      </c>
      <c r="X371" s="10">
        <f t="shared" si="40"/>
        <v>366</v>
      </c>
      <c r="Y371" s="10" t="str">
        <f t="shared" si="41"/>
        <v/>
      </c>
    </row>
    <row r="372" spans="1:25" x14ac:dyDescent="0.3">
      <c r="A372" t="s">
        <v>1936</v>
      </c>
      <c r="B372" s="7">
        <v>45845</v>
      </c>
      <c r="C372" t="s">
        <v>1452</v>
      </c>
      <c r="D372" t="s">
        <v>1453</v>
      </c>
      <c r="E372">
        <v>18</v>
      </c>
      <c r="F372" t="s">
        <v>1570</v>
      </c>
      <c r="G372">
        <v>1973</v>
      </c>
      <c r="H372" t="s">
        <v>200</v>
      </c>
      <c r="I372">
        <v>780</v>
      </c>
      <c r="J372">
        <v>0</v>
      </c>
      <c r="K372">
        <v>780</v>
      </c>
      <c r="L372">
        <v>1538940</v>
      </c>
      <c r="M372" t="s">
        <v>1548</v>
      </c>
      <c r="N372">
        <v>277009.2</v>
      </c>
      <c r="O372">
        <v>1815949.2</v>
      </c>
      <c r="P372" t="s">
        <v>1394</v>
      </c>
      <c r="Q372" s="7">
        <v>45846</v>
      </c>
      <c r="R372" t="s">
        <v>1549</v>
      </c>
      <c r="S372" s="10" t="str">
        <f t="shared" si="35"/>
        <v/>
      </c>
      <c r="T372" s="10" t="str">
        <f t="shared" si="36"/>
        <v/>
      </c>
      <c r="U372" s="10" t="str">
        <f t="shared" si="37"/>
        <v/>
      </c>
      <c r="V372" s="10" t="str">
        <f t="shared" si="38"/>
        <v/>
      </c>
      <c r="W372" s="10" t="str">
        <f t="shared" si="39"/>
        <v/>
      </c>
      <c r="X372" s="10">
        <f t="shared" si="40"/>
        <v>367</v>
      </c>
      <c r="Y372" s="10" t="str">
        <f t="shared" si="41"/>
        <v/>
      </c>
    </row>
    <row r="373" spans="1:25" x14ac:dyDescent="0.3">
      <c r="A373" t="s">
        <v>1937</v>
      </c>
      <c r="B373" s="7">
        <v>45845</v>
      </c>
      <c r="C373" t="s">
        <v>1511</v>
      </c>
      <c r="D373" t="s">
        <v>1512</v>
      </c>
      <c r="E373">
        <v>12</v>
      </c>
      <c r="F373" t="s">
        <v>1585</v>
      </c>
      <c r="G373">
        <v>323</v>
      </c>
      <c r="H373" t="s">
        <v>200</v>
      </c>
      <c r="I373">
        <v>148</v>
      </c>
      <c r="J373">
        <v>5</v>
      </c>
      <c r="K373">
        <v>140.6</v>
      </c>
      <c r="L373">
        <v>45413.8</v>
      </c>
      <c r="M373" t="s">
        <v>1557</v>
      </c>
      <c r="N373">
        <v>8174.48</v>
      </c>
      <c r="O373">
        <v>53588.28</v>
      </c>
      <c r="P373" t="s">
        <v>1389</v>
      </c>
      <c r="Q373" s="7">
        <v>45845</v>
      </c>
      <c r="R373" t="s">
        <v>1552</v>
      </c>
      <c r="S373" s="10" t="str">
        <f t="shared" si="35"/>
        <v/>
      </c>
      <c r="T373" s="10" t="str">
        <f t="shared" si="36"/>
        <v/>
      </c>
      <c r="U373" s="10" t="str">
        <f t="shared" si="37"/>
        <v/>
      </c>
      <c r="V373" s="10" t="str">
        <f t="shared" si="38"/>
        <v/>
      </c>
      <c r="W373" s="10" t="str">
        <f t="shared" si="39"/>
        <v/>
      </c>
      <c r="X373" s="10">
        <f t="shared" si="40"/>
        <v>368</v>
      </c>
      <c r="Y373" s="10" t="str">
        <f t="shared" si="41"/>
        <v/>
      </c>
    </row>
    <row r="374" spans="1:25" x14ac:dyDescent="0.3">
      <c r="A374" t="s">
        <v>1938</v>
      </c>
      <c r="B374" s="7">
        <v>45846</v>
      </c>
      <c r="C374" t="s">
        <v>1436</v>
      </c>
      <c r="D374" t="s">
        <v>1437</v>
      </c>
      <c r="E374">
        <v>18</v>
      </c>
      <c r="F374" t="s">
        <v>1563</v>
      </c>
      <c r="G374">
        <v>53</v>
      </c>
      <c r="H374" t="s">
        <v>204</v>
      </c>
      <c r="I374">
        <v>480</v>
      </c>
      <c r="J374">
        <v>0</v>
      </c>
      <c r="K374">
        <v>480</v>
      </c>
      <c r="L374">
        <v>25440</v>
      </c>
      <c r="M374" t="s">
        <v>1548</v>
      </c>
      <c r="N374">
        <v>4579.2</v>
      </c>
      <c r="O374">
        <v>30019.200000000001</v>
      </c>
      <c r="P374" t="s">
        <v>1394</v>
      </c>
      <c r="Q374" s="7">
        <v>45846</v>
      </c>
      <c r="R374" t="s">
        <v>1549</v>
      </c>
      <c r="S374" s="10" t="str">
        <f t="shared" si="35"/>
        <v/>
      </c>
      <c r="T374" s="10" t="str">
        <f t="shared" si="36"/>
        <v/>
      </c>
      <c r="U374" s="10" t="str">
        <f t="shared" si="37"/>
        <v/>
      </c>
      <c r="V374" s="10" t="str">
        <f t="shared" si="38"/>
        <v/>
      </c>
      <c r="W374" s="10" t="str">
        <f t="shared" si="39"/>
        <v/>
      </c>
      <c r="X374" s="10">
        <f t="shared" si="40"/>
        <v>369</v>
      </c>
      <c r="Y374" s="10" t="str">
        <f t="shared" si="41"/>
        <v/>
      </c>
    </row>
    <row r="375" spans="1:25" x14ac:dyDescent="0.3">
      <c r="A375" t="s">
        <v>1939</v>
      </c>
      <c r="B375" s="7">
        <v>45846</v>
      </c>
      <c r="C375" t="s">
        <v>1446</v>
      </c>
      <c r="D375" t="s">
        <v>1447</v>
      </c>
      <c r="E375">
        <v>17</v>
      </c>
      <c r="F375" t="s">
        <v>1618</v>
      </c>
      <c r="G375">
        <v>1892</v>
      </c>
      <c r="H375" t="s">
        <v>190</v>
      </c>
      <c r="I375">
        <v>368</v>
      </c>
      <c r="J375">
        <v>1</v>
      </c>
      <c r="K375">
        <v>364.32</v>
      </c>
      <c r="L375">
        <v>689293.44</v>
      </c>
      <c r="M375" t="s">
        <v>1557</v>
      </c>
      <c r="N375">
        <v>124072.82</v>
      </c>
      <c r="O375">
        <v>813366.26</v>
      </c>
      <c r="P375" t="s">
        <v>1380</v>
      </c>
      <c r="Q375" s="7">
        <v>45847</v>
      </c>
      <c r="R375" t="s">
        <v>1549</v>
      </c>
      <c r="S375" s="10" t="str">
        <f t="shared" si="35"/>
        <v/>
      </c>
      <c r="T375" s="10" t="str">
        <f t="shared" si="36"/>
        <v/>
      </c>
      <c r="U375" s="10" t="str">
        <f t="shared" si="37"/>
        <v/>
      </c>
      <c r="V375" s="10" t="str">
        <f t="shared" si="38"/>
        <v/>
      </c>
      <c r="W375" s="10" t="str">
        <f t="shared" si="39"/>
        <v/>
      </c>
      <c r="X375" s="10">
        <f t="shared" si="40"/>
        <v>370</v>
      </c>
      <c r="Y375" s="10" t="str">
        <f t="shared" si="41"/>
        <v/>
      </c>
    </row>
    <row r="376" spans="1:25" x14ac:dyDescent="0.3">
      <c r="A376" t="s">
        <v>1940</v>
      </c>
      <c r="B376" s="7">
        <v>45847</v>
      </c>
      <c r="C376" t="s">
        <v>1399</v>
      </c>
      <c r="D376" t="s">
        <v>1400</v>
      </c>
      <c r="E376">
        <v>18</v>
      </c>
      <c r="F376" t="s">
        <v>1551</v>
      </c>
      <c r="G376">
        <v>1648</v>
      </c>
      <c r="H376" t="s">
        <v>190</v>
      </c>
      <c r="I376">
        <v>342</v>
      </c>
      <c r="J376">
        <v>15</v>
      </c>
      <c r="K376">
        <v>290.7</v>
      </c>
      <c r="L376">
        <v>479073.6</v>
      </c>
      <c r="M376" t="s">
        <v>1548</v>
      </c>
      <c r="N376">
        <v>86233.25</v>
      </c>
      <c r="O376">
        <v>565306.85</v>
      </c>
      <c r="P376" t="s">
        <v>1380</v>
      </c>
      <c r="Q376" s="7">
        <v>45848</v>
      </c>
      <c r="R376" t="s">
        <v>1552</v>
      </c>
      <c r="S376" s="10" t="str">
        <f t="shared" si="35"/>
        <v>FLAG</v>
      </c>
      <c r="T376" s="10" t="str">
        <f t="shared" si="36"/>
        <v/>
      </c>
      <c r="U376" s="10" t="str">
        <f t="shared" si="37"/>
        <v/>
      </c>
      <c r="V376" s="10" t="str">
        <f t="shared" si="38"/>
        <v/>
      </c>
      <c r="W376" s="10" t="str">
        <f t="shared" si="39"/>
        <v/>
      </c>
      <c r="X376" s="10">
        <f t="shared" si="40"/>
        <v>371</v>
      </c>
      <c r="Y376" s="10" t="str">
        <f t="shared" si="41"/>
        <v/>
      </c>
    </row>
    <row r="377" spans="1:25" x14ac:dyDescent="0.3">
      <c r="A377" t="s">
        <v>1941</v>
      </c>
      <c r="B377" s="7">
        <v>45847</v>
      </c>
      <c r="C377" t="s">
        <v>1452</v>
      </c>
      <c r="D377" t="s">
        <v>1453</v>
      </c>
      <c r="E377">
        <v>18</v>
      </c>
      <c r="F377" t="s">
        <v>1565</v>
      </c>
      <c r="G377">
        <v>1902</v>
      </c>
      <c r="H377" t="s">
        <v>200</v>
      </c>
      <c r="I377">
        <v>1150</v>
      </c>
      <c r="J377">
        <v>3</v>
      </c>
      <c r="K377">
        <v>1115.5</v>
      </c>
      <c r="L377">
        <v>2121681</v>
      </c>
      <c r="M377" t="s">
        <v>1548</v>
      </c>
      <c r="N377">
        <v>381902.58</v>
      </c>
      <c r="O377">
        <v>2503583.58</v>
      </c>
      <c r="P377" t="s">
        <v>1394</v>
      </c>
      <c r="Q377" s="7">
        <v>45847</v>
      </c>
      <c r="R377" t="s">
        <v>1549</v>
      </c>
      <c r="S377" s="10" t="str">
        <f t="shared" si="35"/>
        <v/>
      </c>
      <c r="T377" s="10" t="str">
        <f t="shared" si="36"/>
        <v/>
      </c>
      <c r="U377" s="10" t="str">
        <f t="shared" si="37"/>
        <v/>
      </c>
      <c r="V377" s="10" t="str">
        <f t="shared" si="38"/>
        <v/>
      </c>
      <c r="W377" s="10" t="str">
        <f t="shared" si="39"/>
        <v/>
      </c>
      <c r="X377" s="10">
        <f t="shared" si="40"/>
        <v>372</v>
      </c>
      <c r="Y377" s="10" t="str">
        <f t="shared" si="41"/>
        <v/>
      </c>
    </row>
    <row r="378" spans="1:25" x14ac:dyDescent="0.3">
      <c r="A378" t="s">
        <v>1942</v>
      </c>
      <c r="B378" s="7">
        <v>45847</v>
      </c>
      <c r="C378" t="s">
        <v>1442</v>
      </c>
      <c r="D378" t="s">
        <v>1443</v>
      </c>
      <c r="E378">
        <v>17</v>
      </c>
      <c r="F378" t="s">
        <v>1604</v>
      </c>
      <c r="G378">
        <v>286</v>
      </c>
      <c r="H378" t="s">
        <v>204</v>
      </c>
      <c r="I378">
        <v>95</v>
      </c>
      <c r="J378">
        <v>0</v>
      </c>
      <c r="K378">
        <v>95</v>
      </c>
      <c r="L378">
        <v>27170</v>
      </c>
      <c r="M378" t="s">
        <v>1557</v>
      </c>
      <c r="N378">
        <v>4890.6000000000004</v>
      </c>
      <c r="O378">
        <v>32060.6</v>
      </c>
      <c r="P378" t="s">
        <v>1418</v>
      </c>
      <c r="Q378" s="7">
        <v>45849</v>
      </c>
      <c r="R378" t="s">
        <v>1552</v>
      </c>
      <c r="S378" s="10" t="str">
        <f t="shared" si="35"/>
        <v/>
      </c>
      <c r="T378" s="10" t="str">
        <f t="shared" si="36"/>
        <v/>
      </c>
      <c r="U378" s="10" t="str">
        <f t="shared" si="37"/>
        <v/>
      </c>
      <c r="V378" s="10" t="str">
        <f t="shared" si="38"/>
        <v/>
      </c>
      <c r="W378" s="10" t="str">
        <f t="shared" si="39"/>
        <v/>
      </c>
      <c r="X378" s="10">
        <f t="shared" si="40"/>
        <v>373</v>
      </c>
      <c r="Y378" s="10" t="str">
        <f t="shared" si="41"/>
        <v/>
      </c>
    </row>
    <row r="379" spans="1:25" x14ac:dyDescent="0.3">
      <c r="A379" t="s">
        <v>1943</v>
      </c>
      <c r="B379" s="7">
        <v>45847</v>
      </c>
      <c r="C379" t="s">
        <v>1402</v>
      </c>
      <c r="D379" t="s">
        <v>1403</v>
      </c>
      <c r="E379">
        <v>18</v>
      </c>
      <c r="F379" t="s">
        <v>1618</v>
      </c>
      <c r="G379">
        <v>1272</v>
      </c>
      <c r="H379" t="s">
        <v>190</v>
      </c>
      <c r="I379">
        <v>368</v>
      </c>
      <c r="J379">
        <v>5</v>
      </c>
      <c r="K379">
        <v>349.6</v>
      </c>
      <c r="L379">
        <v>444691.20000000001</v>
      </c>
      <c r="M379" t="s">
        <v>1548</v>
      </c>
      <c r="N379">
        <v>80044.42</v>
      </c>
      <c r="O379">
        <v>524735.62</v>
      </c>
      <c r="P379" t="s">
        <v>1389</v>
      </c>
      <c r="Q379" s="7">
        <v>45849</v>
      </c>
      <c r="R379" t="s">
        <v>1549</v>
      </c>
      <c r="S379" s="10" t="str">
        <f t="shared" si="35"/>
        <v/>
      </c>
      <c r="T379" s="10" t="str">
        <f t="shared" si="36"/>
        <v/>
      </c>
      <c r="U379" s="10" t="str">
        <f t="shared" si="37"/>
        <v/>
      </c>
      <c r="V379" s="10" t="str">
        <f t="shared" si="38"/>
        <v/>
      </c>
      <c r="W379" s="10" t="str">
        <f t="shared" si="39"/>
        <v/>
      </c>
      <c r="X379" s="10">
        <f t="shared" si="40"/>
        <v>374</v>
      </c>
      <c r="Y379" s="10" t="str">
        <f t="shared" si="41"/>
        <v/>
      </c>
    </row>
    <row r="380" spans="1:25" x14ac:dyDescent="0.3">
      <c r="A380" t="s">
        <v>1944</v>
      </c>
      <c r="B380" s="7">
        <v>45847</v>
      </c>
      <c r="C380" t="s">
        <v>1458</v>
      </c>
      <c r="D380" t="s">
        <v>1459</v>
      </c>
      <c r="E380">
        <v>18</v>
      </c>
      <c r="F380" t="s">
        <v>1565</v>
      </c>
      <c r="G380">
        <v>1248</v>
      </c>
      <c r="H380" t="s">
        <v>200</v>
      </c>
      <c r="I380">
        <v>1150</v>
      </c>
      <c r="J380">
        <v>0</v>
      </c>
      <c r="K380">
        <v>1150</v>
      </c>
      <c r="L380">
        <v>1435200</v>
      </c>
      <c r="M380" t="s">
        <v>1548</v>
      </c>
      <c r="N380">
        <v>258336</v>
      </c>
      <c r="O380">
        <v>1693536</v>
      </c>
      <c r="P380" t="s">
        <v>1394</v>
      </c>
      <c r="Q380" s="7">
        <v>45849</v>
      </c>
      <c r="R380" t="s">
        <v>1549</v>
      </c>
      <c r="S380" s="10" t="str">
        <f t="shared" si="35"/>
        <v/>
      </c>
      <c r="T380" s="10" t="str">
        <f t="shared" si="36"/>
        <v/>
      </c>
      <c r="U380" s="10" t="str">
        <f t="shared" si="37"/>
        <v/>
      </c>
      <c r="V380" s="10" t="str">
        <f t="shared" si="38"/>
        <v/>
      </c>
      <c r="W380" s="10" t="str">
        <f t="shared" si="39"/>
        <v/>
      </c>
      <c r="X380" s="10">
        <f t="shared" si="40"/>
        <v>375</v>
      </c>
      <c r="Y380" s="10" t="str">
        <f t="shared" si="41"/>
        <v/>
      </c>
    </row>
    <row r="381" spans="1:25" x14ac:dyDescent="0.3">
      <c r="A381" t="s">
        <v>1945</v>
      </c>
      <c r="B381" s="7">
        <v>45848</v>
      </c>
      <c r="C381" t="s">
        <v>1455</v>
      </c>
      <c r="D381" t="s">
        <v>1456</v>
      </c>
      <c r="E381">
        <v>18</v>
      </c>
      <c r="F381" t="s">
        <v>1618</v>
      </c>
      <c r="G381">
        <v>674</v>
      </c>
      <c r="H381" t="s">
        <v>190</v>
      </c>
      <c r="I381">
        <v>368</v>
      </c>
      <c r="J381">
        <v>2.5</v>
      </c>
      <c r="K381">
        <v>358.8</v>
      </c>
      <c r="L381">
        <v>241831.2</v>
      </c>
      <c r="M381" t="s">
        <v>1548</v>
      </c>
      <c r="N381">
        <v>43529.62</v>
      </c>
      <c r="O381">
        <v>285360.82</v>
      </c>
      <c r="P381" t="s">
        <v>1389</v>
      </c>
      <c r="Q381" s="7">
        <v>45849</v>
      </c>
      <c r="R381" t="s">
        <v>1552</v>
      </c>
      <c r="S381" s="10" t="str">
        <f t="shared" si="35"/>
        <v/>
      </c>
      <c r="T381" s="10" t="str">
        <f t="shared" si="36"/>
        <v/>
      </c>
      <c r="U381" s="10" t="str">
        <f t="shared" si="37"/>
        <v/>
      </c>
      <c r="V381" s="10" t="str">
        <f t="shared" si="38"/>
        <v/>
      </c>
      <c r="W381" s="10" t="str">
        <f t="shared" si="39"/>
        <v/>
      </c>
      <c r="X381" s="10">
        <f t="shared" si="40"/>
        <v>376</v>
      </c>
      <c r="Y381" s="10" t="str">
        <f t="shared" si="41"/>
        <v/>
      </c>
    </row>
    <row r="382" spans="1:25" x14ac:dyDescent="0.3">
      <c r="A382" t="s">
        <v>1946</v>
      </c>
      <c r="B382" s="7">
        <v>45848</v>
      </c>
      <c r="C382" t="s">
        <v>1402</v>
      </c>
      <c r="D382" t="s">
        <v>1403</v>
      </c>
      <c r="E382">
        <v>18</v>
      </c>
      <c r="F382" t="s">
        <v>1551</v>
      </c>
      <c r="G382">
        <v>2716</v>
      </c>
      <c r="H382" t="s">
        <v>190</v>
      </c>
      <c r="I382">
        <v>342</v>
      </c>
      <c r="J382">
        <v>5</v>
      </c>
      <c r="K382">
        <v>324.89999999999998</v>
      </c>
      <c r="L382">
        <v>882428.4</v>
      </c>
      <c r="M382" t="s">
        <v>1548</v>
      </c>
      <c r="N382">
        <v>158837.10999999999</v>
      </c>
      <c r="O382">
        <v>1041265.51</v>
      </c>
      <c r="P382" t="s">
        <v>1389</v>
      </c>
      <c r="Q382" s="7">
        <v>45850</v>
      </c>
      <c r="R382" t="s">
        <v>1552</v>
      </c>
      <c r="S382" s="10" t="str">
        <f t="shared" si="35"/>
        <v/>
      </c>
      <c r="T382" s="10" t="str">
        <f t="shared" si="36"/>
        <v/>
      </c>
      <c r="U382" s="10" t="str">
        <f t="shared" si="37"/>
        <v/>
      </c>
      <c r="V382" s="10" t="str">
        <f t="shared" si="38"/>
        <v/>
      </c>
      <c r="W382" s="10" t="str">
        <f t="shared" si="39"/>
        <v/>
      </c>
      <c r="X382" s="10">
        <f t="shared" si="40"/>
        <v>377</v>
      </c>
      <c r="Y382" s="10" t="str">
        <f t="shared" si="41"/>
        <v/>
      </c>
    </row>
    <row r="383" spans="1:25" x14ac:dyDescent="0.3">
      <c r="A383" t="s">
        <v>1947</v>
      </c>
      <c r="B383" s="7">
        <v>45848</v>
      </c>
      <c r="C383" t="s">
        <v>1436</v>
      </c>
      <c r="D383" t="s">
        <v>1437</v>
      </c>
      <c r="E383">
        <v>18</v>
      </c>
      <c r="F383" t="s">
        <v>1604</v>
      </c>
      <c r="G383">
        <v>390</v>
      </c>
      <c r="H383" t="s">
        <v>204</v>
      </c>
      <c r="I383">
        <v>95</v>
      </c>
      <c r="J383">
        <v>0</v>
      </c>
      <c r="K383">
        <v>95</v>
      </c>
      <c r="L383">
        <v>37050</v>
      </c>
      <c r="M383" t="s">
        <v>1548</v>
      </c>
      <c r="N383">
        <v>6669</v>
      </c>
      <c r="O383">
        <v>43719</v>
      </c>
      <c r="P383" t="s">
        <v>1394</v>
      </c>
      <c r="Q383" s="7">
        <v>45848</v>
      </c>
      <c r="R383" t="s">
        <v>1549</v>
      </c>
      <c r="S383" s="10" t="str">
        <f t="shared" si="35"/>
        <v/>
      </c>
      <c r="T383" s="10" t="str">
        <f t="shared" si="36"/>
        <v/>
      </c>
      <c r="U383" s="10" t="str">
        <f t="shared" si="37"/>
        <v/>
      </c>
      <c r="V383" s="10" t="str">
        <f t="shared" si="38"/>
        <v/>
      </c>
      <c r="W383" s="10" t="str">
        <f t="shared" si="39"/>
        <v/>
      </c>
      <c r="X383" s="10">
        <f t="shared" si="40"/>
        <v>378</v>
      </c>
      <c r="Y383" s="10" t="str">
        <f t="shared" si="41"/>
        <v/>
      </c>
    </row>
    <row r="384" spans="1:25" x14ac:dyDescent="0.3">
      <c r="A384" t="s">
        <v>1948</v>
      </c>
      <c r="B384" s="7">
        <v>45848</v>
      </c>
      <c r="C384" t="s">
        <v>1493</v>
      </c>
      <c r="D384" t="s">
        <v>1494</v>
      </c>
      <c r="E384">
        <v>18</v>
      </c>
      <c r="F384" t="s">
        <v>1576</v>
      </c>
      <c r="G384">
        <v>1256</v>
      </c>
      <c r="H384" t="s">
        <v>200</v>
      </c>
      <c r="I384">
        <v>92</v>
      </c>
      <c r="J384">
        <v>0</v>
      </c>
      <c r="K384">
        <v>92</v>
      </c>
      <c r="L384">
        <v>115552</v>
      </c>
      <c r="M384" t="s">
        <v>1548</v>
      </c>
      <c r="N384">
        <v>20799.36</v>
      </c>
      <c r="O384">
        <v>136351.35999999999</v>
      </c>
      <c r="P384" t="s">
        <v>1389</v>
      </c>
      <c r="Q384" s="7">
        <v>45848</v>
      </c>
      <c r="R384" t="s">
        <v>1549</v>
      </c>
      <c r="S384" s="10" t="str">
        <f t="shared" si="35"/>
        <v/>
      </c>
      <c r="T384" s="10" t="str">
        <f t="shared" si="36"/>
        <v/>
      </c>
      <c r="U384" s="10" t="str">
        <f t="shared" si="37"/>
        <v/>
      </c>
      <c r="V384" s="10" t="str">
        <f t="shared" si="38"/>
        <v/>
      </c>
      <c r="W384" s="10" t="str">
        <f t="shared" si="39"/>
        <v/>
      </c>
      <c r="X384" s="10">
        <f t="shared" si="40"/>
        <v>379</v>
      </c>
      <c r="Y384" s="10" t="str">
        <f t="shared" si="41"/>
        <v/>
      </c>
    </row>
    <row r="385" spans="1:25" x14ac:dyDescent="0.3">
      <c r="A385" t="s">
        <v>1949</v>
      </c>
      <c r="B385" s="7">
        <v>45849</v>
      </c>
      <c r="C385" t="s">
        <v>1446</v>
      </c>
      <c r="D385" t="s">
        <v>1447</v>
      </c>
      <c r="E385">
        <v>17</v>
      </c>
      <c r="F385" t="s">
        <v>1604</v>
      </c>
      <c r="G385">
        <v>323</v>
      </c>
      <c r="H385" t="s">
        <v>204</v>
      </c>
      <c r="I385">
        <v>95</v>
      </c>
      <c r="J385">
        <v>1</v>
      </c>
      <c r="K385">
        <v>94.05</v>
      </c>
      <c r="L385">
        <v>30378.15</v>
      </c>
      <c r="M385" t="s">
        <v>1557</v>
      </c>
      <c r="N385">
        <v>5468.07</v>
      </c>
      <c r="O385">
        <v>35846.22</v>
      </c>
      <c r="P385" t="s">
        <v>1380</v>
      </c>
      <c r="Q385" s="7">
        <v>45851</v>
      </c>
      <c r="R385" t="s">
        <v>1549</v>
      </c>
      <c r="S385" s="10" t="str">
        <f t="shared" si="35"/>
        <v/>
      </c>
      <c r="T385" s="10" t="str">
        <f t="shared" si="36"/>
        <v/>
      </c>
      <c r="U385" s="10" t="str">
        <f t="shared" si="37"/>
        <v/>
      </c>
      <c r="V385" s="10" t="str">
        <f t="shared" si="38"/>
        <v/>
      </c>
      <c r="W385" s="10" t="str">
        <f t="shared" si="39"/>
        <v/>
      </c>
      <c r="X385" s="10">
        <f t="shared" si="40"/>
        <v>380</v>
      </c>
      <c r="Y385" s="10" t="str">
        <f t="shared" si="41"/>
        <v/>
      </c>
    </row>
    <row r="386" spans="1:25" x14ac:dyDescent="0.3">
      <c r="A386" t="s">
        <v>1950</v>
      </c>
      <c r="B386" s="7">
        <v>45849</v>
      </c>
      <c r="C386" t="s">
        <v>1409</v>
      </c>
      <c r="D386" t="s">
        <v>1410</v>
      </c>
      <c r="E386">
        <v>18</v>
      </c>
      <c r="F386" t="s">
        <v>1547</v>
      </c>
      <c r="G386">
        <v>1932</v>
      </c>
      <c r="H386" t="s">
        <v>190</v>
      </c>
      <c r="I386">
        <v>355</v>
      </c>
      <c r="J386">
        <v>2</v>
      </c>
      <c r="K386">
        <v>347.9</v>
      </c>
      <c r="L386">
        <v>672142.8</v>
      </c>
      <c r="M386" t="s">
        <v>1548</v>
      </c>
      <c r="N386">
        <v>120985.7</v>
      </c>
      <c r="O386">
        <v>793128.5</v>
      </c>
      <c r="P386" t="s">
        <v>1380</v>
      </c>
      <c r="Q386" s="7">
        <v>45849</v>
      </c>
      <c r="R386" t="s">
        <v>1552</v>
      </c>
      <c r="S386" s="10" t="str">
        <f t="shared" si="35"/>
        <v/>
      </c>
      <c r="T386" s="10" t="str">
        <f t="shared" si="36"/>
        <v/>
      </c>
      <c r="U386" s="10" t="str">
        <f t="shared" si="37"/>
        <v/>
      </c>
      <c r="V386" s="10" t="str">
        <f t="shared" si="38"/>
        <v/>
      </c>
      <c r="W386" s="10" t="str">
        <f t="shared" si="39"/>
        <v/>
      </c>
      <c r="X386" s="10">
        <f t="shared" si="40"/>
        <v>381</v>
      </c>
      <c r="Y386" s="10" t="str">
        <f t="shared" si="41"/>
        <v/>
      </c>
    </row>
    <row r="387" spans="1:25" x14ac:dyDescent="0.3">
      <c r="A387" t="s">
        <v>1951</v>
      </c>
      <c r="B387" s="7">
        <v>45849</v>
      </c>
      <c r="C387" t="s">
        <v>1514</v>
      </c>
      <c r="D387" t="s">
        <v>1515</v>
      </c>
      <c r="E387">
        <v>18</v>
      </c>
      <c r="F387" t="s">
        <v>1572</v>
      </c>
      <c r="G387">
        <v>559</v>
      </c>
      <c r="H387" t="s">
        <v>200</v>
      </c>
      <c r="I387">
        <v>610</v>
      </c>
      <c r="J387">
        <v>0</v>
      </c>
      <c r="K387">
        <v>610</v>
      </c>
      <c r="L387">
        <v>340990</v>
      </c>
      <c r="M387" t="s">
        <v>1548</v>
      </c>
      <c r="N387">
        <v>61378.2</v>
      </c>
      <c r="O387">
        <v>402368.2</v>
      </c>
      <c r="P387" t="s">
        <v>1389</v>
      </c>
      <c r="Q387" s="7">
        <v>45849</v>
      </c>
      <c r="R387" t="s">
        <v>1549</v>
      </c>
      <c r="S387" s="10" t="str">
        <f t="shared" si="35"/>
        <v/>
      </c>
      <c r="T387" s="10" t="str">
        <f t="shared" si="36"/>
        <v/>
      </c>
      <c r="U387" s="10" t="str">
        <f t="shared" si="37"/>
        <v/>
      </c>
      <c r="V387" s="10" t="str">
        <f t="shared" si="38"/>
        <v/>
      </c>
      <c r="W387" s="10" t="str">
        <f t="shared" si="39"/>
        <v/>
      </c>
      <c r="X387" s="10">
        <f t="shared" si="40"/>
        <v>382</v>
      </c>
      <c r="Y387" s="10" t="str">
        <f t="shared" si="41"/>
        <v/>
      </c>
    </row>
    <row r="388" spans="1:25" x14ac:dyDescent="0.3">
      <c r="A388" t="s">
        <v>1952</v>
      </c>
      <c r="B388" s="7">
        <v>45849</v>
      </c>
      <c r="C388" t="s">
        <v>1399</v>
      </c>
      <c r="D388" t="s">
        <v>1400</v>
      </c>
      <c r="E388">
        <v>18</v>
      </c>
      <c r="F388" t="s">
        <v>1556</v>
      </c>
      <c r="G388">
        <v>124</v>
      </c>
      <c r="H388" t="s">
        <v>204</v>
      </c>
      <c r="I388">
        <v>1350</v>
      </c>
      <c r="J388">
        <v>0</v>
      </c>
      <c r="K388">
        <v>1350</v>
      </c>
      <c r="L388">
        <v>167400</v>
      </c>
      <c r="M388" t="s">
        <v>1548</v>
      </c>
      <c r="N388">
        <v>30132</v>
      </c>
      <c r="O388">
        <v>197532</v>
      </c>
      <c r="P388" t="s">
        <v>1380</v>
      </c>
      <c r="Q388" s="7">
        <v>45850</v>
      </c>
      <c r="R388" t="s">
        <v>1549</v>
      </c>
      <c r="S388" s="10" t="str">
        <f t="shared" ref="S388:S451" si="42">IF(J388&gt;5,"FLAG","")</f>
        <v/>
      </c>
      <c r="T388" s="10" t="str">
        <f t="shared" ref="T388:T451" si="43">IF(WEEKDAY(B388)=1,"FLAG","")</f>
        <v/>
      </c>
      <c r="U388" s="10" t="str">
        <f t="shared" ref="U388:U451" si="44">IF(AND(B388&lt;=DATE(2026,3,31),Q388&gt;DATE(2026,3,31)),"FLAG","")</f>
        <v/>
      </c>
      <c r="V388" s="10" t="str">
        <f t="shared" ref="V388:V451" si="45">IF(COUNTIFS($C$4:$C$1451,C388,$B$4:$B$1451,B388,$F$4:$F$1451,F388,$G$4:$G$1451,G388,$L$4:$L$1451,L388)&gt;1,"FLAG","")</f>
        <v/>
      </c>
      <c r="W388" s="10" t="str">
        <f t="shared" ref="W388:W451" si="46">IF(OR(AND(E388&lt;&gt;18,M388&lt;&gt;"IGST"),AND(E388=18,M388="IGST")),"FLAG","")</f>
        <v/>
      </c>
      <c r="X388" s="10">
        <f t="shared" ref="X388:X451" si="47">VALUE(MID(A388,11,4))</f>
        <v>383</v>
      </c>
      <c r="Y388" s="10" t="str">
        <f t="shared" ref="Y388:Y451" si="48">IF(ROW()=4,"",IF(X388-INDEX($X$4:$X$1451,ROW()-4)&gt;1,"FLAG",""))</f>
        <v/>
      </c>
    </row>
    <row r="389" spans="1:25" x14ac:dyDescent="0.3">
      <c r="A389" t="s">
        <v>1953</v>
      </c>
      <c r="B389" s="7">
        <v>45849</v>
      </c>
      <c r="C389" t="s">
        <v>1465</v>
      </c>
      <c r="D389" t="s">
        <v>1466</v>
      </c>
      <c r="E389">
        <v>18</v>
      </c>
      <c r="F389" t="s">
        <v>1581</v>
      </c>
      <c r="G389">
        <v>296</v>
      </c>
      <c r="H389" t="s">
        <v>200</v>
      </c>
      <c r="I389">
        <v>980</v>
      </c>
      <c r="J389">
        <v>3</v>
      </c>
      <c r="K389">
        <v>950.6</v>
      </c>
      <c r="L389">
        <v>281377.59999999998</v>
      </c>
      <c r="M389" t="s">
        <v>1548</v>
      </c>
      <c r="N389">
        <v>50647.97</v>
      </c>
      <c r="O389">
        <v>332025.56999999989</v>
      </c>
      <c r="P389" t="s">
        <v>1380</v>
      </c>
      <c r="Q389" s="7">
        <v>45851</v>
      </c>
      <c r="R389" t="s">
        <v>1549</v>
      </c>
      <c r="S389" s="10" t="str">
        <f t="shared" si="42"/>
        <v/>
      </c>
      <c r="T389" s="10" t="str">
        <f t="shared" si="43"/>
        <v/>
      </c>
      <c r="U389" s="10" t="str">
        <f t="shared" si="44"/>
        <v/>
      </c>
      <c r="V389" s="10" t="str">
        <f t="shared" si="45"/>
        <v/>
      </c>
      <c r="W389" s="10" t="str">
        <f t="shared" si="46"/>
        <v/>
      </c>
      <c r="X389" s="10">
        <f t="shared" si="47"/>
        <v>384</v>
      </c>
      <c r="Y389" s="10" t="str">
        <f t="shared" si="48"/>
        <v/>
      </c>
    </row>
    <row r="390" spans="1:25" x14ac:dyDescent="0.3">
      <c r="A390" t="s">
        <v>1954</v>
      </c>
      <c r="B390" s="7">
        <v>45850</v>
      </c>
      <c r="C390" t="s">
        <v>1381</v>
      </c>
      <c r="D390" t="s">
        <v>1382</v>
      </c>
      <c r="E390">
        <v>18</v>
      </c>
      <c r="F390" t="s">
        <v>1581</v>
      </c>
      <c r="G390">
        <v>425</v>
      </c>
      <c r="H390" t="s">
        <v>200</v>
      </c>
      <c r="I390">
        <v>980</v>
      </c>
      <c r="J390">
        <v>3</v>
      </c>
      <c r="K390">
        <v>950.6</v>
      </c>
      <c r="L390">
        <v>404005</v>
      </c>
      <c r="M390" t="s">
        <v>1548</v>
      </c>
      <c r="N390">
        <v>72720.899999999994</v>
      </c>
      <c r="O390">
        <v>476725.9</v>
      </c>
      <c r="P390" t="s">
        <v>1380</v>
      </c>
      <c r="Q390" s="7">
        <v>45851</v>
      </c>
      <c r="R390" t="s">
        <v>1552</v>
      </c>
      <c r="S390" s="10" t="str">
        <f t="shared" si="42"/>
        <v/>
      </c>
      <c r="T390" s="10" t="str">
        <f t="shared" si="43"/>
        <v/>
      </c>
      <c r="U390" s="10" t="str">
        <f t="shared" si="44"/>
        <v/>
      </c>
      <c r="V390" s="10" t="str">
        <f t="shared" si="45"/>
        <v/>
      </c>
      <c r="W390" s="10" t="str">
        <f t="shared" si="46"/>
        <v/>
      </c>
      <c r="X390" s="10">
        <f t="shared" si="47"/>
        <v>385</v>
      </c>
      <c r="Y390" s="10" t="str">
        <f t="shared" si="48"/>
        <v/>
      </c>
    </row>
    <row r="391" spans="1:25" x14ac:dyDescent="0.3">
      <c r="A391" t="s">
        <v>1955</v>
      </c>
      <c r="B391" s="7">
        <v>45850</v>
      </c>
      <c r="C391" t="s">
        <v>1511</v>
      </c>
      <c r="D391" t="s">
        <v>1512</v>
      </c>
      <c r="E391">
        <v>12</v>
      </c>
      <c r="F391" t="s">
        <v>1581</v>
      </c>
      <c r="G391">
        <v>2070</v>
      </c>
      <c r="H391" t="s">
        <v>200</v>
      </c>
      <c r="I391">
        <v>980</v>
      </c>
      <c r="J391">
        <v>4</v>
      </c>
      <c r="K391">
        <v>940.8</v>
      </c>
      <c r="L391">
        <v>1947456</v>
      </c>
      <c r="M391" t="s">
        <v>1557</v>
      </c>
      <c r="N391">
        <v>350542.08000000002</v>
      </c>
      <c r="O391">
        <v>2297998.08</v>
      </c>
      <c r="P391" t="s">
        <v>1389</v>
      </c>
      <c r="Q391" s="7">
        <v>45852</v>
      </c>
      <c r="R391" t="s">
        <v>1549</v>
      </c>
      <c r="S391" s="10" t="str">
        <f t="shared" si="42"/>
        <v/>
      </c>
      <c r="T391" s="10" t="str">
        <f t="shared" si="43"/>
        <v/>
      </c>
      <c r="U391" s="10" t="str">
        <f t="shared" si="44"/>
        <v/>
      </c>
      <c r="V391" s="10" t="str">
        <f t="shared" si="45"/>
        <v/>
      </c>
      <c r="W391" s="10" t="str">
        <f t="shared" si="46"/>
        <v/>
      </c>
      <c r="X391" s="10">
        <f t="shared" si="47"/>
        <v>386</v>
      </c>
      <c r="Y391" s="10" t="str">
        <f t="shared" si="48"/>
        <v/>
      </c>
    </row>
    <row r="392" spans="1:25" x14ac:dyDescent="0.3">
      <c r="A392" t="s">
        <v>1956</v>
      </c>
      <c r="B392" s="7">
        <v>45850</v>
      </c>
      <c r="C392" t="s">
        <v>1436</v>
      </c>
      <c r="D392" t="s">
        <v>1437</v>
      </c>
      <c r="E392">
        <v>18</v>
      </c>
      <c r="F392" t="s">
        <v>1604</v>
      </c>
      <c r="G392">
        <v>240</v>
      </c>
      <c r="H392" t="s">
        <v>204</v>
      </c>
      <c r="I392">
        <v>95</v>
      </c>
      <c r="J392">
        <v>3</v>
      </c>
      <c r="K392">
        <v>92.15</v>
      </c>
      <c r="L392">
        <v>22116</v>
      </c>
      <c r="M392" t="s">
        <v>1548</v>
      </c>
      <c r="N392">
        <v>3980.88</v>
      </c>
      <c r="O392">
        <v>26096.880000000001</v>
      </c>
      <c r="P392" t="s">
        <v>1394</v>
      </c>
      <c r="Q392" s="7">
        <v>45851</v>
      </c>
      <c r="R392" t="s">
        <v>1552</v>
      </c>
      <c r="S392" s="10" t="str">
        <f t="shared" si="42"/>
        <v/>
      </c>
      <c r="T392" s="10" t="str">
        <f t="shared" si="43"/>
        <v/>
      </c>
      <c r="U392" s="10" t="str">
        <f t="shared" si="44"/>
        <v/>
      </c>
      <c r="V392" s="10" t="str">
        <f t="shared" si="45"/>
        <v/>
      </c>
      <c r="W392" s="10" t="str">
        <f t="shared" si="46"/>
        <v/>
      </c>
      <c r="X392" s="10">
        <f t="shared" si="47"/>
        <v>387</v>
      </c>
      <c r="Y392" s="10" t="str">
        <f t="shared" si="48"/>
        <v/>
      </c>
    </row>
    <row r="393" spans="1:25" x14ac:dyDescent="0.3">
      <c r="A393" t="s">
        <v>1957</v>
      </c>
      <c r="B393" s="7">
        <v>45850</v>
      </c>
      <c r="C393" t="s">
        <v>1376</v>
      </c>
      <c r="D393" t="s">
        <v>1377</v>
      </c>
      <c r="E393">
        <v>18</v>
      </c>
      <c r="F393" t="s">
        <v>1604</v>
      </c>
      <c r="G393">
        <v>57</v>
      </c>
      <c r="H393" t="s">
        <v>204</v>
      </c>
      <c r="I393">
        <v>95</v>
      </c>
      <c r="J393">
        <v>2.5</v>
      </c>
      <c r="K393">
        <v>92.62</v>
      </c>
      <c r="L393">
        <v>5279.34</v>
      </c>
      <c r="M393" t="s">
        <v>1548</v>
      </c>
      <c r="N393">
        <v>950.28</v>
      </c>
      <c r="O393">
        <v>6229.62</v>
      </c>
      <c r="P393" t="s">
        <v>1380</v>
      </c>
      <c r="Q393" s="7">
        <v>45852</v>
      </c>
      <c r="R393" t="s">
        <v>1549</v>
      </c>
      <c r="S393" s="10" t="str">
        <f t="shared" si="42"/>
        <v/>
      </c>
      <c r="T393" s="10" t="str">
        <f t="shared" si="43"/>
        <v/>
      </c>
      <c r="U393" s="10" t="str">
        <f t="shared" si="44"/>
        <v/>
      </c>
      <c r="V393" s="10" t="str">
        <f t="shared" si="45"/>
        <v/>
      </c>
      <c r="W393" s="10" t="str">
        <f t="shared" si="46"/>
        <v/>
      </c>
      <c r="X393" s="10">
        <f t="shared" si="47"/>
        <v>388</v>
      </c>
      <c r="Y393" s="10" t="str">
        <f t="shared" si="48"/>
        <v/>
      </c>
    </row>
    <row r="394" spans="1:25" x14ac:dyDescent="0.3">
      <c r="A394" t="s">
        <v>1958</v>
      </c>
      <c r="B394" s="7">
        <v>45850</v>
      </c>
      <c r="C394" t="s">
        <v>1511</v>
      </c>
      <c r="D394" t="s">
        <v>1512</v>
      </c>
      <c r="E394">
        <v>12</v>
      </c>
      <c r="F394" t="s">
        <v>1609</v>
      </c>
      <c r="G394">
        <v>1113</v>
      </c>
      <c r="H394" t="s">
        <v>200</v>
      </c>
      <c r="I394">
        <v>690</v>
      </c>
      <c r="J394">
        <v>0</v>
      </c>
      <c r="K394">
        <v>690</v>
      </c>
      <c r="L394">
        <v>767970</v>
      </c>
      <c r="M394" t="s">
        <v>1557</v>
      </c>
      <c r="N394">
        <v>138234.6</v>
      </c>
      <c r="O394">
        <v>906204.6</v>
      </c>
      <c r="P394" t="s">
        <v>1389</v>
      </c>
      <c r="Q394" s="7">
        <v>45852</v>
      </c>
      <c r="R394" t="s">
        <v>1552</v>
      </c>
      <c r="S394" s="10" t="str">
        <f t="shared" si="42"/>
        <v/>
      </c>
      <c r="T394" s="10" t="str">
        <f t="shared" si="43"/>
        <v/>
      </c>
      <c r="U394" s="10" t="str">
        <f t="shared" si="44"/>
        <v/>
      </c>
      <c r="V394" s="10" t="str">
        <f t="shared" si="45"/>
        <v/>
      </c>
      <c r="W394" s="10" t="str">
        <f t="shared" si="46"/>
        <v/>
      </c>
      <c r="X394" s="10">
        <f t="shared" si="47"/>
        <v>389</v>
      </c>
      <c r="Y394" s="10" t="str">
        <f t="shared" si="48"/>
        <v/>
      </c>
    </row>
    <row r="395" spans="1:25" x14ac:dyDescent="0.3">
      <c r="A395" t="s">
        <v>1959</v>
      </c>
      <c r="B395" s="7">
        <v>45852</v>
      </c>
      <c r="C395" t="s">
        <v>1436</v>
      </c>
      <c r="D395" t="s">
        <v>1437</v>
      </c>
      <c r="E395">
        <v>18</v>
      </c>
      <c r="F395" t="s">
        <v>1576</v>
      </c>
      <c r="G395">
        <v>1904</v>
      </c>
      <c r="H395" t="s">
        <v>200</v>
      </c>
      <c r="I395">
        <v>92</v>
      </c>
      <c r="J395">
        <v>0</v>
      </c>
      <c r="K395">
        <v>92</v>
      </c>
      <c r="L395">
        <v>175168</v>
      </c>
      <c r="M395" t="s">
        <v>1548</v>
      </c>
      <c r="N395">
        <v>31530.240000000002</v>
      </c>
      <c r="O395">
        <v>206698.23999999999</v>
      </c>
      <c r="P395" t="s">
        <v>1394</v>
      </c>
      <c r="Q395" s="7">
        <v>45852</v>
      </c>
      <c r="R395" t="s">
        <v>1549</v>
      </c>
      <c r="S395" s="10" t="str">
        <f t="shared" si="42"/>
        <v/>
      </c>
      <c r="T395" s="10" t="str">
        <f t="shared" si="43"/>
        <v/>
      </c>
      <c r="U395" s="10" t="str">
        <f t="shared" si="44"/>
        <v/>
      </c>
      <c r="V395" s="10" t="str">
        <f t="shared" si="45"/>
        <v/>
      </c>
      <c r="W395" s="10" t="str">
        <f t="shared" si="46"/>
        <v/>
      </c>
      <c r="X395" s="10">
        <f t="shared" si="47"/>
        <v>390</v>
      </c>
      <c r="Y395" s="10" t="str">
        <f t="shared" si="48"/>
        <v/>
      </c>
    </row>
    <row r="396" spans="1:25" x14ac:dyDescent="0.3">
      <c r="A396" t="s">
        <v>1960</v>
      </c>
      <c r="B396" s="7">
        <v>45852</v>
      </c>
      <c r="C396" t="s">
        <v>1509</v>
      </c>
      <c r="D396" t="s">
        <v>1382</v>
      </c>
      <c r="E396">
        <v>18</v>
      </c>
      <c r="F396" t="s">
        <v>1551</v>
      </c>
      <c r="G396">
        <v>2197</v>
      </c>
      <c r="H396" t="s">
        <v>190</v>
      </c>
      <c r="I396">
        <v>342</v>
      </c>
      <c r="J396">
        <v>0</v>
      </c>
      <c r="K396">
        <v>342</v>
      </c>
      <c r="L396">
        <v>751374</v>
      </c>
      <c r="M396" t="s">
        <v>1548</v>
      </c>
      <c r="N396">
        <v>135247.32</v>
      </c>
      <c r="O396">
        <v>886621.32000000007</v>
      </c>
      <c r="P396" t="s">
        <v>1389</v>
      </c>
      <c r="Q396" s="7">
        <v>45853</v>
      </c>
      <c r="R396" t="s">
        <v>1549</v>
      </c>
      <c r="S396" s="10" t="str">
        <f t="shared" si="42"/>
        <v/>
      </c>
      <c r="T396" s="10" t="str">
        <f t="shared" si="43"/>
        <v/>
      </c>
      <c r="U396" s="10" t="str">
        <f t="shared" si="44"/>
        <v/>
      </c>
      <c r="V396" s="10" t="str">
        <f t="shared" si="45"/>
        <v/>
      </c>
      <c r="W396" s="10" t="str">
        <f t="shared" si="46"/>
        <v/>
      </c>
      <c r="X396" s="10">
        <f t="shared" si="47"/>
        <v>391</v>
      </c>
      <c r="Y396" s="10" t="str">
        <f t="shared" si="48"/>
        <v/>
      </c>
    </row>
    <row r="397" spans="1:25" x14ac:dyDescent="0.3">
      <c r="A397" t="s">
        <v>1961</v>
      </c>
      <c r="B397" s="7">
        <v>45852</v>
      </c>
      <c r="C397" t="s">
        <v>1402</v>
      </c>
      <c r="D397" t="s">
        <v>1403</v>
      </c>
      <c r="E397">
        <v>18</v>
      </c>
      <c r="F397" t="s">
        <v>1627</v>
      </c>
      <c r="G397">
        <v>413</v>
      </c>
      <c r="H397" t="s">
        <v>200</v>
      </c>
      <c r="I397">
        <v>820</v>
      </c>
      <c r="J397">
        <v>5</v>
      </c>
      <c r="K397">
        <v>779</v>
      </c>
      <c r="L397">
        <v>321727</v>
      </c>
      <c r="M397" t="s">
        <v>1548</v>
      </c>
      <c r="N397">
        <v>57910.86</v>
      </c>
      <c r="O397">
        <v>379637.86</v>
      </c>
      <c r="P397" t="s">
        <v>1389</v>
      </c>
      <c r="Q397" s="7">
        <v>45852</v>
      </c>
      <c r="R397" t="s">
        <v>1549</v>
      </c>
      <c r="S397" s="10" t="str">
        <f t="shared" si="42"/>
        <v/>
      </c>
      <c r="T397" s="10" t="str">
        <f t="shared" si="43"/>
        <v/>
      </c>
      <c r="U397" s="10" t="str">
        <f t="shared" si="44"/>
        <v/>
      </c>
      <c r="V397" s="10" t="str">
        <f t="shared" si="45"/>
        <v/>
      </c>
      <c r="W397" s="10" t="str">
        <f t="shared" si="46"/>
        <v/>
      </c>
      <c r="X397" s="10">
        <f t="shared" si="47"/>
        <v>392</v>
      </c>
      <c r="Y397" s="10" t="str">
        <f t="shared" si="48"/>
        <v/>
      </c>
    </row>
    <row r="398" spans="1:25" x14ac:dyDescent="0.3">
      <c r="A398" t="s">
        <v>1962</v>
      </c>
      <c r="B398" s="7">
        <v>45852</v>
      </c>
      <c r="C398" t="s">
        <v>1405</v>
      </c>
      <c r="D398" t="s">
        <v>1406</v>
      </c>
      <c r="E398">
        <v>18</v>
      </c>
      <c r="F398" t="s">
        <v>1581</v>
      </c>
      <c r="G398">
        <v>2008</v>
      </c>
      <c r="H398" t="s">
        <v>200</v>
      </c>
      <c r="I398">
        <v>980</v>
      </c>
      <c r="J398">
        <v>0</v>
      </c>
      <c r="K398">
        <v>980</v>
      </c>
      <c r="L398">
        <v>1967840</v>
      </c>
      <c r="M398" t="s">
        <v>1548</v>
      </c>
      <c r="N398">
        <v>354211.2</v>
      </c>
      <c r="O398">
        <v>2322051.2000000002</v>
      </c>
      <c r="P398" t="s">
        <v>1389</v>
      </c>
      <c r="Q398" s="7">
        <v>45853</v>
      </c>
      <c r="R398" t="s">
        <v>1552</v>
      </c>
      <c r="S398" s="10" t="str">
        <f t="shared" si="42"/>
        <v/>
      </c>
      <c r="T398" s="10" t="str">
        <f t="shared" si="43"/>
        <v/>
      </c>
      <c r="U398" s="10" t="str">
        <f t="shared" si="44"/>
        <v/>
      </c>
      <c r="V398" s="10" t="str">
        <f t="shared" si="45"/>
        <v/>
      </c>
      <c r="W398" s="10" t="str">
        <f t="shared" si="46"/>
        <v/>
      </c>
      <c r="X398" s="10">
        <f t="shared" si="47"/>
        <v>393</v>
      </c>
      <c r="Y398" s="10" t="str">
        <f t="shared" si="48"/>
        <v/>
      </c>
    </row>
    <row r="399" spans="1:25" x14ac:dyDescent="0.3">
      <c r="A399" t="s">
        <v>1963</v>
      </c>
      <c r="B399" s="7">
        <v>45853</v>
      </c>
      <c r="C399" t="s">
        <v>1449</v>
      </c>
      <c r="D399" t="s">
        <v>1450</v>
      </c>
      <c r="E399">
        <v>18</v>
      </c>
      <c r="F399" t="s">
        <v>1572</v>
      </c>
      <c r="G399">
        <v>929</v>
      </c>
      <c r="H399" t="s">
        <v>200</v>
      </c>
      <c r="I399">
        <v>610</v>
      </c>
      <c r="J399">
        <v>5</v>
      </c>
      <c r="K399">
        <v>579.5</v>
      </c>
      <c r="L399">
        <v>538355.5</v>
      </c>
      <c r="M399" t="s">
        <v>1548</v>
      </c>
      <c r="N399">
        <v>96903.99</v>
      </c>
      <c r="O399">
        <v>635259.49</v>
      </c>
      <c r="P399" t="s">
        <v>1418</v>
      </c>
      <c r="Q399" s="7">
        <v>45853</v>
      </c>
      <c r="R399" t="s">
        <v>1549</v>
      </c>
      <c r="S399" s="10" t="str">
        <f t="shared" si="42"/>
        <v/>
      </c>
      <c r="T399" s="10" t="str">
        <f t="shared" si="43"/>
        <v/>
      </c>
      <c r="U399" s="10" t="str">
        <f t="shared" si="44"/>
        <v/>
      </c>
      <c r="V399" s="10" t="str">
        <f t="shared" si="45"/>
        <v/>
      </c>
      <c r="W399" s="10" t="str">
        <f t="shared" si="46"/>
        <v/>
      </c>
      <c r="X399" s="10">
        <f t="shared" si="47"/>
        <v>394</v>
      </c>
      <c r="Y399" s="10" t="str">
        <f t="shared" si="48"/>
        <v/>
      </c>
    </row>
    <row r="400" spans="1:25" x14ac:dyDescent="0.3">
      <c r="A400" t="s">
        <v>1964</v>
      </c>
      <c r="B400" s="7">
        <v>45853</v>
      </c>
      <c r="C400" t="s">
        <v>1499</v>
      </c>
      <c r="D400" t="s">
        <v>1386</v>
      </c>
      <c r="E400">
        <v>18</v>
      </c>
      <c r="F400" t="s">
        <v>1627</v>
      </c>
      <c r="G400">
        <v>270</v>
      </c>
      <c r="H400" t="s">
        <v>200</v>
      </c>
      <c r="I400">
        <v>820</v>
      </c>
      <c r="J400">
        <v>4</v>
      </c>
      <c r="K400">
        <v>787.2</v>
      </c>
      <c r="L400">
        <v>212544</v>
      </c>
      <c r="M400" t="s">
        <v>1548</v>
      </c>
      <c r="N400">
        <v>38257.919999999998</v>
      </c>
      <c r="O400">
        <v>250801.92000000001</v>
      </c>
      <c r="P400" t="s">
        <v>1380</v>
      </c>
      <c r="Q400" s="7">
        <v>45854</v>
      </c>
      <c r="R400" t="s">
        <v>1549</v>
      </c>
      <c r="S400" s="10" t="str">
        <f t="shared" si="42"/>
        <v/>
      </c>
      <c r="T400" s="10" t="str">
        <f t="shared" si="43"/>
        <v/>
      </c>
      <c r="U400" s="10" t="str">
        <f t="shared" si="44"/>
        <v/>
      </c>
      <c r="V400" s="10" t="str">
        <f t="shared" si="45"/>
        <v/>
      </c>
      <c r="W400" s="10" t="str">
        <f t="shared" si="46"/>
        <v/>
      </c>
      <c r="X400" s="10">
        <f t="shared" si="47"/>
        <v>395</v>
      </c>
      <c r="Y400" s="10" t="str">
        <f t="shared" si="48"/>
        <v/>
      </c>
    </row>
    <row r="401" spans="1:25" x14ac:dyDescent="0.3">
      <c r="A401" t="s">
        <v>1965</v>
      </c>
      <c r="B401" s="7">
        <v>45853</v>
      </c>
      <c r="C401" t="s">
        <v>1436</v>
      </c>
      <c r="D401" t="s">
        <v>1437</v>
      </c>
      <c r="E401">
        <v>18</v>
      </c>
      <c r="F401" t="s">
        <v>1559</v>
      </c>
      <c r="G401">
        <v>1388</v>
      </c>
      <c r="H401" t="s">
        <v>200</v>
      </c>
      <c r="I401">
        <v>520</v>
      </c>
      <c r="J401">
        <v>4</v>
      </c>
      <c r="K401">
        <v>499.2</v>
      </c>
      <c r="L401">
        <v>692889.59999999998</v>
      </c>
      <c r="M401" t="s">
        <v>1548</v>
      </c>
      <c r="N401">
        <v>124720.13</v>
      </c>
      <c r="O401">
        <v>817609.73</v>
      </c>
      <c r="P401" t="s">
        <v>1394</v>
      </c>
      <c r="Q401" s="7">
        <v>45853</v>
      </c>
      <c r="R401" t="s">
        <v>1549</v>
      </c>
      <c r="S401" s="10" t="str">
        <f t="shared" si="42"/>
        <v/>
      </c>
      <c r="T401" s="10" t="str">
        <f t="shared" si="43"/>
        <v/>
      </c>
      <c r="U401" s="10" t="str">
        <f t="shared" si="44"/>
        <v/>
      </c>
      <c r="V401" s="10" t="str">
        <f t="shared" si="45"/>
        <v/>
      </c>
      <c r="W401" s="10" t="str">
        <f t="shared" si="46"/>
        <v/>
      </c>
      <c r="X401" s="10">
        <f t="shared" si="47"/>
        <v>396</v>
      </c>
      <c r="Y401" s="10" t="str">
        <f t="shared" si="48"/>
        <v/>
      </c>
    </row>
    <row r="402" spans="1:25" x14ac:dyDescent="0.3">
      <c r="A402" t="s">
        <v>1966</v>
      </c>
      <c r="B402" s="7">
        <v>45853</v>
      </c>
      <c r="C402" t="s">
        <v>1430</v>
      </c>
      <c r="D402" t="s">
        <v>1413</v>
      </c>
      <c r="E402">
        <v>18</v>
      </c>
      <c r="F402" t="s">
        <v>1627</v>
      </c>
      <c r="G402">
        <v>2197</v>
      </c>
      <c r="H402" t="s">
        <v>200</v>
      </c>
      <c r="I402">
        <v>820</v>
      </c>
      <c r="J402">
        <v>2</v>
      </c>
      <c r="K402">
        <v>803.6</v>
      </c>
      <c r="L402">
        <v>1765509.2</v>
      </c>
      <c r="M402" t="s">
        <v>1548</v>
      </c>
      <c r="N402">
        <v>317791.65999999997</v>
      </c>
      <c r="O402">
        <v>2083300.86</v>
      </c>
      <c r="P402" t="s">
        <v>1380</v>
      </c>
      <c r="Q402" s="7">
        <v>45853</v>
      </c>
      <c r="R402" t="s">
        <v>1552</v>
      </c>
      <c r="S402" s="10" t="str">
        <f t="shared" si="42"/>
        <v/>
      </c>
      <c r="T402" s="10" t="str">
        <f t="shared" si="43"/>
        <v/>
      </c>
      <c r="U402" s="10" t="str">
        <f t="shared" si="44"/>
        <v/>
      </c>
      <c r="V402" s="10" t="str">
        <f t="shared" si="45"/>
        <v/>
      </c>
      <c r="W402" s="10" t="str">
        <f t="shared" si="46"/>
        <v/>
      </c>
      <c r="X402" s="10">
        <f t="shared" si="47"/>
        <v>397</v>
      </c>
      <c r="Y402" s="10" t="str">
        <f t="shared" si="48"/>
        <v/>
      </c>
    </row>
    <row r="403" spans="1:25" x14ac:dyDescent="0.3">
      <c r="A403" t="s">
        <v>1967</v>
      </c>
      <c r="B403" s="7">
        <v>45853</v>
      </c>
      <c r="C403" t="s">
        <v>1395</v>
      </c>
      <c r="D403" t="s">
        <v>1396</v>
      </c>
      <c r="E403">
        <v>18</v>
      </c>
      <c r="F403" t="s">
        <v>1618</v>
      </c>
      <c r="G403">
        <v>1521</v>
      </c>
      <c r="H403" t="s">
        <v>190</v>
      </c>
      <c r="I403">
        <v>368</v>
      </c>
      <c r="J403">
        <v>3</v>
      </c>
      <c r="K403">
        <v>356.96</v>
      </c>
      <c r="L403">
        <v>542936.16</v>
      </c>
      <c r="M403" t="s">
        <v>1548</v>
      </c>
      <c r="N403">
        <v>97728.51</v>
      </c>
      <c r="O403">
        <v>640664.67000000004</v>
      </c>
      <c r="P403" t="s">
        <v>1394</v>
      </c>
      <c r="Q403" s="7">
        <v>45853</v>
      </c>
      <c r="R403" t="s">
        <v>1549</v>
      </c>
      <c r="S403" s="10" t="str">
        <f t="shared" si="42"/>
        <v/>
      </c>
      <c r="T403" s="10" t="str">
        <f t="shared" si="43"/>
        <v/>
      </c>
      <c r="U403" s="10" t="str">
        <f t="shared" si="44"/>
        <v/>
      </c>
      <c r="V403" s="10" t="str">
        <f t="shared" si="45"/>
        <v/>
      </c>
      <c r="W403" s="10" t="str">
        <f t="shared" si="46"/>
        <v/>
      </c>
      <c r="X403" s="10">
        <f t="shared" si="47"/>
        <v>398</v>
      </c>
      <c r="Y403" s="10" t="str">
        <f t="shared" si="48"/>
        <v/>
      </c>
    </row>
    <row r="404" spans="1:25" x14ac:dyDescent="0.3">
      <c r="A404" t="s">
        <v>1968</v>
      </c>
      <c r="B404" s="7">
        <v>45853</v>
      </c>
      <c r="C404" t="s">
        <v>1514</v>
      </c>
      <c r="D404" t="s">
        <v>1515</v>
      </c>
      <c r="E404">
        <v>18</v>
      </c>
      <c r="F404" t="s">
        <v>1572</v>
      </c>
      <c r="G404">
        <v>1612</v>
      </c>
      <c r="H404" t="s">
        <v>200</v>
      </c>
      <c r="I404">
        <v>610</v>
      </c>
      <c r="J404">
        <v>0</v>
      </c>
      <c r="K404">
        <v>610</v>
      </c>
      <c r="L404">
        <v>983320</v>
      </c>
      <c r="M404" t="s">
        <v>1548</v>
      </c>
      <c r="N404">
        <v>176997.6</v>
      </c>
      <c r="O404">
        <v>1160317.6000000001</v>
      </c>
      <c r="P404" t="s">
        <v>1389</v>
      </c>
      <c r="Q404" s="7">
        <v>45855</v>
      </c>
      <c r="R404" t="s">
        <v>1552</v>
      </c>
      <c r="S404" s="10" t="str">
        <f t="shared" si="42"/>
        <v/>
      </c>
      <c r="T404" s="10" t="str">
        <f t="shared" si="43"/>
        <v/>
      </c>
      <c r="U404" s="10" t="str">
        <f t="shared" si="44"/>
        <v/>
      </c>
      <c r="V404" s="10" t="str">
        <f t="shared" si="45"/>
        <v/>
      </c>
      <c r="W404" s="10" t="str">
        <f t="shared" si="46"/>
        <v/>
      </c>
      <c r="X404" s="10">
        <f t="shared" si="47"/>
        <v>399</v>
      </c>
      <c r="Y404" s="10" t="str">
        <f t="shared" si="48"/>
        <v/>
      </c>
    </row>
    <row r="405" spans="1:25" x14ac:dyDescent="0.3">
      <c r="A405" t="s">
        <v>1969</v>
      </c>
      <c r="B405" s="7">
        <v>45853</v>
      </c>
      <c r="C405" t="s">
        <v>1395</v>
      </c>
      <c r="D405" t="s">
        <v>1396</v>
      </c>
      <c r="E405">
        <v>18</v>
      </c>
      <c r="F405" t="s">
        <v>1547</v>
      </c>
      <c r="G405">
        <v>900</v>
      </c>
      <c r="H405" t="s">
        <v>190</v>
      </c>
      <c r="I405">
        <v>355</v>
      </c>
      <c r="J405">
        <v>0</v>
      </c>
      <c r="K405">
        <v>355</v>
      </c>
      <c r="L405">
        <v>319500</v>
      </c>
      <c r="M405" t="s">
        <v>1548</v>
      </c>
      <c r="N405">
        <v>57510</v>
      </c>
      <c r="O405">
        <v>377010</v>
      </c>
      <c r="P405" t="s">
        <v>1394</v>
      </c>
      <c r="Q405" s="7">
        <v>45853</v>
      </c>
      <c r="R405" t="s">
        <v>1549</v>
      </c>
      <c r="S405" s="10" t="str">
        <f t="shared" si="42"/>
        <v/>
      </c>
      <c r="T405" s="10" t="str">
        <f t="shared" si="43"/>
        <v/>
      </c>
      <c r="U405" s="10" t="str">
        <f t="shared" si="44"/>
        <v/>
      </c>
      <c r="V405" s="10" t="str">
        <f t="shared" si="45"/>
        <v/>
      </c>
      <c r="W405" s="10" t="str">
        <f t="shared" si="46"/>
        <v/>
      </c>
      <c r="X405" s="10">
        <f t="shared" si="47"/>
        <v>400</v>
      </c>
      <c r="Y405" s="10" t="str">
        <f t="shared" si="48"/>
        <v/>
      </c>
    </row>
    <row r="406" spans="1:25" x14ac:dyDescent="0.3">
      <c r="A406" t="s">
        <v>1970</v>
      </c>
      <c r="B406" s="7">
        <v>45854</v>
      </c>
      <c r="C406" t="s">
        <v>1517</v>
      </c>
      <c r="D406" t="s">
        <v>1518</v>
      </c>
      <c r="E406">
        <v>14</v>
      </c>
      <c r="F406" t="s">
        <v>1547</v>
      </c>
      <c r="G406">
        <v>1753</v>
      </c>
      <c r="H406" t="s">
        <v>190</v>
      </c>
      <c r="I406">
        <v>355</v>
      </c>
      <c r="J406">
        <v>1</v>
      </c>
      <c r="K406">
        <v>351.45</v>
      </c>
      <c r="L406">
        <v>616091.85</v>
      </c>
      <c r="M406" t="s">
        <v>1557</v>
      </c>
      <c r="N406">
        <v>110896.53</v>
      </c>
      <c r="O406">
        <v>726988.38</v>
      </c>
      <c r="P406" t="s">
        <v>1394</v>
      </c>
      <c r="Q406" s="7">
        <v>45855</v>
      </c>
      <c r="R406" t="s">
        <v>1549</v>
      </c>
      <c r="S406" s="10" t="str">
        <f t="shared" si="42"/>
        <v/>
      </c>
      <c r="T406" s="10" t="str">
        <f t="shared" si="43"/>
        <v/>
      </c>
      <c r="U406" s="10" t="str">
        <f t="shared" si="44"/>
        <v/>
      </c>
      <c r="V406" s="10" t="str">
        <f t="shared" si="45"/>
        <v/>
      </c>
      <c r="W406" s="10" t="str">
        <f t="shared" si="46"/>
        <v/>
      </c>
      <c r="X406" s="10">
        <f t="shared" si="47"/>
        <v>401</v>
      </c>
      <c r="Y406" s="10" t="str">
        <f t="shared" si="48"/>
        <v/>
      </c>
    </row>
    <row r="407" spans="1:25" x14ac:dyDescent="0.3">
      <c r="A407" t="s">
        <v>1971</v>
      </c>
      <c r="B407" s="7">
        <v>45854</v>
      </c>
      <c r="C407" t="s">
        <v>1475</v>
      </c>
      <c r="D407" t="s">
        <v>1476</v>
      </c>
      <c r="E407">
        <v>18</v>
      </c>
      <c r="F407" t="s">
        <v>1551</v>
      </c>
      <c r="G407">
        <v>1775</v>
      </c>
      <c r="H407" t="s">
        <v>190</v>
      </c>
      <c r="I407">
        <v>342</v>
      </c>
      <c r="J407">
        <v>2</v>
      </c>
      <c r="K407">
        <v>335.16</v>
      </c>
      <c r="L407">
        <v>594909</v>
      </c>
      <c r="M407" t="s">
        <v>1548</v>
      </c>
      <c r="N407">
        <v>107083.62</v>
      </c>
      <c r="O407">
        <v>701992.62</v>
      </c>
      <c r="P407" t="s">
        <v>1389</v>
      </c>
      <c r="Q407" s="7">
        <v>45855</v>
      </c>
      <c r="R407" t="s">
        <v>1552</v>
      </c>
      <c r="S407" s="10" t="str">
        <f t="shared" si="42"/>
        <v/>
      </c>
      <c r="T407" s="10" t="str">
        <f t="shared" si="43"/>
        <v/>
      </c>
      <c r="U407" s="10" t="str">
        <f t="shared" si="44"/>
        <v/>
      </c>
      <c r="V407" s="10" t="str">
        <f t="shared" si="45"/>
        <v/>
      </c>
      <c r="W407" s="10" t="str">
        <f t="shared" si="46"/>
        <v/>
      </c>
      <c r="X407" s="10">
        <f t="shared" si="47"/>
        <v>402</v>
      </c>
      <c r="Y407" s="10" t="str">
        <f t="shared" si="48"/>
        <v/>
      </c>
    </row>
    <row r="408" spans="1:25" x14ac:dyDescent="0.3">
      <c r="A408" t="s">
        <v>1972</v>
      </c>
      <c r="B408" s="7">
        <v>45854</v>
      </c>
      <c r="C408" t="s">
        <v>1427</v>
      </c>
      <c r="D408" t="s">
        <v>1428</v>
      </c>
      <c r="E408">
        <v>18</v>
      </c>
      <c r="F408" t="s">
        <v>1559</v>
      </c>
      <c r="G408">
        <v>2167</v>
      </c>
      <c r="H408" t="s">
        <v>200</v>
      </c>
      <c r="I408">
        <v>520</v>
      </c>
      <c r="J408">
        <v>4</v>
      </c>
      <c r="K408">
        <v>499.2</v>
      </c>
      <c r="L408">
        <v>1081766.3999999999</v>
      </c>
      <c r="M408" t="s">
        <v>1548</v>
      </c>
      <c r="N408">
        <v>194717.95</v>
      </c>
      <c r="O408">
        <v>1276484.3500000001</v>
      </c>
      <c r="P408" t="s">
        <v>1394</v>
      </c>
      <c r="Q408" s="7">
        <v>45854</v>
      </c>
      <c r="R408" t="s">
        <v>1549</v>
      </c>
      <c r="S408" s="10" t="str">
        <f t="shared" si="42"/>
        <v/>
      </c>
      <c r="T408" s="10" t="str">
        <f t="shared" si="43"/>
        <v/>
      </c>
      <c r="U408" s="10" t="str">
        <f t="shared" si="44"/>
        <v/>
      </c>
      <c r="V408" s="10" t="str">
        <f t="shared" si="45"/>
        <v/>
      </c>
      <c r="W408" s="10" t="str">
        <f t="shared" si="46"/>
        <v/>
      </c>
      <c r="X408" s="10">
        <f t="shared" si="47"/>
        <v>403</v>
      </c>
      <c r="Y408" s="10" t="str">
        <f t="shared" si="48"/>
        <v/>
      </c>
    </row>
    <row r="409" spans="1:25" x14ac:dyDescent="0.3">
      <c r="A409" t="s">
        <v>1973</v>
      </c>
      <c r="B409" s="7">
        <v>45854</v>
      </c>
      <c r="C409" t="s">
        <v>1405</v>
      </c>
      <c r="D409" t="s">
        <v>1406</v>
      </c>
      <c r="E409">
        <v>18</v>
      </c>
      <c r="F409" t="s">
        <v>1572</v>
      </c>
      <c r="G409">
        <v>1325</v>
      </c>
      <c r="H409" t="s">
        <v>200</v>
      </c>
      <c r="I409">
        <v>610</v>
      </c>
      <c r="J409">
        <v>5</v>
      </c>
      <c r="K409">
        <v>579.5</v>
      </c>
      <c r="L409">
        <v>767837.5</v>
      </c>
      <c r="M409" t="s">
        <v>1548</v>
      </c>
      <c r="N409">
        <v>138210.75</v>
      </c>
      <c r="O409">
        <v>906048.25</v>
      </c>
      <c r="P409" t="s">
        <v>1389</v>
      </c>
      <c r="Q409" s="7">
        <v>45854</v>
      </c>
      <c r="R409" t="s">
        <v>1549</v>
      </c>
      <c r="S409" s="10" t="str">
        <f t="shared" si="42"/>
        <v/>
      </c>
      <c r="T409" s="10" t="str">
        <f t="shared" si="43"/>
        <v/>
      </c>
      <c r="U409" s="10" t="str">
        <f t="shared" si="44"/>
        <v/>
      </c>
      <c r="V409" s="10" t="str">
        <f t="shared" si="45"/>
        <v/>
      </c>
      <c r="W409" s="10" t="str">
        <f t="shared" si="46"/>
        <v/>
      </c>
      <c r="X409" s="10">
        <f t="shared" si="47"/>
        <v>404</v>
      </c>
      <c r="Y409" s="10" t="str">
        <f t="shared" si="48"/>
        <v/>
      </c>
    </row>
    <row r="410" spans="1:25" x14ac:dyDescent="0.3">
      <c r="A410" t="s">
        <v>1974</v>
      </c>
      <c r="B410" s="7">
        <v>45854</v>
      </c>
      <c r="C410" t="s">
        <v>1436</v>
      </c>
      <c r="D410" t="s">
        <v>1437</v>
      </c>
      <c r="E410">
        <v>18</v>
      </c>
      <c r="F410" t="s">
        <v>1609</v>
      </c>
      <c r="G410">
        <v>989</v>
      </c>
      <c r="H410" t="s">
        <v>200</v>
      </c>
      <c r="I410">
        <v>690</v>
      </c>
      <c r="J410">
        <v>3</v>
      </c>
      <c r="K410">
        <v>669.3</v>
      </c>
      <c r="L410">
        <v>661937.69999999995</v>
      </c>
      <c r="M410" t="s">
        <v>1548</v>
      </c>
      <c r="N410">
        <v>119148.79</v>
      </c>
      <c r="O410">
        <v>781086.49</v>
      </c>
      <c r="P410" t="s">
        <v>1394</v>
      </c>
      <c r="Q410" s="7">
        <v>45855</v>
      </c>
      <c r="R410" t="s">
        <v>1552</v>
      </c>
      <c r="S410" s="10" t="str">
        <f t="shared" si="42"/>
        <v/>
      </c>
      <c r="T410" s="10" t="str">
        <f t="shared" si="43"/>
        <v/>
      </c>
      <c r="U410" s="10" t="str">
        <f t="shared" si="44"/>
        <v/>
      </c>
      <c r="V410" s="10" t="str">
        <f t="shared" si="45"/>
        <v/>
      </c>
      <c r="W410" s="10" t="str">
        <f t="shared" si="46"/>
        <v/>
      </c>
      <c r="X410" s="10">
        <f t="shared" si="47"/>
        <v>405</v>
      </c>
      <c r="Y410" s="10" t="str">
        <f t="shared" si="48"/>
        <v/>
      </c>
    </row>
    <row r="411" spans="1:25" x14ac:dyDescent="0.3">
      <c r="A411" t="s">
        <v>1975</v>
      </c>
      <c r="B411" s="7">
        <v>45854</v>
      </c>
      <c r="C411" t="s">
        <v>1465</v>
      </c>
      <c r="D411" t="s">
        <v>1466</v>
      </c>
      <c r="E411">
        <v>18</v>
      </c>
      <c r="F411" t="s">
        <v>1576</v>
      </c>
      <c r="G411">
        <v>2018</v>
      </c>
      <c r="H411" t="s">
        <v>200</v>
      </c>
      <c r="I411">
        <v>92</v>
      </c>
      <c r="J411">
        <v>0</v>
      </c>
      <c r="K411">
        <v>92</v>
      </c>
      <c r="L411">
        <v>185656</v>
      </c>
      <c r="M411" t="s">
        <v>1548</v>
      </c>
      <c r="N411">
        <v>33418.080000000002</v>
      </c>
      <c r="O411">
        <v>219074.08</v>
      </c>
      <c r="P411" t="s">
        <v>1380</v>
      </c>
      <c r="Q411" s="7">
        <v>45855</v>
      </c>
      <c r="R411" t="s">
        <v>1552</v>
      </c>
      <c r="S411" s="10" t="str">
        <f t="shared" si="42"/>
        <v/>
      </c>
      <c r="T411" s="10" t="str">
        <f t="shared" si="43"/>
        <v/>
      </c>
      <c r="U411" s="10" t="str">
        <f t="shared" si="44"/>
        <v/>
      </c>
      <c r="V411" s="10" t="str">
        <f t="shared" si="45"/>
        <v/>
      </c>
      <c r="W411" s="10" t="str">
        <f t="shared" si="46"/>
        <v/>
      </c>
      <c r="X411" s="10">
        <f t="shared" si="47"/>
        <v>406</v>
      </c>
      <c r="Y411" s="10" t="str">
        <f t="shared" si="48"/>
        <v/>
      </c>
    </row>
    <row r="412" spans="1:25" x14ac:dyDescent="0.3">
      <c r="A412" t="s">
        <v>1976</v>
      </c>
      <c r="B412" s="7">
        <v>45855</v>
      </c>
      <c r="C412" t="s">
        <v>1478</v>
      </c>
      <c r="D412" t="s">
        <v>1479</v>
      </c>
      <c r="E412">
        <v>18</v>
      </c>
      <c r="F412" t="s">
        <v>1568</v>
      </c>
      <c r="G412">
        <v>800</v>
      </c>
      <c r="H412" t="s">
        <v>200</v>
      </c>
      <c r="I412">
        <v>165</v>
      </c>
      <c r="J412">
        <v>0</v>
      </c>
      <c r="K412">
        <v>165</v>
      </c>
      <c r="L412">
        <v>132000</v>
      </c>
      <c r="M412" t="s">
        <v>1548</v>
      </c>
      <c r="N412">
        <v>23760</v>
      </c>
      <c r="O412">
        <v>155760</v>
      </c>
      <c r="P412" t="s">
        <v>1394</v>
      </c>
      <c r="Q412" s="7">
        <v>45856</v>
      </c>
      <c r="R412" t="s">
        <v>1549</v>
      </c>
      <c r="S412" s="10" t="str">
        <f t="shared" si="42"/>
        <v/>
      </c>
      <c r="T412" s="10" t="str">
        <f t="shared" si="43"/>
        <v/>
      </c>
      <c r="U412" s="10" t="str">
        <f t="shared" si="44"/>
        <v/>
      </c>
      <c r="V412" s="10" t="str">
        <f t="shared" si="45"/>
        <v/>
      </c>
      <c r="W412" s="10" t="str">
        <f t="shared" si="46"/>
        <v/>
      </c>
      <c r="X412" s="10">
        <f t="shared" si="47"/>
        <v>407</v>
      </c>
      <c r="Y412" s="10" t="str">
        <f t="shared" si="48"/>
        <v/>
      </c>
    </row>
    <row r="413" spans="1:25" x14ac:dyDescent="0.3">
      <c r="A413" t="s">
        <v>1977</v>
      </c>
      <c r="B413" s="7">
        <v>45855</v>
      </c>
      <c r="C413" t="s">
        <v>1446</v>
      </c>
      <c r="D413" t="s">
        <v>1447</v>
      </c>
      <c r="E413">
        <v>17</v>
      </c>
      <c r="F413" t="s">
        <v>1574</v>
      </c>
      <c r="G413">
        <v>475</v>
      </c>
      <c r="H413" t="s">
        <v>190</v>
      </c>
      <c r="I413">
        <v>395</v>
      </c>
      <c r="J413">
        <v>2</v>
      </c>
      <c r="K413">
        <v>387.1</v>
      </c>
      <c r="L413">
        <v>183872.5</v>
      </c>
      <c r="M413" t="s">
        <v>1557</v>
      </c>
      <c r="N413">
        <v>33097.050000000003</v>
      </c>
      <c r="O413">
        <v>216969.55</v>
      </c>
      <c r="P413" t="s">
        <v>1380</v>
      </c>
      <c r="Q413" s="7">
        <v>45856</v>
      </c>
      <c r="R413" t="s">
        <v>1549</v>
      </c>
      <c r="S413" s="10" t="str">
        <f t="shared" si="42"/>
        <v/>
      </c>
      <c r="T413" s="10" t="str">
        <f t="shared" si="43"/>
        <v/>
      </c>
      <c r="U413" s="10" t="str">
        <f t="shared" si="44"/>
        <v/>
      </c>
      <c r="V413" s="10" t="str">
        <f t="shared" si="45"/>
        <v/>
      </c>
      <c r="W413" s="10" t="str">
        <f t="shared" si="46"/>
        <v/>
      </c>
      <c r="X413" s="10">
        <f t="shared" si="47"/>
        <v>408</v>
      </c>
      <c r="Y413" s="10" t="str">
        <f t="shared" si="48"/>
        <v/>
      </c>
    </row>
    <row r="414" spans="1:25" x14ac:dyDescent="0.3">
      <c r="A414" t="s">
        <v>1978</v>
      </c>
      <c r="B414" s="7">
        <v>45856</v>
      </c>
      <c r="C414" t="s">
        <v>1455</v>
      </c>
      <c r="D414" t="s">
        <v>1456</v>
      </c>
      <c r="E414">
        <v>18</v>
      </c>
      <c r="F414" t="s">
        <v>1581</v>
      </c>
      <c r="G414">
        <v>1227</v>
      </c>
      <c r="H414" t="s">
        <v>200</v>
      </c>
      <c r="I414">
        <v>980</v>
      </c>
      <c r="J414">
        <v>2.5</v>
      </c>
      <c r="K414">
        <v>955.5</v>
      </c>
      <c r="L414">
        <v>1172398.5</v>
      </c>
      <c r="M414" t="s">
        <v>1548</v>
      </c>
      <c r="N414">
        <v>211031.73</v>
      </c>
      <c r="O414">
        <v>1383430.23</v>
      </c>
      <c r="P414" t="s">
        <v>1389</v>
      </c>
      <c r="Q414" s="7">
        <v>45858</v>
      </c>
      <c r="R414" t="s">
        <v>1549</v>
      </c>
      <c r="S414" s="10" t="str">
        <f t="shared" si="42"/>
        <v/>
      </c>
      <c r="T414" s="10" t="str">
        <f t="shared" si="43"/>
        <v/>
      </c>
      <c r="U414" s="10" t="str">
        <f t="shared" si="44"/>
        <v/>
      </c>
      <c r="V414" s="10" t="str">
        <f t="shared" si="45"/>
        <v/>
      </c>
      <c r="W414" s="10" t="str">
        <f t="shared" si="46"/>
        <v/>
      </c>
      <c r="X414" s="10">
        <f t="shared" si="47"/>
        <v>409</v>
      </c>
      <c r="Y414" s="10" t="str">
        <f t="shared" si="48"/>
        <v/>
      </c>
    </row>
    <row r="415" spans="1:25" x14ac:dyDescent="0.3">
      <c r="A415" t="s">
        <v>1979</v>
      </c>
      <c r="B415" s="7">
        <v>45856</v>
      </c>
      <c r="C415" t="s">
        <v>1449</v>
      </c>
      <c r="D415" t="s">
        <v>1450</v>
      </c>
      <c r="E415">
        <v>18</v>
      </c>
      <c r="F415" t="s">
        <v>1627</v>
      </c>
      <c r="G415">
        <v>894</v>
      </c>
      <c r="H415" t="s">
        <v>200</v>
      </c>
      <c r="I415">
        <v>820</v>
      </c>
      <c r="J415">
        <v>5</v>
      </c>
      <c r="K415">
        <v>779</v>
      </c>
      <c r="L415">
        <v>696426</v>
      </c>
      <c r="M415" t="s">
        <v>1548</v>
      </c>
      <c r="N415">
        <v>125356.68</v>
      </c>
      <c r="O415">
        <v>821782.67999999993</v>
      </c>
      <c r="P415" t="s">
        <v>1418</v>
      </c>
      <c r="Q415" s="7">
        <v>45856</v>
      </c>
      <c r="R415" t="s">
        <v>1552</v>
      </c>
      <c r="S415" s="10" t="str">
        <f t="shared" si="42"/>
        <v/>
      </c>
      <c r="T415" s="10" t="str">
        <f t="shared" si="43"/>
        <v/>
      </c>
      <c r="U415" s="10" t="str">
        <f t="shared" si="44"/>
        <v/>
      </c>
      <c r="V415" s="10" t="str">
        <f t="shared" si="45"/>
        <v/>
      </c>
      <c r="W415" s="10" t="str">
        <f t="shared" si="46"/>
        <v/>
      </c>
      <c r="X415" s="10">
        <f t="shared" si="47"/>
        <v>410</v>
      </c>
      <c r="Y415" s="10" t="str">
        <f t="shared" si="48"/>
        <v/>
      </c>
    </row>
    <row r="416" spans="1:25" x14ac:dyDescent="0.3">
      <c r="A416" t="s">
        <v>1980</v>
      </c>
      <c r="B416" s="7">
        <v>45856</v>
      </c>
      <c r="C416" t="s">
        <v>1458</v>
      </c>
      <c r="D416" t="s">
        <v>1459</v>
      </c>
      <c r="E416">
        <v>18</v>
      </c>
      <c r="F416" t="s">
        <v>1607</v>
      </c>
      <c r="G416">
        <v>1739</v>
      </c>
      <c r="H416" t="s">
        <v>200</v>
      </c>
      <c r="I416">
        <v>610</v>
      </c>
      <c r="J416">
        <v>0</v>
      </c>
      <c r="K416">
        <v>610</v>
      </c>
      <c r="L416">
        <v>1060790</v>
      </c>
      <c r="M416" t="s">
        <v>1548</v>
      </c>
      <c r="N416">
        <v>190942.2</v>
      </c>
      <c r="O416">
        <v>1251732.2</v>
      </c>
      <c r="P416" t="s">
        <v>1394</v>
      </c>
      <c r="Q416" s="7">
        <v>45858</v>
      </c>
      <c r="R416" t="s">
        <v>1549</v>
      </c>
      <c r="S416" s="10" t="str">
        <f t="shared" si="42"/>
        <v/>
      </c>
      <c r="T416" s="10" t="str">
        <f t="shared" si="43"/>
        <v/>
      </c>
      <c r="U416" s="10" t="str">
        <f t="shared" si="44"/>
        <v/>
      </c>
      <c r="V416" s="10" t="str">
        <f t="shared" si="45"/>
        <v/>
      </c>
      <c r="W416" s="10" t="str">
        <f t="shared" si="46"/>
        <v/>
      </c>
      <c r="X416" s="10">
        <f t="shared" si="47"/>
        <v>411</v>
      </c>
      <c r="Y416" s="10" t="str">
        <f t="shared" si="48"/>
        <v/>
      </c>
    </row>
    <row r="417" spans="1:25" x14ac:dyDescent="0.3">
      <c r="A417" t="s">
        <v>1981</v>
      </c>
      <c r="B417" s="7">
        <v>45856</v>
      </c>
      <c r="C417" t="s">
        <v>1436</v>
      </c>
      <c r="D417" t="s">
        <v>1437</v>
      </c>
      <c r="E417">
        <v>18</v>
      </c>
      <c r="F417" t="s">
        <v>1581</v>
      </c>
      <c r="G417">
        <v>885</v>
      </c>
      <c r="H417" t="s">
        <v>200</v>
      </c>
      <c r="I417">
        <v>980</v>
      </c>
      <c r="J417">
        <v>0</v>
      </c>
      <c r="K417">
        <v>980</v>
      </c>
      <c r="L417">
        <v>867300</v>
      </c>
      <c r="M417" t="s">
        <v>1548</v>
      </c>
      <c r="N417">
        <v>156114</v>
      </c>
      <c r="O417">
        <v>1023414</v>
      </c>
      <c r="P417" t="s">
        <v>1394</v>
      </c>
      <c r="Q417" s="7">
        <v>45857</v>
      </c>
      <c r="R417" t="s">
        <v>1549</v>
      </c>
      <c r="S417" s="10" t="str">
        <f t="shared" si="42"/>
        <v/>
      </c>
      <c r="T417" s="10" t="str">
        <f t="shared" si="43"/>
        <v/>
      </c>
      <c r="U417" s="10" t="str">
        <f t="shared" si="44"/>
        <v/>
      </c>
      <c r="V417" s="10" t="str">
        <f t="shared" si="45"/>
        <v/>
      </c>
      <c r="W417" s="10" t="str">
        <f t="shared" si="46"/>
        <v/>
      </c>
      <c r="X417" s="10">
        <f t="shared" si="47"/>
        <v>412</v>
      </c>
      <c r="Y417" s="10" t="str">
        <f t="shared" si="48"/>
        <v/>
      </c>
    </row>
    <row r="418" spans="1:25" x14ac:dyDescent="0.3">
      <c r="A418" t="s">
        <v>1982</v>
      </c>
      <c r="B418" s="7">
        <v>45856</v>
      </c>
      <c r="C418" t="s">
        <v>1442</v>
      </c>
      <c r="D418" t="s">
        <v>1443</v>
      </c>
      <c r="E418">
        <v>17</v>
      </c>
      <c r="F418" t="s">
        <v>1604</v>
      </c>
      <c r="G418">
        <v>64</v>
      </c>
      <c r="H418" t="s">
        <v>204</v>
      </c>
      <c r="I418">
        <v>95</v>
      </c>
      <c r="J418">
        <v>1</v>
      </c>
      <c r="K418">
        <v>94.05</v>
      </c>
      <c r="L418">
        <v>6019.2</v>
      </c>
      <c r="M418" t="s">
        <v>1557</v>
      </c>
      <c r="N418">
        <v>1083.46</v>
      </c>
      <c r="O418">
        <v>7102.66</v>
      </c>
      <c r="P418" t="s">
        <v>1418</v>
      </c>
      <c r="Q418" s="7">
        <v>45856</v>
      </c>
      <c r="R418" t="s">
        <v>1549</v>
      </c>
      <c r="S418" s="10" t="str">
        <f t="shared" si="42"/>
        <v/>
      </c>
      <c r="T418" s="10" t="str">
        <f t="shared" si="43"/>
        <v/>
      </c>
      <c r="U418" s="10" t="str">
        <f t="shared" si="44"/>
        <v/>
      </c>
      <c r="V418" s="10" t="str">
        <f t="shared" si="45"/>
        <v/>
      </c>
      <c r="W418" s="10" t="str">
        <f t="shared" si="46"/>
        <v/>
      </c>
      <c r="X418" s="10">
        <f t="shared" si="47"/>
        <v>413</v>
      </c>
      <c r="Y418" s="10" t="str">
        <f t="shared" si="48"/>
        <v/>
      </c>
    </row>
    <row r="419" spans="1:25" x14ac:dyDescent="0.3">
      <c r="A419" t="s">
        <v>1983</v>
      </c>
      <c r="B419" s="7">
        <v>45856</v>
      </c>
      <c r="C419" t="s">
        <v>1436</v>
      </c>
      <c r="D419" t="s">
        <v>1437</v>
      </c>
      <c r="E419">
        <v>18</v>
      </c>
      <c r="F419" t="s">
        <v>1576</v>
      </c>
      <c r="G419">
        <v>712</v>
      </c>
      <c r="H419" t="s">
        <v>200</v>
      </c>
      <c r="I419">
        <v>92</v>
      </c>
      <c r="J419">
        <v>5</v>
      </c>
      <c r="K419">
        <v>87.4</v>
      </c>
      <c r="L419">
        <v>62228.800000000003</v>
      </c>
      <c r="M419" t="s">
        <v>1548</v>
      </c>
      <c r="N419">
        <v>11201.18</v>
      </c>
      <c r="O419">
        <v>73429.98000000001</v>
      </c>
      <c r="P419" t="s">
        <v>1394</v>
      </c>
      <c r="Q419" s="7">
        <v>45857</v>
      </c>
      <c r="R419" t="s">
        <v>1552</v>
      </c>
      <c r="S419" s="10" t="str">
        <f t="shared" si="42"/>
        <v/>
      </c>
      <c r="T419" s="10" t="str">
        <f t="shared" si="43"/>
        <v/>
      </c>
      <c r="U419" s="10" t="str">
        <f t="shared" si="44"/>
        <v/>
      </c>
      <c r="V419" s="10" t="str">
        <f t="shared" si="45"/>
        <v/>
      </c>
      <c r="W419" s="10" t="str">
        <f t="shared" si="46"/>
        <v/>
      </c>
      <c r="X419" s="10">
        <f t="shared" si="47"/>
        <v>414</v>
      </c>
      <c r="Y419" s="10" t="str">
        <f t="shared" si="48"/>
        <v/>
      </c>
    </row>
    <row r="420" spans="1:25" x14ac:dyDescent="0.3">
      <c r="A420" t="s">
        <v>1984</v>
      </c>
      <c r="B420" s="7">
        <v>45856</v>
      </c>
      <c r="C420" t="s">
        <v>1415</v>
      </c>
      <c r="D420" t="s">
        <v>1416</v>
      </c>
      <c r="E420">
        <v>18</v>
      </c>
      <c r="F420" t="s">
        <v>1609</v>
      </c>
      <c r="G420">
        <v>1148</v>
      </c>
      <c r="H420" t="s">
        <v>200</v>
      </c>
      <c r="I420">
        <v>690</v>
      </c>
      <c r="J420">
        <v>1</v>
      </c>
      <c r="K420">
        <v>683.1</v>
      </c>
      <c r="L420">
        <v>784198.8</v>
      </c>
      <c r="M420" t="s">
        <v>1548</v>
      </c>
      <c r="N420">
        <v>141155.78</v>
      </c>
      <c r="O420">
        <v>925354.58000000007</v>
      </c>
      <c r="P420" t="s">
        <v>1418</v>
      </c>
      <c r="Q420" s="7">
        <v>45857</v>
      </c>
      <c r="R420" t="s">
        <v>1549</v>
      </c>
      <c r="S420" s="10" t="str">
        <f t="shared" si="42"/>
        <v/>
      </c>
      <c r="T420" s="10" t="str">
        <f t="shared" si="43"/>
        <v/>
      </c>
      <c r="U420" s="10" t="str">
        <f t="shared" si="44"/>
        <v/>
      </c>
      <c r="V420" s="10" t="str">
        <f t="shared" si="45"/>
        <v/>
      </c>
      <c r="W420" s="10" t="str">
        <f t="shared" si="46"/>
        <v/>
      </c>
      <c r="X420" s="10">
        <f t="shared" si="47"/>
        <v>415</v>
      </c>
      <c r="Y420" s="10" t="str">
        <f t="shared" si="48"/>
        <v/>
      </c>
    </row>
    <row r="421" spans="1:25" x14ac:dyDescent="0.3">
      <c r="A421" t="s">
        <v>1985</v>
      </c>
      <c r="B421" s="7">
        <v>45856</v>
      </c>
      <c r="C421" t="s">
        <v>1504</v>
      </c>
      <c r="D421" t="s">
        <v>1482</v>
      </c>
      <c r="E421">
        <v>18</v>
      </c>
      <c r="F421" t="s">
        <v>1551</v>
      </c>
      <c r="G421">
        <v>2070</v>
      </c>
      <c r="H421" t="s">
        <v>190</v>
      </c>
      <c r="I421">
        <v>342</v>
      </c>
      <c r="J421">
        <v>4</v>
      </c>
      <c r="K421">
        <v>328.32</v>
      </c>
      <c r="L421">
        <v>679622.4</v>
      </c>
      <c r="M421" t="s">
        <v>1548</v>
      </c>
      <c r="N421">
        <v>122332.03</v>
      </c>
      <c r="O421">
        <v>801954.43</v>
      </c>
      <c r="P421" t="s">
        <v>1380</v>
      </c>
      <c r="Q421" s="7">
        <v>45858</v>
      </c>
      <c r="R421" t="s">
        <v>1552</v>
      </c>
      <c r="S421" s="10" t="str">
        <f t="shared" si="42"/>
        <v/>
      </c>
      <c r="T421" s="10" t="str">
        <f t="shared" si="43"/>
        <v/>
      </c>
      <c r="U421" s="10" t="str">
        <f t="shared" si="44"/>
        <v/>
      </c>
      <c r="V421" s="10" t="str">
        <f t="shared" si="45"/>
        <v/>
      </c>
      <c r="W421" s="10" t="str">
        <f t="shared" si="46"/>
        <v/>
      </c>
      <c r="X421" s="10">
        <f t="shared" si="47"/>
        <v>416</v>
      </c>
      <c r="Y421" s="10" t="str">
        <f t="shared" si="48"/>
        <v/>
      </c>
    </row>
    <row r="422" spans="1:25" x14ac:dyDescent="0.3">
      <c r="A422" t="s">
        <v>1986</v>
      </c>
      <c r="B422" s="7">
        <v>45856</v>
      </c>
      <c r="C422" t="s">
        <v>1390</v>
      </c>
      <c r="D422" t="s">
        <v>1391</v>
      </c>
      <c r="E422">
        <v>18</v>
      </c>
      <c r="F422" t="s">
        <v>1563</v>
      </c>
      <c r="G422">
        <v>46</v>
      </c>
      <c r="H422" t="s">
        <v>204</v>
      </c>
      <c r="I422">
        <v>480</v>
      </c>
      <c r="J422">
        <v>4</v>
      </c>
      <c r="K422">
        <v>460.8</v>
      </c>
      <c r="L422">
        <v>21196.799999999999</v>
      </c>
      <c r="M422" t="s">
        <v>1548</v>
      </c>
      <c r="N422">
        <v>3815.42</v>
      </c>
      <c r="O422">
        <v>25012.22</v>
      </c>
      <c r="P422" t="s">
        <v>1394</v>
      </c>
      <c r="Q422" s="7">
        <v>45856</v>
      </c>
      <c r="R422" t="s">
        <v>1552</v>
      </c>
      <c r="S422" s="10" t="str">
        <f t="shared" si="42"/>
        <v/>
      </c>
      <c r="T422" s="10" t="str">
        <f t="shared" si="43"/>
        <v/>
      </c>
      <c r="U422" s="10" t="str">
        <f t="shared" si="44"/>
        <v/>
      </c>
      <c r="V422" s="10" t="str">
        <f t="shared" si="45"/>
        <v/>
      </c>
      <c r="W422" s="10" t="str">
        <f t="shared" si="46"/>
        <v/>
      </c>
      <c r="X422" s="10">
        <f t="shared" si="47"/>
        <v>417</v>
      </c>
      <c r="Y422" s="10" t="str">
        <f t="shared" si="48"/>
        <v/>
      </c>
    </row>
    <row r="423" spans="1:25" x14ac:dyDescent="0.3">
      <c r="A423" t="s">
        <v>1987</v>
      </c>
      <c r="B423" s="7">
        <v>45856</v>
      </c>
      <c r="C423" t="s">
        <v>1402</v>
      </c>
      <c r="D423" t="s">
        <v>1403</v>
      </c>
      <c r="E423">
        <v>18</v>
      </c>
      <c r="F423" t="s">
        <v>1618</v>
      </c>
      <c r="G423">
        <v>2670</v>
      </c>
      <c r="H423" t="s">
        <v>190</v>
      </c>
      <c r="I423">
        <v>368</v>
      </c>
      <c r="J423">
        <v>4</v>
      </c>
      <c r="K423">
        <v>353.28</v>
      </c>
      <c r="L423">
        <v>943257.59999999998</v>
      </c>
      <c r="M423" t="s">
        <v>1548</v>
      </c>
      <c r="N423">
        <v>169786.37</v>
      </c>
      <c r="O423">
        <v>1113043.97</v>
      </c>
      <c r="P423" t="s">
        <v>1389</v>
      </c>
      <c r="Q423" s="7">
        <v>45857</v>
      </c>
      <c r="R423" t="s">
        <v>1552</v>
      </c>
      <c r="S423" s="10" t="str">
        <f t="shared" si="42"/>
        <v/>
      </c>
      <c r="T423" s="10" t="str">
        <f t="shared" si="43"/>
        <v/>
      </c>
      <c r="U423" s="10" t="str">
        <f t="shared" si="44"/>
        <v/>
      </c>
      <c r="V423" s="10" t="str">
        <f t="shared" si="45"/>
        <v/>
      </c>
      <c r="W423" s="10" t="str">
        <f t="shared" si="46"/>
        <v/>
      </c>
      <c r="X423" s="10">
        <f t="shared" si="47"/>
        <v>418</v>
      </c>
      <c r="Y423" s="10" t="str">
        <f t="shared" si="48"/>
        <v/>
      </c>
    </row>
    <row r="424" spans="1:25" x14ac:dyDescent="0.3">
      <c r="A424" t="s">
        <v>1988</v>
      </c>
      <c r="B424" s="7">
        <v>45857</v>
      </c>
      <c r="C424" t="s">
        <v>1423</v>
      </c>
      <c r="D424" t="s">
        <v>1424</v>
      </c>
      <c r="E424">
        <v>12</v>
      </c>
      <c r="F424" t="s">
        <v>1551</v>
      </c>
      <c r="G424">
        <v>2391</v>
      </c>
      <c r="H424" t="s">
        <v>190</v>
      </c>
      <c r="I424">
        <v>342</v>
      </c>
      <c r="J424">
        <v>4</v>
      </c>
      <c r="K424">
        <v>328.32</v>
      </c>
      <c r="L424">
        <v>785013.12</v>
      </c>
      <c r="M424" t="s">
        <v>1557</v>
      </c>
      <c r="N424">
        <v>141302.35999999999</v>
      </c>
      <c r="O424">
        <v>926315.48</v>
      </c>
      <c r="P424" t="s">
        <v>1394</v>
      </c>
      <c r="Q424" s="7">
        <v>45858</v>
      </c>
      <c r="R424" t="s">
        <v>1552</v>
      </c>
      <c r="S424" s="10" t="str">
        <f t="shared" si="42"/>
        <v/>
      </c>
      <c r="T424" s="10" t="str">
        <f t="shared" si="43"/>
        <v/>
      </c>
      <c r="U424" s="10" t="str">
        <f t="shared" si="44"/>
        <v/>
      </c>
      <c r="V424" s="10" t="str">
        <f t="shared" si="45"/>
        <v/>
      </c>
      <c r="W424" s="10" t="str">
        <f t="shared" si="46"/>
        <v/>
      </c>
      <c r="X424" s="10">
        <f t="shared" si="47"/>
        <v>420</v>
      </c>
      <c r="Y424" s="10" t="str">
        <f t="shared" si="48"/>
        <v>FLAG</v>
      </c>
    </row>
    <row r="425" spans="1:25" x14ac:dyDescent="0.3">
      <c r="A425" t="s">
        <v>1989</v>
      </c>
      <c r="B425" s="7">
        <v>45857</v>
      </c>
      <c r="C425" t="s">
        <v>1478</v>
      </c>
      <c r="D425" t="s">
        <v>1479</v>
      </c>
      <c r="E425">
        <v>18</v>
      </c>
      <c r="F425" t="s">
        <v>1568</v>
      </c>
      <c r="G425">
        <v>352</v>
      </c>
      <c r="H425" t="s">
        <v>200</v>
      </c>
      <c r="I425">
        <v>165</v>
      </c>
      <c r="J425">
        <v>2.5</v>
      </c>
      <c r="K425">
        <v>160.88</v>
      </c>
      <c r="L425">
        <v>56629.760000000002</v>
      </c>
      <c r="M425" t="s">
        <v>1548</v>
      </c>
      <c r="N425">
        <v>10193.36</v>
      </c>
      <c r="O425">
        <v>66823.12</v>
      </c>
      <c r="P425" t="s">
        <v>1394</v>
      </c>
      <c r="Q425" s="7">
        <v>45858</v>
      </c>
      <c r="R425" t="s">
        <v>1552</v>
      </c>
      <c r="S425" s="10" t="str">
        <f t="shared" si="42"/>
        <v/>
      </c>
      <c r="T425" s="10" t="str">
        <f t="shared" si="43"/>
        <v/>
      </c>
      <c r="U425" s="10" t="str">
        <f t="shared" si="44"/>
        <v/>
      </c>
      <c r="V425" s="10" t="str">
        <f t="shared" si="45"/>
        <v/>
      </c>
      <c r="W425" s="10" t="str">
        <f t="shared" si="46"/>
        <v/>
      </c>
      <c r="X425" s="10">
        <f t="shared" si="47"/>
        <v>421</v>
      </c>
      <c r="Y425" s="10" t="str">
        <f t="shared" si="48"/>
        <v/>
      </c>
    </row>
    <row r="426" spans="1:25" x14ac:dyDescent="0.3">
      <c r="A426" t="s">
        <v>1990</v>
      </c>
      <c r="B426" s="7">
        <v>45857</v>
      </c>
      <c r="C426" t="s">
        <v>1509</v>
      </c>
      <c r="D426" t="s">
        <v>1382</v>
      </c>
      <c r="E426">
        <v>18</v>
      </c>
      <c r="F426" t="s">
        <v>1559</v>
      </c>
      <c r="G426">
        <v>257</v>
      </c>
      <c r="H426" t="s">
        <v>200</v>
      </c>
      <c r="I426">
        <v>520</v>
      </c>
      <c r="J426">
        <v>0</v>
      </c>
      <c r="K426">
        <v>520</v>
      </c>
      <c r="L426">
        <v>133640</v>
      </c>
      <c r="M426" t="s">
        <v>1548</v>
      </c>
      <c r="N426">
        <v>24055.200000000001</v>
      </c>
      <c r="O426">
        <v>157695.20000000001</v>
      </c>
      <c r="P426" t="s">
        <v>1389</v>
      </c>
      <c r="Q426" s="7">
        <v>45857</v>
      </c>
      <c r="R426" t="s">
        <v>1549</v>
      </c>
      <c r="S426" s="10" t="str">
        <f t="shared" si="42"/>
        <v/>
      </c>
      <c r="T426" s="10" t="str">
        <f t="shared" si="43"/>
        <v/>
      </c>
      <c r="U426" s="10" t="str">
        <f t="shared" si="44"/>
        <v/>
      </c>
      <c r="V426" s="10" t="str">
        <f t="shared" si="45"/>
        <v/>
      </c>
      <c r="W426" s="10" t="str">
        <f t="shared" si="46"/>
        <v/>
      </c>
      <c r="X426" s="10">
        <f t="shared" si="47"/>
        <v>422</v>
      </c>
      <c r="Y426" s="10" t="str">
        <f t="shared" si="48"/>
        <v/>
      </c>
    </row>
    <row r="427" spans="1:25" x14ac:dyDescent="0.3">
      <c r="A427" t="s">
        <v>1991</v>
      </c>
      <c r="B427" s="7">
        <v>45857</v>
      </c>
      <c r="C427" t="s">
        <v>1436</v>
      </c>
      <c r="D427" t="s">
        <v>1437</v>
      </c>
      <c r="E427">
        <v>18</v>
      </c>
      <c r="F427" t="s">
        <v>1568</v>
      </c>
      <c r="G427">
        <v>406</v>
      </c>
      <c r="H427" t="s">
        <v>200</v>
      </c>
      <c r="I427">
        <v>165</v>
      </c>
      <c r="J427">
        <v>0</v>
      </c>
      <c r="K427">
        <v>165</v>
      </c>
      <c r="L427">
        <v>66990</v>
      </c>
      <c r="M427" t="s">
        <v>1548</v>
      </c>
      <c r="N427">
        <v>12058.2</v>
      </c>
      <c r="O427">
        <v>79048.2</v>
      </c>
      <c r="P427" t="s">
        <v>1394</v>
      </c>
      <c r="Q427" s="7">
        <v>45857</v>
      </c>
      <c r="R427" t="s">
        <v>1549</v>
      </c>
      <c r="S427" s="10" t="str">
        <f t="shared" si="42"/>
        <v/>
      </c>
      <c r="T427" s="10" t="str">
        <f t="shared" si="43"/>
        <v/>
      </c>
      <c r="U427" s="10" t="str">
        <f t="shared" si="44"/>
        <v/>
      </c>
      <c r="V427" s="10" t="str">
        <f t="shared" si="45"/>
        <v/>
      </c>
      <c r="W427" s="10" t="str">
        <f t="shared" si="46"/>
        <v/>
      </c>
      <c r="X427" s="10">
        <f t="shared" si="47"/>
        <v>423</v>
      </c>
      <c r="Y427" s="10" t="str">
        <f t="shared" si="48"/>
        <v/>
      </c>
    </row>
    <row r="428" spans="1:25" x14ac:dyDescent="0.3">
      <c r="A428" t="s">
        <v>1992</v>
      </c>
      <c r="B428" s="7">
        <v>45857</v>
      </c>
      <c r="C428" t="s">
        <v>1436</v>
      </c>
      <c r="D428" t="s">
        <v>1437</v>
      </c>
      <c r="E428">
        <v>18</v>
      </c>
      <c r="F428" t="s">
        <v>1609</v>
      </c>
      <c r="G428">
        <v>1765</v>
      </c>
      <c r="H428" t="s">
        <v>200</v>
      </c>
      <c r="I428">
        <v>690</v>
      </c>
      <c r="J428">
        <v>2.5</v>
      </c>
      <c r="K428">
        <v>672.75</v>
      </c>
      <c r="L428">
        <v>1187403.75</v>
      </c>
      <c r="M428" t="s">
        <v>1548</v>
      </c>
      <c r="N428">
        <v>213732.68</v>
      </c>
      <c r="O428">
        <v>1401136.43</v>
      </c>
      <c r="P428" t="s">
        <v>1394</v>
      </c>
      <c r="Q428" s="7">
        <v>45859</v>
      </c>
      <c r="R428" t="s">
        <v>1549</v>
      </c>
      <c r="S428" s="10" t="str">
        <f t="shared" si="42"/>
        <v/>
      </c>
      <c r="T428" s="10" t="str">
        <f t="shared" si="43"/>
        <v/>
      </c>
      <c r="U428" s="10" t="str">
        <f t="shared" si="44"/>
        <v/>
      </c>
      <c r="V428" s="10" t="str">
        <f t="shared" si="45"/>
        <v/>
      </c>
      <c r="W428" s="10" t="str">
        <f t="shared" si="46"/>
        <v/>
      </c>
      <c r="X428" s="10">
        <f t="shared" si="47"/>
        <v>424</v>
      </c>
      <c r="Y428" s="10" t="str">
        <f t="shared" si="48"/>
        <v/>
      </c>
    </row>
    <row r="429" spans="1:25" x14ac:dyDescent="0.3">
      <c r="A429" t="s">
        <v>1993</v>
      </c>
      <c r="B429" s="7">
        <v>45857</v>
      </c>
      <c r="C429" t="s">
        <v>1415</v>
      </c>
      <c r="D429" t="s">
        <v>1416</v>
      </c>
      <c r="E429">
        <v>18</v>
      </c>
      <c r="F429" t="s">
        <v>1574</v>
      </c>
      <c r="G429">
        <v>850</v>
      </c>
      <c r="H429" t="s">
        <v>190</v>
      </c>
      <c r="I429">
        <v>395</v>
      </c>
      <c r="J429">
        <v>2</v>
      </c>
      <c r="K429">
        <v>387.1</v>
      </c>
      <c r="L429">
        <v>329035</v>
      </c>
      <c r="M429" t="s">
        <v>1548</v>
      </c>
      <c r="N429">
        <v>59226.3</v>
      </c>
      <c r="O429">
        <v>388261.3</v>
      </c>
      <c r="P429" t="s">
        <v>1418</v>
      </c>
      <c r="Q429" s="7">
        <v>45859</v>
      </c>
      <c r="R429" t="s">
        <v>1552</v>
      </c>
      <c r="S429" s="10" t="str">
        <f t="shared" si="42"/>
        <v/>
      </c>
      <c r="T429" s="10" t="str">
        <f t="shared" si="43"/>
        <v/>
      </c>
      <c r="U429" s="10" t="str">
        <f t="shared" si="44"/>
        <v/>
      </c>
      <c r="V429" s="10" t="str">
        <f t="shared" si="45"/>
        <v/>
      </c>
      <c r="W429" s="10" t="str">
        <f t="shared" si="46"/>
        <v/>
      </c>
      <c r="X429" s="10">
        <f t="shared" si="47"/>
        <v>425</v>
      </c>
      <c r="Y429" s="10" t="str">
        <f t="shared" si="48"/>
        <v/>
      </c>
    </row>
    <row r="430" spans="1:25" x14ac:dyDescent="0.3">
      <c r="A430" t="s">
        <v>1994</v>
      </c>
      <c r="B430" s="7">
        <v>45857</v>
      </c>
      <c r="C430" t="s">
        <v>1461</v>
      </c>
      <c r="D430" t="s">
        <v>1462</v>
      </c>
      <c r="E430">
        <v>13</v>
      </c>
      <c r="F430" t="s">
        <v>1565</v>
      </c>
      <c r="G430">
        <v>897</v>
      </c>
      <c r="H430" t="s">
        <v>200</v>
      </c>
      <c r="I430">
        <v>1150</v>
      </c>
      <c r="J430">
        <v>0</v>
      </c>
      <c r="K430">
        <v>1150</v>
      </c>
      <c r="L430">
        <v>1031550</v>
      </c>
      <c r="M430" t="s">
        <v>1557</v>
      </c>
      <c r="N430">
        <v>185679</v>
      </c>
      <c r="O430">
        <v>1217229</v>
      </c>
      <c r="P430" t="s">
        <v>1389</v>
      </c>
      <c r="Q430" s="7">
        <v>45859</v>
      </c>
      <c r="R430" t="s">
        <v>1552</v>
      </c>
      <c r="S430" s="10" t="str">
        <f t="shared" si="42"/>
        <v/>
      </c>
      <c r="T430" s="10" t="str">
        <f t="shared" si="43"/>
        <v/>
      </c>
      <c r="U430" s="10" t="str">
        <f t="shared" si="44"/>
        <v/>
      </c>
      <c r="V430" s="10" t="str">
        <f t="shared" si="45"/>
        <v/>
      </c>
      <c r="W430" s="10" t="str">
        <f t="shared" si="46"/>
        <v/>
      </c>
      <c r="X430" s="10">
        <f t="shared" si="47"/>
        <v>426</v>
      </c>
      <c r="Y430" s="10" t="str">
        <f t="shared" si="48"/>
        <v/>
      </c>
    </row>
    <row r="431" spans="1:25" x14ac:dyDescent="0.3">
      <c r="A431" t="s">
        <v>1995</v>
      </c>
      <c r="B431" s="7">
        <v>45857</v>
      </c>
      <c r="C431" t="s">
        <v>1399</v>
      </c>
      <c r="D431" t="s">
        <v>1400</v>
      </c>
      <c r="E431">
        <v>18</v>
      </c>
      <c r="F431" t="s">
        <v>1551</v>
      </c>
      <c r="G431">
        <v>868</v>
      </c>
      <c r="H431" t="s">
        <v>190</v>
      </c>
      <c r="I431">
        <v>342</v>
      </c>
      <c r="J431">
        <v>1</v>
      </c>
      <c r="K431">
        <v>338.58</v>
      </c>
      <c r="L431">
        <v>293887.44</v>
      </c>
      <c r="M431" t="s">
        <v>1548</v>
      </c>
      <c r="N431">
        <v>52899.74</v>
      </c>
      <c r="O431">
        <v>346787.18</v>
      </c>
      <c r="P431" t="s">
        <v>1380</v>
      </c>
      <c r="Q431" s="7">
        <v>45859</v>
      </c>
      <c r="R431" t="s">
        <v>1552</v>
      </c>
      <c r="S431" s="10" t="str">
        <f t="shared" si="42"/>
        <v/>
      </c>
      <c r="T431" s="10" t="str">
        <f t="shared" si="43"/>
        <v/>
      </c>
      <c r="U431" s="10" t="str">
        <f t="shared" si="44"/>
        <v/>
      </c>
      <c r="V431" s="10" t="str">
        <f t="shared" si="45"/>
        <v/>
      </c>
      <c r="W431" s="10" t="str">
        <f t="shared" si="46"/>
        <v/>
      </c>
      <c r="X431" s="10">
        <f t="shared" si="47"/>
        <v>427</v>
      </c>
      <c r="Y431" s="10" t="str">
        <f t="shared" si="48"/>
        <v/>
      </c>
    </row>
    <row r="432" spans="1:25" x14ac:dyDescent="0.3">
      <c r="A432" t="s">
        <v>1996</v>
      </c>
      <c r="B432" s="7">
        <v>45859</v>
      </c>
      <c r="C432" t="s">
        <v>1509</v>
      </c>
      <c r="D432" t="s">
        <v>1382</v>
      </c>
      <c r="E432">
        <v>18</v>
      </c>
      <c r="F432" t="s">
        <v>1551</v>
      </c>
      <c r="G432">
        <v>2514</v>
      </c>
      <c r="H432" t="s">
        <v>190</v>
      </c>
      <c r="I432">
        <v>342</v>
      </c>
      <c r="J432">
        <v>1</v>
      </c>
      <c r="K432">
        <v>338.58</v>
      </c>
      <c r="L432">
        <v>851190.12</v>
      </c>
      <c r="M432" t="s">
        <v>1548</v>
      </c>
      <c r="N432">
        <v>153214.22</v>
      </c>
      <c r="O432">
        <v>1004404.34</v>
      </c>
      <c r="P432" t="s">
        <v>1389</v>
      </c>
      <c r="Q432" s="7">
        <v>45859</v>
      </c>
      <c r="R432" t="s">
        <v>1549</v>
      </c>
      <c r="S432" s="10" t="str">
        <f t="shared" si="42"/>
        <v/>
      </c>
      <c r="T432" s="10" t="str">
        <f t="shared" si="43"/>
        <v/>
      </c>
      <c r="U432" s="10" t="str">
        <f t="shared" si="44"/>
        <v/>
      </c>
      <c r="V432" s="10" t="str">
        <f t="shared" si="45"/>
        <v/>
      </c>
      <c r="W432" s="10" t="str">
        <f t="shared" si="46"/>
        <v/>
      </c>
      <c r="X432" s="10">
        <f t="shared" si="47"/>
        <v>428</v>
      </c>
      <c r="Y432" s="10" t="str">
        <f t="shared" si="48"/>
        <v/>
      </c>
    </row>
    <row r="433" spans="1:25" x14ac:dyDescent="0.3">
      <c r="A433" t="s">
        <v>1997</v>
      </c>
      <c r="B433" s="7">
        <v>45859</v>
      </c>
      <c r="C433" t="s">
        <v>1475</v>
      </c>
      <c r="D433" t="s">
        <v>1476</v>
      </c>
      <c r="E433">
        <v>18</v>
      </c>
      <c r="F433" t="s">
        <v>1547</v>
      </c>
      <c r="G433">
        <v>1369</v>
      </c>
      <c r="H433" t="s">
        <v>190</v>
      </c>
      <c r="I433">
        <v>355</v>
      </c>
      <c r="J433">
        <v>0</v>
      </c>
      <c r="K433">
        <v>355</v>
      </c>
      <c r="L433">
        <v>485995</v>
      </c>
      <c r="M433" t="s">
        <v>1548</v>
      </c>
      <c r="N433">
        <v>87479.1</v>
      </c>
      <c r="O433">
        <v>573474.1</v>
      </c>
      <c r="P433" t="s">
        <v>1389</v>
      </c>
      <c r="Q433" s="7">
        <v>45860</v>
      </c>
      <c r="R433" t="s">
        <v>1552</v>
      </c>
      <c r="S433" s="10" t="str">
        <f t="shared" si="42"/>
        <v/>
      </c>
      <c r="T433" s="10" t="str">
        <f t="shared" si="43"/>
        <v/>
      </c>
      <c r="U433" s="10" t="str">
        <f t="shared" si="44"/>
        <v/>
      </c>
      <c r="V433" s="10" t="str">
        <f t="shared" si="45"/>
        <v/>
      </c>
      <c r="W433" s="10" t="str">
        <f t="shared" si="46"/>
        <v/>
      </c>
      <c r="X433" s="10">
        <f t="shared" si="47"/>
        <v>429</v>
      </c>
      <c r="Y433" s="10" t="str">
        <f t="shared" si="48"/>
        <v/>
      </c>
    </row>
    <row r="434" spans="1:25" x14ac:dyDescent="0.3">
      <c r="A434" t="s">
        <v>1998</v>
      </c>
      <c r="B434" s="7">
        <v>45859</v>
      </c>
      <c r="C434" t="s">
        <v>1481</v>
      </c>
      <c r="D434" t="s">
        <v>1482</v>
      </c>
      <c r="E434">
        <v>18</v>
      </c>
      <c r="F434" t="s">
        <v>1581</v>
      </c>
      <c r="G434">
        <v>764</v>
      </c>
      <c r="H434" t="s">
        <v>200</v>
      </c>
      <c r="I434">
        <v>980</v>
      </c>
      <c r="J434">
        <v>2.5</v>
      </c>
      <c r="K434">
        <v>955.5</v>
      </c>
      <c r="L434">
        <v>730002</v>
      </c>
      <c r="M434" t="s">
        <v>1548</v>
      </c>
      <c r="N434">
        <v>131400.35999999999</v>
      </c>
      <c r="O434">
        <v>861402.36</v>
      </c>
      <c r="P434" t="s">
        <v>1389</v>
      </c>
      <c r="Q434" s="7">
        <v>45861</v>
      </c>
      <c r="R434" t="s">
        <v>1552</v>
      </c>
      <c r="S434" s="10" t="str">
        <f t="shared" si="42"/>
        <v/>
      </c>
      <c r="T434" s="10" t="str">
        <f t="shared" si="43"/>
        <v/>
      </c>
      <c r="U434" s="10" t="str">
        <f t="shared" si="44"/>
        <v/>
      </c>
      <c r="V434" s="10" t="str">
        <f t="shared" si="45"/>
        <v/>
      </c>
      <c r="W434" s="10" t="str">
        <f t="shared" si="46"/>
        <v/>
      </c>
      <c r="X434" s="10">
        <f t="shared" si="47"/>
        <v>430</v>
      </c>
      <c r="Y434" s="10" t="str">
        <f t="shared" si="48"/>
        <v/>
      </c>
    </row>
    <row r="435" spans="1:25" x14ac:dyDescent="0.3">
      <c r="A435" t="s">
        <v>1999</v>
      </c>
      <c r="B435" s="7">
        <v>45859</v>
      </c>
      <c r="C435" t="s">
        <v>1493</v>
      </c>
      <c r="D435" t="s">
        <v>1494</v>
      </c>
      <c r="E435">
        <v>18</v>
      </c>
      <c r="F435" t="s">
        <v>1556</v>
      </c>
      <c r="G435">
        <v>155</v>
      </c>
      <c r="H435" t="s">
        <v>204</v>
      </c>
      <c r="I435">
        <v>1350</v>
      </c>
      <c r="J435">
        <v>2.5</v>
      </c>
      <c r="K435">
        <v>1316.25</v>
      </c>
      <c r="L435">
        <v>204018.75</v>
      </c>
      <c r="M435" t="s">
        <v>1548</v>
      </c>
      <c r="N435">
        <v>36723.379999999997</v>
      </c>
      <c r="O435">
        <v>240742.13</v>
      </c>
      <c r="P435" t="s">
        <v>1389</v>
      </c>
      <c r="Q435" s="7">
        <v>45861</v>
      </c>
      <c r="R435" t="s">
        <v>1552</v>
      </c>
      <c r="S435" s="10" t="str">
        <f t="shared" si="42"/>
        <v/>
      </c>
      <c r="T435" s="10" t="str">
        <f t="shared" si="43"/>
        <v/>
      </c>
      <c r="U435" s="10" t="str">
        <f t="shared" si="44"/>
        <v/>
      </c>
      <c r="V435" s="10" t="str">
        <f t="shared" si="45"/>
        <v/>
      </c>
      <c r="W435" s="10" t="str">
        <f t="shared" si="46"/>
        <v/>
      </c>
      <c r="X435" s="10">
        <f t="shared" si="47"/>
        <v>431</v>
      </c>
      <c r="Y435" s="10" t="str">
        <f t="shared" si="48"/>
        <v/>
      </c>
    </row>
    <row r="436" spans="1:25" x14ac:dyDescent="0.3">
      <c r="A436" t="s">
        <v>2000</v>
      </c>
      <c r="B436" s="7">
        <v>45859</v>
      </c>
      <c r="C436" t="s">
        <v>1436</v>
      </c>
      <c r="D436" t="s">
        <v>1437</v>
      </c>
      <c r="E436">
        <v>18</v>
      </c>
      <c r="F436" t="s">
        <v>1585</v>
      </c>
      <c r="G436">
        <v>111</v>
      </c>
      <c r="H436" t="s">
        <v>200</v>
      </c>
      <c r="I436">
        <v>148</v>
      </c>
      <c r="J436">
        <v>2.5</v>
      </c>
      <c r="K436">
        <v>144.30000000000001</v>
      </c>
      <c r="L436">
        <v>16017.3</v>
      </c>
      <c r="M436" t="s">
        <v>1548</v>
      </c>
      <c r="N436">
        <v>2883.11</v>
      </c>
      <c r="O436">
        <v>18900.41</v>
      </c>
      <c r="P436" t="s">
        <v>1394</v>
      </c>
      <c r="Q436" s="7">
        <v>45861</v>
      </c>
      <c r="R436" t="s">
        <v>1552</v>
      </c>
      <c r="S436" s="10" t="str">
        <f t="shared" si="42"/>
        <v/>
      </c>
      <c r="T436" s="10" t="str">
        <f t="shared" si="43"/>
        <v/>
      </c>
      <c r="U436" s="10" t="str">
        <f t="shared" si="44"/>
        <v/>
      </c>
      <c r="V436" s="10" t="str">
        <f t="shared" si="45"/>
        <v/>
      </c>
      <c r="W436" s="10" t="str">
        <f t="shared" si="46"/>
        <v/>
      </c>
      <c r="X436" s="10">
        <f t="shared" si="47"/>
        <v>432</v>
      </c>
      <c r="Y436" s="10" t="str">
        <f t="shared" si="48"/>
        <v/>
      </c>
    </row>
    <row r="437" spans="1:25" x14ac:dyDescent="0.3">
      <c r="A437" t="s">
        <v>2001</v>
      </c>
      <c r="B437" s="7">
        <v>45860</v>
      </c>
      <c r="C437" t="s">
        <v>1436</v>
      </c>
      <c r="D437" t="s">
        <v>1437</v>
      </c>
      <c r="E437">
        <v>18</v>
      </c>
      <c r="F437" t="s">
        <v>1576</v>
      </c>
      <c r="G437">
        <v>352</v>
      </c>
      <c r="H437" t="s">
        <v>200</v>
      </c>
      <c r="I437">
        <v>92</v>
      </c>
      <c r="J437">
        <v>0</v>
      </c>
      <c r="K437">
        <v>92</v>
      </c>
      <c r="L437">
        <v>32384</v>
      </c>
      <c r="M437" t="s">
        <v>1548</v>
      </c>
      <c r="N437">
        <v>5829.12</v>
      </c>
      <c r="O437">
        <v>38213.120000000003</v>
      </c>
      <c r="P437" t="s">
        <v>1394</v>
      </c>
      <c r="Q437" s="7">
        <v>45862</v>
      </c>
      <c r="R437" t="s">
        <v>1552</v>
      </c>
      <c r="S437" s="10" t="str">
        <f t="shared" si="42"/>
        <v/>
      </c>
      <c r="T437" s="10" t="str">
        <f t="shared" si="43"/>
        <v/>
      </c>
      <c r="U437" s="10" t="str">
        <f t="shared" si="44"/>
        <v/>
      </c>
      <c r="V437" s="10" t="str">
        <f t="shared" si="45"/>
        <v/>
      </c>
      <c r="W437" s="10" t="str">
        <f t="shared" si="46"/>
        <v/>
      </c>
      <c r="X437" s="10">
        <f t="shared" si="47"/>
        <v>433</v>
      </c>
      <c r="Y437" s="10" t="str">
        <f t="shared" si="48"/>
        <v/>
      </c>
    </row>
    <row r="438" spans="1:25" x14ac:dyDescent="0.3">
      <c r="A438" t="s">
        <v>2002</v>
      </c>
      <c r="B438" s="7">
        <v>45860</v>
      </c>
      <c r="C438" t="s">
        <v>1461</v>
      </c>
      <c r="D438" t="s">
        <v>1462</v>
      </c>
      <c r="E438">
        <v>13</v>
      </c>
      <c r="F438" t="s">
        <v>1581</v>
      </c>
      <c r="G438">
        <v>1008</v>
      </c>
      <c r="H438" t="s">
        <v>200</v>
      </c>
      <c r="I438">
        <v>980</v>
      </c>
      <c r="J438">
        <v>5</v>
      </c>
      <c r="K438">
        <v>931</v>
      </c>
      <c r="L438">
        <v>938448</v>
      </c>
      <c r="M438" t="s">
        <v>1557</v>
      </c>
      <c r="N438">
        <v>168920.64</v>
      </c>
      <c r="O438">
        <v>1107368.6399999999</v>
      </c>
      <c r="P438" t="s">
        <v>1389</v>
      </c>
      <c r="Q438" s="7">
        <v>45860</v>
      </c>
      <c r="R438" t="s">
        <v>1552</v>
      </c>
      <c r="S438" s="10" t="str">
        <f t="shared" si="42"/>
        <v/>
      </c>
      <c r="T438" s="10" t="str">
        <f t="shared" si="43"/>
        <v/>
      </c>
      <c r="U438" s="10" t="str">
        <f t="shared" si="44"/>
        <v/>
      </c>
      <c r="V438" s="10" t="str">
        <f t="shared" si="45"/>
        <v/>
      </c>
      <c r="W438" s="10" t="str">
        <f t="shared" si="46"/>
        <v/>
      </c>
      <c r="X438" s="10">
        <f t="shared" si="47"/>
        <v>434</v>
      </c>
      <c r="Y438" s="10" t="str">
        <f t="shared" si="48"/>
        <v/>
      </c>
    </row>
    <row r="439" spans="1:25" x14ac:dyDescent="0.3">
      <c r="A439" t="s">
        <v>2003</v>
      </c>
      <c r="B439" s="7">
        <v>45860</v>
      </c>
      <c r="C439" t="s">
        <v>1521</v>
      </c>
      <c r="D439" t="s">
        <v>1522</v>
      </c>
      <c r="E439">
        <v>18</v>
      </c>
      <c r="F439" t="s">
        <v>1572</v>
      </c>
      <c r="G439">
        <v>360</v>
      </c>
      <c r="H439" t="s">
        <v>200</v>
      </c>
      <c r="I439">
        <v>610</v>
      </c>
      <c r="J439">
        <v>3</v>
      </c>
      <c r="K439">
        <v>591.70000000000005</v>
      </c>
      <c r="L439">
        <v>213012</v>
      </c>
      <c r="M439" t="s">
        <v>1548</v>
      </c>
      <c r="N439">
        <v>38342.160000000003</v>
      </c>
      <c r="O439">
        <v>251354.16</v>
      </c>
      <c r="P439" t="s">
        <v>1418</v>
      </c>
      <c r="Q439" s="7">
        <v>45861</v>
      </c>
      <c r="R439" t="s">
        <v>1552</v>
      </c>
      <c r="S439" s="10" t="str">
        <f t="shared" si="42"/>
        <v/>
      </c>
      <c r="T439" s="10" t="str">
        <f t="shared" si="43"/>
        <v/>
      </c>
      <c r="U439" s="10" t="str">
        <f t="shared" si="44"/>
        <v/>
      </c>
      <c r="V439" s="10" t="str">
        <f t="shared" si="45"/>
        <v/>
      </c>
      <c r="W439" s="10" t="str">
        <f t="shared" si="46"/>
        <v/>
      </c>
      <c r="X439" s="10">
        <f t="shared" si="47"/>
        <v>435</v>
      </c>
      <c r="Y439" s="10" t="str">
        <f t="shared" si="48"/>
        <v/>
      </c>
    </row>
    <row r="440" spans="1:25" x14ac:dyDescent="0.3">
      <c r="A440" t="s">
        <v>2004</v>
      </c>
      <c r="B440" s="7">
        <v>45860</v>
      </c>
      <c r="C440" t="s">
        <v>1481</v>
      </c>
      <c r="D440" t="s">
        <v>1482</v>
      </c>
      <c r="E440">
        <v>18</v>
      </c>
      <c r="F440" t="s">
        <v>1574</v>
      </c>
      <c r="G440">
        <v>264</v>
      </c>
      <c r="H440" t="s">
        <v>190</v>
      </c>
      <c r="I440">
        <v>395</v>
      </c>
      <c r="J440">
        <v>0</v>
      </c>
      <c r="K440">
        <v>395</v>
      </c>
      <c r="L440">
        <v>104280</v>
      </c>
      <c r="M440" t="s">
        <v>1548</v>
      </c>
      <c r="N440">
        <v>18770.400000000001</v>
      </c>
      <c r="O440">
        <v>123050.4</v>
      </c>
      <c r="P440" t="s">
        <v>1389</v>
      </c>
      <c r="Q440" s="7">
        <v>45860</v>
      </c>
      <c r="R440" t="s">
        <v>1549</v>
      </c>
      <c r="S440" s="10" t="str">
        <f t="shared" si="42"/>
        <v/>
      </c>
      <c r="T440" s="10" t="str">
        <f t="shared" si="43"/>
        <v/>
      </c>
      <c r="U440" s="10" t="str">
        <f t="shared" si="44"/>
        <v/>
      </c>
      <c r="V440" s="10" t="str">
        <f t="shared" si="45"/>
        <v/>
      </c>
      <c r="W440" s="10" t="str">
        <f t="shared" si="46"/>
        <v/>
      </c>
      <c r="X440" s="10">
        <f t="shared" si="47"/>
        <v>436</v>
      </c>
      <c r="Y440" s="10" t="str">
        <f t="shared" si="48"/>
        <v/>
      </c>
    </row>
    <row r="441" spans="1:25" x14ac:dyDescent="0.3">
      <c r="A441" t="s">
        <v>2005</v>
      </c>
      <c r="B441" s="7">
        <v>45861</v>
      </c>
      <c r="C441" t="s">
        <v>1402</v>
      </c>
      <c r="D441" t="s">
        <v>1403</v>
      </c>
      <c r="E441">
        <v>18</v>
      </c>
      <c r="F441" t="s">
        <v>1565</v>
      </c>
      <c r="G441">
        <v>1065</v>
      </c>
      <c r="H441" t="s">
        <v>200</v>
      </c>
      <c r="I441">
        <v>1150</v>
      </c>
      <c r="J441">
        <v>0</v>
      </c>
      <c r="K441">
        <v>1150</v>
      </c>
      <c r="L441">
        <v>1224750</v>
      </c>
      <c r="M441" t="s">
        <v>1548</v>
      </c>
      <c r="N441">
        <v>220455</v>
      </c>
      <c r="O441">
        <v>1445205</v>
      </c>
      <c r="P441" t="s">
        <v>1389</v>
      </c>
      <c r="Q441" s="7">
        <v>45862</v>
      </c>
      <c r="R441" t="s">
        <v>1552</v>
      </c>
      <c r="S441" s="10" t="str">
        <f t="shared" si="42"/>
        <v/>
      </c>
      <c r="T441" s="10" t="str">
        <f t="shared" si="43"/>
        <v/>
      </c>
      <c r="U441" s="10" t="str">
        <f t="shared" si="44"/>
        <v/>
      </c>
      <c r="V441" s="10" t="str">
        <f t="shared" si="45"/>
        <v/>
      </c>
      <c r="W441" s="10" t="str">
        <f t="shared" si="46"/>
        <v/>
      </c>
      <c r="X441" s="10">
        <f t="shared" si="47"/>
        <v>437</v>
      </c>
      <c r="Y441" s="10" t="str">
        <f t="shared" si="48"/>
        <v/>
      </c>
    </row>
    <row r="442" spans="1:25" x14ac:dyDescent="0.3">
      <c r="A442" t="s">
        <v>2006</v>
      </c>
      <c r="B442" s="7">
        <v>45861</v>
      </c>
      <c r="C442" t="s">
        <v>1496</v>
      </c>
      <c r="D442" t="s">
        <v>1497</v>
      </c>
      <c r="E442">
        <v>18</v>
      </c>
      <c r="F442" t="s">
        <v>1568</v>
      </c>
      <c r="G442">
        <v>1260</v>
      </c>
      <c r="H442" t="s">
        <v>200</v>
      </c>
      <c r="I442">
        <v>165</v>
      </c>
      <c r="J442">
        <v>4</v>
      </c>
      <c r="K442">
        <v>158.4</v>
      </c>
      <c r="L442">
        <v>199584</v>
      </c>
      <c r="M442" t="s">
        <v>1548</v>
      </c>
      <c r="N442">
        <v>35925.120000000003</v>
      </c>
      <c r="O442">
        <v>235509.12</v>
      </c>
      <c r="P442" t="s">
        <v>1389</v>
      </c>
      <c r="Q442" s="7">
        <v>45861</v>
      </c>
      <c r="R442" t="s">
        <v>1549</v>
      </c>
      <c r="S442" s="10" t="str">
        <f t="shared" si="42"/>
        <v/>
      </c>
      <c r="T442" s="10" t="str">
        <f t="shared" si="43"/>
        <v/>
      </c>
      <c r="U442" s="10" t="str">
        <f t="shared" si="44"/>
        <v/>
      </c>
      <c r="V442" s="10" t="str">
        <f t="shared" si="45"/>
        <v/>
      </c>
      <c r="W442" s="10" t="str">
        <f t="shared" si="46"/>
        <v/>
      </c>
      <c r="X442" s="10">
        <f t="shared" si="47"/>
        <v>438</v>
      </c>
      <c r="Y442" s="10" t="str">
        <f t="shared" si="48"/>
        <v/>
      </c>
    </row>
    <row r="443" spans="1:25" x14ac:dyDescent="0.3">
      <c r="A443" t="s">
        <v>2007</v>
      </c>
      <c r="B443" s="7">
        <v>45861</v>
      </c>
      <c r="C443" t="s">
        <v>1504</v>
      </c>
      <c r="D443" t="s">
        <v>1482</v>
      </c>
      <c r="E443">
        <v>18</v>
      </c>
      <c r="F443" t="s">
        <v>1563</v>
      </c>
      <c r="G443">
        <v>270</v>
      </c>
      <c r="H443" t="s">
        <v>204</v>
      </c>
      <c r="I443">
        <v>480</v>
      </c>
      <c r="J443">
        <v>2.5</v>
      </c>
      <c r="K443">
        <v>468</v>
      </c>
      <c r="L443">
        <v>126360</v>
      </c>
      <c r="M443" t="s">
        <v>1548</v>
      </c>
      <c r="N443">
        <v>22744.799999999999</v>
      </c>
      <c r="O443">
        <v>149104.79999999999</v>
      </c>
      <c r="P443" t="s">
        <v>1380</v>
      </c>
      <c r="Q443" s="7">
        <v>45862</v>
      </c>
      <c r="R443" t="s">
        <v>1552</v>
      </c>
      <c r="S443" s="10" t="str">
        <f t="shared" si="42"/>
        <v/>
      </c>
      <c r="T443" s="10" t="str">
        <f t="shared" si="43"/>
        <v/>
      </c>
      <c r="U443" s="10" t="str">
        <f t="shared" si="44"/>
        <v/>
      </c>
      <c r="V443" s="10" t="str">
        <f t="shared" si="45"/>
        <v/>
      </c>
      <c r="W443" s="10" t="str">
        <f t="shared" si="46"/>
        <v/>
      </c>
      <c r="X443" s="10">
        <f t="shared" si="47"/>
        <v>439</v>
      </c>
      <c r="Y443" s="10" t="str">
        <f t="shared" si="48"/>
        <v/>
      </c>
    </row>
    <row r="444" spans="1:25" x14ac:dyDescent="0.3">
      <c r="A444" t="s">
        <v>2008</v>
      </c>
      <c r="B444" s="7">
        <v>45861</v>
      </c>
      <c r="C444" t="s">
        <v>1449</v>
      </c>
      <c r="D444" t="s">
        <v>1450</v>
      </c>
      <c r="E444">
        <v>18</v>
      </c>
      <c r="F444" t="s">
        <v>1565</v>
      </c>
      <c r="G444">
        <v>2013</v>
      </c>
      <c r="H444" t="s">
        <v>200</v>
      </c>
      <c r="I444">
        <v>1150</v>
      </c>
      <c r="J444">
        <v>4</v>
      </c>
      <c r="K444">
        <v>1104</v>
      </c>
      <c r="L444">
        <v>2222352</v>
      </c>
      <c r="M444" t="s">
        <v>1548</v>
      </c>
      <c r="N444">
        <v>400023.36</v>
      </c>
      <c r="O444">
        <v>2622375.36</v>
      </c>
      <c r="P444" t="s">
        <v>1418</v>
      </c>
      <c r="Q444" s="7">
        <v>45861</v>
      </c>
      <c r="R444" t="s">
        <v>1549</v>
      </c>
      <c r="S444" s="10" t="str">
        <f t="shared" si="42"/>
        <v/>
      </c>
      <c r="T444" s="10" t="str">
        <f t="shared" si="43"/>
        <v/>
      </c>
      <c r="U444" s="10" t="str">
        <f t="shared" si="44"/>
        <v/>
      </c>
      <c r="V444" s="10" t="str">
        <f t="shared" si="45"/>
        <v/>
      </c>
      <c r="W444" s="10" t="str">
        <f t="shared" si="46"/>
        <v/>
      </c>
      <c r="X444" s="10">
        <f t="shared" si="47"/>
        <v>440</v>
      </c>
      <c r="Y444" s="10" t="str">
        <f t="shared" si="48"/>
        <v/>
      </c>
    </row>
    <row r="445" spans="1:25" x14ac:dyDescent="0.3">
      <c r="A445" t="s">
        <v>2009</v>
      </c>
      <c r="B445" s="7">
        <v>45861</v>
      </c>
      <c r="C445" t="s">
        <v>1436</v>
      </c>
      <c r="D445" t="s">
        <v>1437</v>
      </c>
      <c r="E445">
        <v>18</v>
      </c>
      <c r="F445" t="s">
        <v>1576</v>
      </c>
      <c r="G445">
        <v>445</v>
      </c>
      <c r="H445" t="s">
        <v>200</v>
      </c>
      <c r="I445">
        <v>92</v>
      </c>
      <c r="J445">
        <v>5</v>
      </c>
      <c r="K445">
        <v>87.4</v>
      </c>
      <c r="L445">
        <v>38893</v>
      </c>
      <c r="M445" t="s">
        <v>1548</v>
      </c>
      <c r="N445">
        <v>7000.74</v>
      </c>
      <c r="O445">
        <v>45893.74</v>
      </c>
      <c r="P445" t="s">
        <v>1394</v>
      </c>
      <c r="Q445" s="7">
        <v>45861</v>
      </c>
      <c r="R445" t="s">
        <v>1552</v>
      </c>
      <c r="S445" s="10" t="str">
        <f t="shared" si="42"/>
        <v/>
      </c>
      <c r="T445" s="10" t="str">
        <f t="shared" si="43"/>
        <v/>
      </c>
      <c r="U445" s="10" t="str">
        <f t="shared" si="44"/>
        <v/>
      </c>
      <c r="V445" s="10" t="str">
        <f t="shared" si="45"/>
        <v/>
      </c>
      <c r="W445" s="10" t="str">
        <f t="shared" si="46"/>
        <v/>
      </c>
      <c r="X445" s="10">
        <f t="shared" si="47"/>
        <v>441</v>
      </c>
      <c r="Y445" s="10" t="str">
        <f t="shared" si="48"/>
        <v/>
      </c>
    </row>
    <row r="446" spans="1:25" x14ac:dyDescent="0.3">
      <c r="A446" t="s">
        <v>2010</v>
      </c>
      <c r="B446" s="7">
        <v>45861</v>
      </c>
      <c r="C446" t="s">
        <v>1506</v>
      </c>
      <c r="D446" t="s">
        <v>1507</v>
      </c>
      <c r="E446">
        <v>16</v>
      </c>
      <c r="F446" t="s">
        <v>1618</v>
      </c>
      <c r="G446">
        <v>1182</v>
      </c>
      <c r="H446" t="s">
        <v>190</v>
      </c>
      <c r="I446">
        <v>368</v>
      </c>
      <c r="J446">
        <v>1</v>
      </c>
      <c r="K446">
        <v>364.32</v>
      </c>
      <c r="L446">
        <v>430626.24</v>
      </c>
      <c r="M446" t="s">
        <v>1557</v>
      </c>
      <c r="N446">
        <v>77512.72</v>
      </c>
      <c r="O446">
        <v>508138.96</v>
      </c>
      <c r="P446" t="s">
        <v>1418</v>
      </c>
      <c r="Q446" s="7">
        <v>45861</v>
      </c>
      <c r="R446" t="s">
        <v>1549</v>
      </c>
      <c r="S446" s="10" t="str">
        <f t="shared" si="42"/>
        <v/>
      </c>
      <c r="T446" s="10" t="str">
        <f t="shared" si="43"/>
        <v/>
      </c>
      <c r="U446" s="10" t="str">
        <f t="shared" si="44"/>
        <v/>
      </c>
      <c r="V446" s="10" t="str">
        <f t="shared" si="45"/>
        <v/>
      </c>
      <c r="W446" s="10" t="str">
        <f t="shared" si="46"/>
        <v/>
      </c>
      <c r="X446" s="10">
        <f t="shared" si="47"/>
        <v>442</v>
      </c>
      <c r="Y446" s="10" t="str">
        <f t="shared" si="48"/>
        <v/>
      </c>
    </row>
    <row r="447" spans="1:25" x14ac:dyDescent="0.3">
      <c r="A447" t="s">
        <v>2011</v>
      </c>
      <c r="B447" s="7">
        <v>45861</v>
      </c>
      <c r="C447" t="s">
        <v>1409</v>
      </c>
      <c r="D447" t="s">
        <v>1410</v>
      </c>
      <c r="E447">
        <v>18</v>
      </c>
      <c r="F447" t="s">
        <v>1618</v>
      </c>
      <c r="G447">
        <v>1013</v>
      </c>
      <c r="H447" t="s">
        <v>190</v>
      </c>
      <c r="I447">
        <v>368</v>
      </c>
      <c r="J447">
        <v>4</v>
      </c>
      <c r="K447">
        <v>353.28</v>
      </c>
      <c r="L447">
        <v>357872.64000000001</v>
      </c>
      <c r="M447" t="s">
        <v>1548</v>
      </c>
      <c r="N447">
        <v>64417.08</v>
      </c>
      <c r="O447">
        <v>422289.72</v>
      </c>
      <c r="P447" t="s">
        <v>1380</v>
      </c>
      <c r="Q447" s="7">
        <v>45861</v>
      </c>
      <c r="R447" t="s">
        <v>1552</v>
      </c>
      <c r="S447" s="10" t="str">
        <f t="shared" si="42"/>
        <v/>
      </c>
      <c r="T447" s="10" t="str">
        <f t="shared" si="43"/>
        <v/>
      </c>
      <c r="U447" s="10" t="str">
        <f t="shared" si="44"/>
        <v/>
      </c>
      <c r="V447" s="10" t="str">
        <f t="shared" si="45"/>
        <v/>
      </c>
      <c r="W447" s="10" t="str">
        <f t="shared" si="46"/>
        <v/>
      </c>
      <c r="X447" s="10">
        <f t="shared" si="47"/>
        <v>443</v>
      </c>
      <c r="Y447" s="10" t="str">
        <f t="shared" si="48"/>
        <v/>
      </c>
    </row>
    <row r="448" spans="1:25" x14ac:dyDescent="0.3">
      <c r="A448" t="s">
        <v>2012</v>
      </c>
      <c r="B448" s="7">
        <v>45862</v>
      </c>
      <c r="C448" t="s">
        <v>1501</v>
      </c>
      <c r="D448" t="s">
        <v>1502</v>
      </c>
      <c r="E448">
        <v>12</v>
      </c>
      <c r="F448" t="s">
        <v>1563</v>
      </c>
      <c r="G448">
        <v>229</v>
      </c>
      <c r="H448" t="s">
        <v>204</v>
      </c>
      <c r="I448">
        <v>480</v>
      </c>
      <c r="J448">
        <v>2.5</v>
      </c>
      <c r="K448">
        <v>468</v>
      </c>
      <c r="L448">
        <v>107172</v>
      </c>
      <c r="M448" t="s">
        <v>1557</v>
      </c>
      <c r="N448">
        <v>19290.96</v>
      </c>
      <c r="O448">
        <v>126462.96</v>
      </c>
      <c r="P448" t="s">
        <v>1380</v>
      </c>
      <c r="Q448" s="7">
        <v>45862</v>
      </c>
      <c r="R448" t="s">
        <v>1549</v>
      </c>
      <c r="S448" s="10" t="str">
        <f t="shared" si="42"/>
        <v/>
      </c>
      <c r="T448" s="10" t="str">
        <f t="shared" si="43"/>
        <v/>
      </c>
      <c r="U448" s="10" t="str">
        <f t="shared" si="44"/>
        <v/>
      </c>
      <c r="V448" s="10" t="str">
        <f t="shared" si="45"/>
        <v/>
      </c>
      <c r="W448" s="10" t="str">
        <f t="shared" si="46"/>
        <v/>
      </c>
      <c r="X448" s="10">
        <f t="shared" si="47"/>
        <v>444</v>
      </c>
      <c r="Y448" s="10" t="str">
        <f t="shared" si="48"/>
        <v/>
      </c>
    </row>
    <row r="449" spans="1:25" x14ac:dyDescent="0.3">
      <c r="A449" t="s">
        <v>2013</v>
      </c>
      <c r="B449" s="7">
        <v>45862</v>
      </c>
      <c r="C449" t="s">
        <v>1376</v>
      </c>
      <c r="D449" t="s">
        <v>1377</v>
      </c>
      <c r="E449">
        <v>18</v>
      </c>
      <c r="F449" t="s">
        <v>1563</v>
      </c>
      <c r="G449">
        <v>68</v>
      </c>
      <c r="H449" t="s">
        <v>204</v>
      </c>
      <c r="I449">
        <v>480</v>
      </c>
      <c r="J449">
        <v>5</v>
      </c>
      <c r="K449">
        <v>456</v>
      </c>
      <c r="L449">
        <v>31008</v>
      </c>
      <c r="M449" t="s">
        <v>1548</v>
      </c>
      <c r="N449">
        <v>5581.44</v>
      </c>
      <c r="O449">
        <v>36589.440000000002</v>
      </c>
      <c r="P449" t="s">
        <v>1380</v>
      </c>
      <c r="Q449" s="7">
        <v>45863</v>
      </c>
      <c r="R449" t="s">
        <v>1549</v>
      </c>
      <c r="S449" s="10" t="str">
        <f t="shared" si="42"/>
        <v/>
      </c>
      <c r="T449" s="10" t="str">
        <f t="shared" si="43"/>
        <v/>
      </c>
      <c r="U449" s="10" t="str">
        <f t="shared" si="44"/>
        <v/>
      </c>
      <c r="V449" s="10" t="str">
        <f t="shared" si="45"/>
        <v/>
      </c>
      <c r="W449" s="10" t="str">
        <f t="shared" si="46"/>
        <v/>
      </c>
      <c r="X449" s="10">
        <f t="shared" si="47"/>
        <v>445</v>
      </c>
      <c r="Y449" s="10" t="str">
        <f t="shared" si="48"/>
        <v/>
      </c>
    </row>
    <row r="450" spans="1:25" x14ac:dyDescent="0.3">
      <c r="A450" t="s">
        <v>2014</v>
      </c>
      <c r="B450" s="7">
        <v>45862</v>
      </c>
      <c r="C450" t="s">
        <v>1412</v>
      </c>
      <c r="D450" t="s">
        <v>1413</v>
      </c>
      <c r="E450">
        <v>18</v>
      </c>
      <c r="F450" t="s">
        <v>1581</v>
      </c>
      <c r="G450">
        <v>1426</v>
      </c>
      <c r="H450" t="s">
        <v>200</v>
      </c>
      <c r="I450">
        <v>980</v>
      </c>
      <c r="J450">
        <v>0</v>
      </c>
      <c r="K450">
        <v>980</v>
      </c>
      <c r="L450">
        <v>1397480</v>
      </c>
      <c r="M450" t="s">
        <v>1548</v>
      </c>
      <c r="N450">
        <v>251546.4</v>
      </c>
      <c r="O450">
        <v>1649026.4</v>
      </c>
      <c r="P450" t="s">
        <v>1389</v>
      </c>
      <c r="Q450" s="7">
        <v>45863</v>
      </c>
      <c r="R450" t="s">
        <v>1552</v>
      </c>
      <c r="S450" s="10" t="str">
        <f t="shared" si="42"/>
        <v/>
      </c>
      <c r="T450" s="10" t="str">
        <f t="shared" si="43"/>
        <v/>
      </c>
      <c r="U450" s="10" t="str">
        <f t="shared" si="44"/>
        <v/>
      </c>
      <c r="V450" s="10" t="str">
        <f t="shared" si="45"/>
        <v/>
      </c>
      <c r="W450" s="10" t="str">
        <f t="shared" si="46"/>
        <v/>
      </c>
      <c r="X450" s="10">
        <f t="shared" si="47"/>
        <v>446</v>
      </c>
      <c r="Y450" s="10" t="str">
        <f t="shared" si="48"/>
        <v/>
      </c>
    </row>
    <row r="451" spans="1:25" x14ac:dyDescent="0.3">
      <c r="A451" t="s">
        <v>2015</v>
      </c>
      <c r="B451" s="7">
        <v>45862</v>
      </c>
      <c r="C451" t="s">
        <v>1487</v>
      </c>
      <c r="D451" t="s">
        <v>1443</v>
      </c>
      <c r="E451">
        <v>15</v>
      </c>
      <c r="F451" t="s">
        <v>1609</v>
      </c>
      <c r="G451">
        <v>2045</v>
      </c>
      <c r="H451" t="s">
        <v>200</v>
      </c>
      <c r="I451">
        <v>690</v>
      </c>
      <c r="J451">
        <v>5</v>
      </c>
      <c r="K451">
        <v>655.5</v>
      </c>
      <c r="L451">
        <v>1340497.5</v>
      </c>
      <c r="M451" t="s">
        <v>1557</v>
      </c>
      <c r="N451">
        <v>241289.55</v>
      </c>
      <c r="O451">
        <v>1581787.05</v>
      </c>
      <c r="P451" t="s">
        <v>1380</v>
      </c>
      <c r="Q451" s="7">
        <v>45864</v>
      </c>
      <c r="R451" t="s">
        <v>1549</v>
      </c>
      <c r="S451" s="10" t="str">
        <f t="shared" si="42"/>
        <v/>
      </c>
      <c r="T451" s="10" t="str">
        <f t="shared" si="43"/>
        <v/>
      </c>
      <c r="U451" s="10" t="str">
        <f t="shared" si="44"/>
        <v/>
      </c>
      <c r="V451" s="10" t="str">
        <f t="shared" si="45"/>
        <v/>
      </c>
      <c r="W451" s="10" t="str">
        <f t="shared" si="46"/>
        <v/>
      </c>
      <c r="X451" s="10">
        <f t="shared" si="47"/>
        <v>447</v>
      </c>
      <c r="Y451" s="10" t="str">
        <f t="shared" si="48"/>
        <v/>
      </c>
    </row>
    <row r="452" spans="1:25" x14ac:dyDescent="0.3">
      <c r="A452" t="s">
        <v>2016</v>
      </c>
      <c r="B452" s="7">
        <v>45863</v>
      </c>
      <c r="C452" t="s">
        <v>1430</v>
      </c>
      <c r="D452" t="s">
        <v>1413</v>
      </c>
      <c r="E452">
        <v>18</v>
      </c>
      <c r="F452" t="s">
        <v>1604</v>
      </c>
      <c r="G452">
        <v>152</v>
      </c>
      <c r="H452" t="s">
        <v>204</v>
      </c>
      <c r="I452">
        <v>95</v>
      </c>
      <c r="J452">
        <v>5</v>
      </c>
      <c r="K452">
        <v>90.25</v>
      </c>
      <c r="L452">
        <v>13718</v>
      </c>
      <c r="M452" t="s">
        <v>1548</v>
      </c>
      <c r="N452">
        <v>2469.2399999999998</v>
      </c>
      <c r="O452">
        <v>16187.24</v>
      </c>
      <c r="P452" t="s">
        <v>1380</v>
      </c>
      <c r="Q452" s="7">
        <v>45863</v>
      </c>
      <c r="R452" t="s">
        <v>1549</v>
      </c>
      <c r="S452" s="10" t="str">
        <f t="shared" ref="S452:S515" si="49">IF(J452&gt;5,"FLAG","")</f>
        <v/>
      </c>
      <c r="T452" s="10" t="str">
        <f t="shared" ref="T452:T515" si="50">IF(WEEKDAY(B452)=1,"FLAG","")</f>
        <v/>
      </c>
      <c r="U452" s="10" t="str">
        <f t="shared" ref="U452:U515" si="51">IF(AND(B452&lt;=DATE(2026,3,31),Q452&gt;DATE(2026,3,31)),"FLAG","")</f>
        <v/>
      </c>
      <c r="V452" s="10" t="str">
        <f t="shared" ref="V452:V515" si="52">IF(COUNTIFS($C$4:$C$1451,C452,$B$4:$B$1451,B452,$F$4:$F$1451,F452,$G$4:$G$1451,G452,$L$4:$L$1451,L452)&gt;1,"FLAG","")</f>
        <v/>
      </c>
      <c r="W452" s="10" t="str">
        <f t="shared" ref="W452:W515" si="53">IF(OR(AND(E452&lt;&gt;18,M452&lt;&gt;"IGST"),AND(E452=18,M452="IGST")),"FLAG","")</f>
        <v/>
      </c>
      <c r="X452" s="10">
        <f t="shared" ref="X452:X515" si="54">VALUE(MID(A452,11,4))</f>
        <v>448</v>
      </c>
      <c r="Y452" s="10" t="str">
        <f t="shared" ref="Y452:Y515" si="55">IF(ROW()=4,"",IF(X452-INDEX($X$4:$X$1451,ROW()-4)&gt;1,"FLAG",""))</f>
        <v/>
      </c>
    </row>
    <row r="453" spans="1:25" x14ac:dyDescent="0.3">
      <c r="A453" t="s">
        <v>2017</v>
      </c>
      <c r="B453" s="7">
        <v>45863</v>
      </c>
      <c r="C453" t="s">
        <v>1395</v>
      </c>
      <c r="D453" t="s">
        <v>1396</v>
      </c>
      <c r="E453">
        <v>18</v>
      </c>
      <c r="F453" t="s">
        <v>1607</v>
      </c>
      <c r="G453">
        <v>1687</v>
      </c>
      <c r="H453" t="s">
        <v>200</v>
      </c>
      <c r="I453">
        <v>610</v>
      </c>
      <c r="J453">
        <v>0</v>
      </c>
      <c r="K453">
        <v>610</v>
      </c>
      <c r="L453">
        <v>1029070</v>
      </c>
      <c r="M453" t="s">
        <v>1548</v>
      </c>
      <c r="N453">
        <v>185232.6</v>
      </c>
      <c r="O453">
        <v>1214302.6000000001</v>
      </c>
      <c r="P453" t="s">
        <v>1394</v>
      </c>
      <c r="Q453" s="7">
        <v>45863</v>
      </c>
      <c r="R453" t="s">
        <v>1549</v>
      </c>
      <c r="S453" s="10" t="str">
        <f t="shared" si="49"/>
        <v/>
      </c>
      <c r="T453" s="10" t="str">
        <f t="shared" si="50"/>
        <v/>
      </c>
      <c r="U453" s="10" t="str">
        <f t="shared" si="51"/>
        <v/>
      </c>
      <c r="V453" s="10" t="str">
        <f t="shared" si="52"/>
        <v/>
      </c>
      <c r="W453" s="10" t="str">
        <f t="shared" si="53"/>
        <v/>
      </c>
      <c r="X453" s="10">
        <f t="shared" si="54"/>
        <v>449</v>
      </c>
      <c r="Y453" s="10" t="str">
        <f t="shared" si="55"/>
        <v/>
      </c>
    </row>
    <row r="454" spans="1:25" x14ac:dyDescent="0.3">
      <c r="A454" t="s">
        <v>2018</v>
      </c>
      <c r="B454" s="7">
        <v>45863</v>
      </c>
      <c r="C454" t="s">
        <v>1436</v>
      </c>
      <c r="D454" t="s">
        <v>1437</v>
      </c>
      <c r="E454">
        <v>18</v>
      </c>
      <c r="F454" t="s">
        <v>1556</v>
      </c>
      <c r="G454">
        <v>91</v>
      </c>
      <c r="H454" t="s">
        <v>204</v>
      </c>
      <c r="I454">
        <v>1350</v>
      </c>
      <c r="J454">
        <v>0</v>
      </c>
      <c r="K454">
        <v>1350</v>
      </c>
      <c r="L454">
        <v>122850</v>
      </c>
      <c r="M454" t="s">
        <v>1548</v>
      </c>
      <c r="N454">
        <v>22113</v>
      </c>
      <c r="O454">
        <v>144963</v>
      </c>
      <c r="P454" t="s">
        <v>1394</v>
      </c>
      <c r="Q454" s="7">
        <v>45863</v>
      </c>
      <c r="R454" t="s">
        <v>1549</v>
      </c>
      <c r="S454" s="10" t="str">
        <f t="shared" si="49"/>
        <v/>
      </c>
      <c r="T454" s="10" t="str">
        <f t="shared" si="50"/>
        <v/>
      </c>
      <c r="U454" s="10" t="str">
        <f t="shared" si="51"/>
        <v/>
      </c>
      <c r="V454" s="10" t="str">
        <f t="shared" si="52"/>
        <v/>
      </c>
      <c r="W454" s="10" t="str">
        <f t="shared" si="53"/>
        <v/>
      </c>
      <c r="X454" s="10">
        <f t="shared" si="54"/>
        <v>450</v>
      </c>
      <c r="Y454" s="10" t="str">
        <f t="shared" si="55"/>
        <v/>
      </c>
    </row>
    <row r="455" spans="1:25" x14ac:dyDescent="0.3">
      <c r="A455" t="s">
        <v>2019</v>
      </c>
      <c r="B455" s="7">
        <v>45863</v>
      </c>
      <c r="C455" t="s">
        <v>1433</v>
      </c>
      <c r="D455" t="s">
        <v>1434</v>
      </c>
      <c r="E455">
        <v>18</v>
      </c>
      <c r="F455" t="s">
        <v>1568</v>
      </c>
      <c r="G455">
        <v>2004</v>
      </c>
      <c r="H455" t="s">
        <v>200</v>
      </c>
      <c r="I455">
        <v>165</v>
      </c>
      <c r="J455">
        <v>0</v>
      </c>
      <c r="K455">
        <v>165</v>
      </c>
      <c r="L455">
        <v>330660</v>
      </c>
      <c r="M455" t="s">
        <v>1548</v>
      </c>
      <c r="N455">
        <v>59518.8</v>
      </c>
      <c r="O455">
        <v>390178.8</v>
      </c>
      <c r="P455" t="s">
        <v>1380</v>
      </c>
      <c r="Q455" s="7">
        <v>45863</v>
      </c>
      <c r="R455" t="s">
        <v>1549</v>
      </c>
      <c r="S455" s="10" t="str">
        <f t="shared" si="49"/>
        <v/>
      </c>
      <c r="T455" s="10" t="str">
        <f t="shared" si="50"/>
        <v/>
      </c>
      <c r="U455" s="10" t="str">
        <f t="shared" si="51"/>
        <v/>
      </c>
      <c r="V455" s="10" t="str">
        <f t="shared" si="52"/>
        <v/>
      </c>
      <c r="W455" s="10" t="str">
        <f t="shared" si="53"/>
        <v/>
      </c>
      <c r="X455" s="10">
        <f t="shared" si="54"/>
        <v>451</v>
      </c>
      <c r="Y455" s="10" t="str">
        <f t="shared" si="55"/>
        <v/>
      </c>
    </row>
    <row r="456" spans="1:25" x14ac:dyDescent="0.3">
      <c r="A456" t="s">
        <v>2020</v>
      </c>
      <c r="B456" s="7">
        <v>45863</v>
      </c>
      <c r="C456" t="s">
        <v>1468</v>
      </c>
      <c r="D456" t="s">
        <v>1469</v>
      </c>
      <c r="E456">
        <v>18</v>
      </c>
      <c r="F456" t="s">
        <v>1576</v>
      </c>
      <c r="G456">
        <v>574</v>
      </c>
      <c r="H456" t="s">
        <v>200</v>
      </c>
      <c r="I456">
        <v>92</v>
      </c>
      <c r="J456">
        <v>2.5</v>
      </c>
      <c r="K456">
        <v>89.7</v>
      </c>
      <c r="L456">
        <v>51487.8</v>
      </c>
      <c r="M456" t="s">
        <v>1548</v>
      </c>
      <c r="N456">
        <v>9267.7999999999993</v>
      </c>
      <c r="O456">
        <v>60755.600000000013</v>
      </c>
      <c r="P456" t="s">
        <v>1389</v>
      </c>
      <c r="Q456" s="7">
        <v>45865</v>
      </c>
      <c r="R456" t="s">
        <v>1549</v>
      </c>
      <c r="S456" s="10" t="str">
        <f t="shared" si="49"/>
        <v/>
      </c>
      <c r="T456" s="10" t="str">
        <f t="shared" si="50"/>
        <v/>
      </c>
      <c r="U456" s="10" t="str">
        <f t="shared" si="51"/>
        <v/>
      </c>
      <c r="V456" s="10" t="str">
        <f t="shared" si="52"/>
        <v/>
      </c>
      <c r="W456" s="10" t="str">
        <f t="shared" si="53"/>
        <v/>
      </c>
      <c r="X456" s="10">
        <f t="shared" si="54"/>
        <v>452</v>
      </c>
      <c r="Y456" s="10" t="str">
        <f t="shared" si="55"/>
        <v/>
      </c>
    </row>
    <row r="457" spans="1:25" x14ac:dyDescent="0.3">
      <c r="A457" t="s">
        <v>2021</v>
      </c>
      <c r="B457" s="7">
        <v>45863</v>
      </c>
      <c r="C457" t="s">
        <v>1458</v>
      </c>
      <c r="D457" t="s">
        <v>1459</v>
      </c>
      <c r="E457">
        <v>18</v>
      </c>
      <c r="F457" t="s">
        <v>1581</v>
      </c>
      <c r="G457">
        <v>1665</v>
      </c>
      <c r="H457" t="s">
        <v>200</v>
      </c>
      <c r="I457">
        <v>980</v>
      </c>
      <c r="J457">
        <v>0</v>
      </c>
      <c r="K457">
        <v>980</v>
      </c>
      <c r="L457">
        <v>1631700</v>
      </c>
      <c r="M457" t="s">
        <v>1548</v>
      </c>
      <c r="N457">
        <v>293706</v>
      </c>
      <c r="O457">
        <v>1925406</v>
      </c>
      <c r="P457" t="s">
        <v>1394</v>
      </c>
      <c r="Q457" s="7">
        <v>45863</v>
      </c>
      <c r="R457" t="s">
        <v>1549</v>
      </c>
      <c r="S457" s="10" t="str">
        <f t="shared" si="49"/>
        <v/>
      </c>
      <c r="T457" s="10" t="str">
        <f t="shared" si="50"/>
        <v/>
      </c>
      <c r="U457" s="10" t="str">
        <f t="shared" si="51"/>
        <v/>
      </c>
      <c r="V457" s="10" t="str">
        <f t="shared" si="52"/>
        <v/>
      </c>
      <c r="W457" s="10" t="str">
        <f t="shared" si="53"/>
        <v/>
      </c>
      <c r="X457" s="10">
        <f t="shared" si="54"/>
        <v>453</v>
      </c>
      <c r="Y457" s="10" t="str">
        <f t="shared" si="55"/>
        <v/>
      </c>
    </row>
    <row r="458" spans="1:25" x14ac:dyDescent="0.3">
      <c r="A458" t="s">
        <v>2022</v>
      </c>
      <c r="B458" s="7">
        <v>45863</v>
      </c>
      <c r="C458" t="s">
        <v>1390</v>
      </c>
      <c r="D458" t="s">
        <v>1391</v>
      </c>
      <c r="E458">
        <v>18</v>
      </c>
      <c r="F458" t="s">
        <v>1565</v>
      </c>
      <c r="G458">
        <v>1177</v>
      </c>
      <c r="H458" t="s">
        <v>200</v>
      </c>
      <c r="I458">
        <v>1150</v>
      </c>
      <c r="J458">
        <v>3</v>
      </c>
      <c r="K458">
        <v>1115.5</v>
      </c>
      <c r="L458">
        <v>1312943.5</v>
      </c>
      <c r="M458" t="s">
        <v>1548</v>
      </c>
      <c r="N458">
        <v>236329.83</v>
      </c>
      <c r="O458">
        <v>1549273.33</v>
      </c>
      <c r="P458" t="s">
        <v>1394</v>
      </c>
      <c r="Q458" s="7">
        <v>45863</v>
      </c>
      <c r="R458" t="s">
        <v>1549</v>
      </c>
      <c r="S458" s="10" t="str">
        <f t="shared" si="49"/>
        <v/>
      </c>
      <c r="T458" s="10" t="str">
        <f t="shared" si="50"/>
        <v/>
      </c>
      <c r="U458" s="10" t="str">
        <f t="shared" si="51"/>
        <v/>
      </c>
      <c r="V458" s="10" t="str">
        <f t="shared" si="52"/>
        <v/>
      </c>
      <c r="W458" s="10" t="str">
        <f t="shared" si="53"/>
        <v/>
      </c>
      <c r="X458" s="10">
        <f t="shared" si="54"/>
        <v>454</v>
      </c>
      <c r="Y458" s="10" t="str">
        <f t="shared" si="55"/>
        <v/>
      </c>
    </row>
    <row r="459" spans="1:25" x14ac:dyDescent="0.3">
      <c r="A459" t="s">
        <v>2023</v>
      </c>
      <c r="B459" s="7">
        <v>45863</v>
      </c>
      <c r="C459" t="s">
        <v>1461</v>
      </c>
      <c r="D459" t="s">
        <v>1462</v>
      </c>
      <c r="E459">
        <v>13</v>
      </c>
      <c r="F459" t="s">
        <v>1551</v>
      </c>
      <c r="G459">
        <v>418</v>
      </c>
      <c r="H459" t="s">
        <v>190</v>
      </c>
      <c r="I459">
        <v>342</v>
      </c>
      <c r="J459">
        <v>5</v>
      </c>
      <c r="K459">
        <v>324.89999999999998</v>
      </c>
      <c r="L459">
        <v>135808.20000000001</v>
      </c>
      <c r="M459" t="s">
        <v>1557</v>
      </c>
      <c r="N459">
        <v>24445.48</v>
      </c>
      <c r="O459">
        <v>160253.68</v>
      </c>
      <c r="P459" t="s">
        <v>1389</v>
      </c>
      <c r="Q459" s="7">
        <v>45864</v>
      </c>
      <c r="R459" t="s">
        <v>1552</v>
      </c>
      <c r="S459" s="10" t="str">
        <f t="shared" si="49"/>
        <v/>
      </c>
      <c r="T459" s="10" t="str">
        <f t="shared" si="50"/>
        <v/>
      </c>
      <c r="U459" s="10" t="str">
        <f t="shared" si="51"/>
        <v/>
      </c>
      <c r="V459" s="10" t="str">
        <f t="shared" si="52"/>
        <v/>
      </c>
      <c r="W459" s="10" t="str">
        <f t="shared" si="53"/>
        <v/>
      </c>
      <c r="X459" s="10">
        <f t="shared" si="54"/>
        <v>455</v>
      </c>
      <c r="Y459" s="10" t="str">
        <f t="shared" si="55"/>
        <v/>
      </c>
    </row>
    <row r="460" spans="1:25" x14ac:dyDescent="0.3">
      <c r="A460" t="s">
        <v>2024</v>
      </c>
      <c r="B460" s="7">
        <v>45864</v>
      </c>
      <c r="C460" t="s">
        <v>1405</v>
      </c>
      <c r="D460" t="s">
        <v>1406</v>
      </c>
      <c r="E460">
        <v>18</v>
      </c>
      <c r="F460" t="s">
        <v>1585</v>
      </c>
      <c r="G460">
        <v>442</v>
      </c>
      <c r="H460" t="s">
        <v>200</v>
      </c>
      <c r="I460">
        <v>148</v>
      </c>
      <c r="J460">
        <v>2</v>
      </c>
      <c r="K460">
        <v>145.04</v>
      </c>
      <c r="L460">
        <v>64107.68</v>
      </c>
      <c r="M460" t="s">
        <v>1548</v>
      </c>
      <c r="N460">
        <v>11539.38</v>
      </c>
      <c r="O460">
        <v>75647.06</v>
      </c>
      <c r="P460" t="s">
        <v>1389</v>
      </c>
      <c r="Q460" s="7">
        <v>45864</v>
      </c>
      <c r="R460" t="s">
        <v>1552</v>
      </c>
      <c r="S460" s="10" t="str">
        <f t="shared" si="49"/>
        <v/>
      </c>
      <c r="T460" s="10" t="str">
        <f t="shared" si="50"/>
        <v/>
      </c>
      <c r="U460" s="10" t="str">
        <f t="shared" si="51"/>
        <v/>
      </c>
      <c r="V460" s="10" t="str">
        <f t="shared" si="52"/>
        <v/>
      </c>
      <c r="W460" s="10" t="str">
        <f t="shared" si="53"/>
        <v/>
      </c>
      <c r="X460" s="10">
        <f t="shared" si="54"/>
        <v>456</v>
      </c>
      <c r="Y460" s="10" t="str">
        <f t="shared" si="55"/>
        <v/>
      </c>
    </row>
    <row r="461" spans="1:25" x14ac:dyDescent="0.3">
      <c r="A461" t="s">
        <v>2025</v>
      </c>
      <c r="B461" s="7">
        <v>45864</v>
      </c>
      <c r="C461" t="s">
        <v>1430</v>
      </c>
      <c r="D461" t="s">
        <v>1413</v>
      </c>
      <c r="E461">
        <v>18</v>
      </c>
      <c r="F461" t="s">
        <v>1572</v>
      </c>
      <c r="G461">
        <v>766</v>
      </c>
      <c r="H461" t="s">
        <v>200</v>
      </c>
      <c r="I461">
        <v>610</v>
      </c>
      <c r="J461">
        <v>0</v>
      </c>
      <c r="K461">
        <v>610</v>
      </c>
      <c r="L461">
        <v>467260</v>
      </c>
      <c r="M461" t="s">
        <v>1548</v>
      </c>
      <c r="N461">
        <v>84106.8</v>
      </c>
      <c r="O461">
        <v>551366.80000000005</v>
      </c>
      <c r="P461" t="s">
        <v>1380</v>
      </c>
      <c r="Q461" s="7">
        <v>45865</v>
      </c>
      <c r="R461" t="s">
        <v>1552</v>
      </c>
      <c r="S461" s="10" t="str">
        <f t="shared" si="49"/>
        <v/>
      </c>
      <c r="T461" s="10" t="str">
        <f t="shared" si="50"/>
        <v/>
      </c>
      <c r="U461" s="10" t="str">
        <f t="shared" si="51"/>
        <v/>
      </c>
      <c r="V461" s="10" t="str">
        <f t="shared" si="52"/>
        <v/>
      </c>
      <c r="W461" s="10" t="str">
        <f t="shared" si="53"/>
        <v/>
      </c>
      <c r="X461" s="10">
        <f t="shared" si="54"/>
        <v>457</v>
      </c>
      <c r="Y461" s="10" t="str">
        <f t="shared" si="55"/>
        <v/>
      </c>
    </row>
    <row r="462" spans="1:25" x14ac:dyDescent="0.3">
      <c r="A462" t="s">
        <v>2026</v>
      </c>
      <c r="B462" s="7">
        <v>45864</v>
      </c>
      <c r="C462" t="s">
        <v>1517</v>
      </c>
      <c r="D462" t="s">
        <v>1518</v>
      </c>
      <c r="E462">
        <v>14</v>
      </c>
      <c r="F462" t="s">
        <v>1581</v>
      </c>
      <c r="G462">
        <v>2178</v>
      </c>
      <c r="H462" t="s">
        <v>200</v>
      </c>
      <c r="I462">
        <v>980</v>
      </c>
      <c r="J462">
        <v>4</v>
      </c>
      <c r="K462">
        <v>940.8</v>
      </c>
      <c r="L462">
        <v>2049062.4</v>
      </c>
      <c r="M462" t="s">
        <v>1557</v>
      </c>
      <c r="N462">
        <v>368831.23</v>
      </c>
      <c r="O462">
        <v>2417893.63</v>
      </c>
      <c r="P462" t="s">
        <v>1394</v>
      </c>
      <c r="Q462" s="7">
        <v>45865</v>
      </c>
      <c r="R462" t="s">
        <v>1549</v>
      </c>
      <c r="S462" s="10" t="str">
        <f t="shared" si="49"/>
        <v/>
      </c>
      <c r="T462" s="10" t="str">
        <f t="shared" si="50"/>
        <v/>
      </c>
      <c r="U462" s="10" t="str">
        <f t="shared" si="51"/>
        <v/>
      </c>
      <c r="V462" s="10" t="str">
        <f t="shared" si="52"/>
        <v/>
      </c>
      <c r="W462" s="10" t="str">
        <f t="shared" si="53"/>
        <v/>
      </c>
      <c r="X462" s="10">
        <f t="shared" si="54"/>
        <v>458</v>
      </c>
      <c r="Y462" s="10" t="str">
        <f t="shared" si="55"/>
        <v/>
      </c>
    </row>
    <row r="463" spans="1:25" x14ac:dyDescent="0.3">
      <c r="A463" t="s">
        <v>2027</v>
      </c>
      <c r="B463" s="7">
        <v>45864</v>
      </c>
      <c r="C463" t="s">
        <v>1436</v>
      </c>
      <c r="D463" t="s">
        <v>1437</v>
      </c>
      <c r="E463">
        <v>18</v>
      </c>
      <c r="F463" t="s">
        <v>1559</v>
      </c>
      <c r="G463">
        <v>1389</v>
      </c>
      <c r="H463" t="s">
        <v>200</v>
      </c>
      <c r="I463">
        <v>520</v>
      </c>
      <c r="J463">
        <v>2</v>
      </c>
      <c r="K463">
        <v>509.6</v>
      </c>
      <c r="L463">
        <v>707834.4</v>
      </c>
      <c r="M463" t="s">
        <v>1548</v>
      </c>
      <c r="N463">
        <v>127410.19</v>
      </c>
      <c r="O463">
        <v>835244.59000000008</v>
      </c>
      <c r="P463" t="s">
        <v>1394</v>
      </c>
      <c r="Q463" s="7">
        <v>45866</v>
      </c>
      <c r="R463" t="s">
        <v>1552</v>
      </c>
      <c r="S463" s="10" t="str">
        <f t="shared" si="49"/>
        <v/>
      </c>
      <c r="T463" s="10" t="str">
        <f t="shared" si="50"/>
        <v/>
      </c>
      <c r="U463" s="10" t="str">
        <f t="shared" si="51"/>
        <v/>
      </c>
      <c r="V463" s="10" t="str">
        <f t="shared" si="52"/>
        <v/>
      </c>
      <c r="W463" s="10" t="str">
        <f t="shared" si="53"/>
        <v/>
      </c>
      <c r="X463" s="10">
        <f t="shared" si="54"/>
        <v>459</v>
      </c>
      <c r="Y463" s="10" t="str">
        <f t="shared" si="55"/>
        <v/>
      </c>
    </row>
    <row r="464" spans="1:25" x14ac:dyDescent="0.3">
      <c r="A464" t="s">
        <v>2028</v>
      </c>
      <c r="B464" s="7">
        <v>45866</v>
      </c>
      <c r="C464" t="s">
        <v>1455</v>
      </c>
      <c r="D464" t="s">
        <v>1456</v>
      </c>
      <c r="E464">
        <v>18</v>
      </c>
      <c r="F464" t="s">
        <v>1607</v>
      </c>
      <c r="G464">
        <v>321</v>
      </c>
      <c r="H464" t="s">
        <v>200</v>
      </c>
      <c r="I464">
        <v>610</v>
      </c>
      <c r="J464">
        <v>5</v>
      </c>
      <c r="K464">
        <v>579.5</v>
      </c>
      <c r="L464">
        <v>186019.5</v>
      </c>
      <c r="M464" t="s">
        <v>1548</v>
      </c>
      <c r="N464">
        <v>33483.51</v>
      </c>
      <c r="O464">
        <v>219503.01</v>
      </c>
      <c r="P464" t="s">
        <v>1389</v>
      </c>
      <c r="Q464" s="7">
        <v>45867</v>
      </c>
      <c r="R464" t="s">
        <v>1552</v>
      </c>
      <c r="S464" s="10" t="str">
        <f t="shared" si="49"/>
        <v/>
      </c>
      <c r="T464" s="10" t="str">
        <f t="shared" si="50"/>
        <v/>
      </c>
      <c r="U464" s="10" t="str">
        <f t="shared" si="51"/>
        <v/>
      </c>
      <c r="V464" s="10" t="str">
        <f t="shared" si="52"/>
        <v/>
      </c>
      <c r="W464" s="10" t="str">
        <f t="shared" si="53"/>
        <v/>
      </c>
      <c r="X464" s="10">
        <f t="shared" si="54"/>
        <v>460</v>
      </c>
      <c r="Y464" s="10" t="str">
        <f t="shared" si="55"/>
        <v/>
      </c>
    </row>
    <row r="465" spans="1:25" x14ac:dyDescent="0.3">
      <c r="A465" t="s">
        <v>2029</v>
      </c>
      <c r="B465" s="7">
        <v>45867</v>
      </c>
      <c r="C465" t="s">
        <v>1478</v>
      </c>
      <c r="D465" t="s">
        <v>1479</v>
      </c>
      <c r="E465">
        <v>18</v>
      </c>
      <c r="F465" t="s">
        <v>1609</v>
      </c>
      <c r="G465">
        <v>711</v>
      </c>
      <c r="H465" t="s">
        <v>200</v>
      </c>
      <c r="I465">
        <v>690</v>
      </c>
      <c r="J465">
        <v>1</v>
      </c>
      <c r="K465">
        <v>683.1</v>
      </c>
      <c r="L465">
        <v>485684.1</v>
      </c>
      <c r="M465" t="s">
        <v>1548</v>
      </c>
      <c r="N465">
        <v>87423.14</v>
      </c>
      <c r="O465">
        <v>573107.24</v>
      </c>
      <c r="P465" t="s">
        <v>1394</v>
      </c>
      <c r="Q465" s="7">
        <v>45868</v>
      </c>
      <c r="R465" t="s">
        <v>1552</v>
      </c>
      <c r="S465" s="10" t="str">
        <f t="shared" si="49"/>
        <v/>
      </c>
      <c r="T465" s="10" t="str">
        <f t="shared" si="50"/>
        <v/>
      </c>
      <c r="U465" s="10" t="str">
        <f t="shared" si="51"/>
        <v/>
      </c>
      <c r="V465" s="10" t="str">
        <f t="shared" si="52"/>
        <v/>
      </c>
      <c r="W465" s="10" t="str">
        <f t="shared" si="53"/>
        <v/>
      </c>
      <c r="X465" s="10">
        <f t="shared" si="54"/>
        <v>461</v>
      </c>
      <c r="Y465" s="10" t="str">
        <f t="shared" si="55"/>
        <v/>
      </c>
    </row>
    <row r="466" spans="1:25" x14ac:dyDescent="0.3">
      <c r="A466" t="s">
        <v>2030</v>
      </c>
      <c r="B466" s="7">
        <v>45867</v>
      </c>
      <c r="C466" t="s">
        <v>1458</v>
      </c>
      <c r="D466" t="s">
        <v>1459</v>
      </c>
      <c r="E466">
        <v>18</v>
      </c>
      <c r="F466" t="s">
        <v>1547</v>
      </c>
      <c r="G466">
        <v>163</v>
      </c>
      <c r="H466" t="s">
        <v>190</v>
      </c>
      <c r="I466">
        <v>355</v>
      </c>
      <c r="J466">
        <v>4</v>
      </c>
      <c r="K466">
        <v>340.8</v>
      </c>
      <c r="L466">
        <v>55550.400000000001</v>
      </c>
      <c r="M466" t="s">
        <v>1548</v>
      </c>
      <c r="N466">
        <v>9999.07</v>
      </c>
      <c r="O466">
        <v>65549.47</v>
      </c>
      <c r="P466" t="s">
        <v>1394</v>
      </c>
      <c r="Q466" s="7">
        <v>45867</v>
      </c>
      <c r="R466" t="s">
        <v>1552</v>
      </c>
      <c r="S466" s="10" t="str">
        <f t="shared" si="49"/>
        <v/>
      </c>
      <c r="T466" s="10" t="str">
        <f t="shared" si="50"/>
        <v/>
      </c>
      <c r="U466" s="10" t="str">
        <f t="shared" si="51"/>
        <v/>
      </c>
      <c r="V466" s="10" t="str">
        <f t="shared" si="52"/>
        <v/>
      </c>
      <c r="W466" s="10" t="str">
        <f t="shared" si="53"/>
        <v/>
      </c>
      <c r="X466" s="10">
        <f t="shared" si="54"/>
        <v>462</v>
      </c>
      <c r="Y466" s="10" t="str">
        <f t="shared" si="55"/>
        <v/>
      </c>
    </row>
    <row r="467" spans="1:25" x14ac:dyDescent="0.3">
      <c r="A467" t="s">
        <v>2031</v>
      </c>
      <c r="B467" s="7">
        <v>45867</v>
      </c>
      <c r="C467" t="s">
        <v>1402</v>
      </c>
      <c r="D467" t="s">
        <v>1403</v>
      </c>
      <c r="E467">
        <v>18</v>
      </c>
      <c r="F467" t="s">
        <v>1563</v>
      </c>
      <c r="G467">
        <v>149</v>
      </c>
      <c r="H467" t="s">
        <v>204</v>
      </c>
      <c r="I467">
        <v>480</v>
      </c>
      <c r="J467">
        <v>0</v>
      </c>
      <c r="K467">
        <v>480</v>
      </c>
      <c r="L467">
        <v>71520</v>
      </c>
      <c r="M467" t="s">
        <v>1548</v>
      </c>
      <c r="N467">
        <v>12873.6</v>
      </c>
      <c r="O467">
        <v>84393.600000000006</v>
      </c>
      <c r="P467" t="s">
        <v>1389</v>
      </c>
      <c r="Q467" s="7">
        <v>45867</v>
      </c>
      <c r="R467" t="s">
        <v>1552</v>
      </c>
      <c r="S467" s="10" t="str">
        <f t="shared" si="49"/>
        <v/>
      </c>
      <c r="T467" s="10" t="str">
        <f t="shared" si="50"/>
        <v/>
      </c>
      <c r="U467" s="10" t="str">
        <f t="shared" si="51"/>
        <v/>
      </c>
      <c r="V467" s="10" t="str">
        <f t="shared" si="52"/>
        <v/>
      </c>
      <c r="W467" s="10" t="str">
        <f t="shared" si="53"/>
        <v/>
      </c>
      <c r="X467" s="10">
        <f t="shared" si="54"/>
        <v>463</v>
      </c>
      <c r="Y467" s="10" t="str">
        <f t="shared" si="55"/>
        <v/>
      </c>
    </row>
    <row r="468" spans="1:25" x14ac:dyDescent="0.3">
      <c r="A468" t="s">
        <v>2032</v>
      </c>
      <c r="B468" s="7">
        <v>45867</v>
      </c>
      <c r="C468" t="s">
        <v>1449</v>
      </c>
      <c r="D468" t="s">
        <v>1450</v>
      </c>
      <c r="E468">
        <v>18</v>
      </c>
      <c r="F468" t="s">
        <v>1574</v>
      </c>
      <c r="G468">
        <v>583</v>
      </c>
      <c r="H468" t="s">
        <v>190</v>
      </c>
      <c r="I468">
        <v>395</v>
      </c>
      <c r="J468">
        <v>1</v>
      </c>
      <c r="K468">
        <v>391.05</v>
      </c>
      <c r="L468">
        <v>227982.15</v>
      </c>
      <c r="M468" t="s">
        <v>1548</v>
      </c>
      <c r="N468">
        <v>41036.79</v>
      </c>
      <c r="O468">
        <v>269018.94</v>
      </c>
      <c r="P468" t="s">
        <v>1418</v>
      </c>
      <c r="Q468" s="7">
        <v>45868</v>
      </c>
      <c r="R468" t="s">
        <v>1549</v>
      </c>
      <c r="S468" s="10" t="str">
        <f t="shared" si="49"/>
        <v/>
      </c>
      <c r="T468" s="10" t="str">
        <f t="shared" si="50"/>
        <v/>
      </c>
      <c r="U468" s="10" t="str">
        <f t="shared" si="51"/>
        <v/>
      </c>
      <c r="V468" s="10" t="str">
        <f t="shared" si="52"/>
        <v/>
      </c>
      <c r="W468" s="10" t="str">
        <f t="shared" si="53"/>
        <v/>
      </c>
      <c r="X468" s="10">
        <f t="shared" si="54"/>
        <v>464</v>
      </c>
      <c r="Y468" s="10" t="str">
        <f t="shared" si="55"/>
        <v/>
      </c>
    </row>
    <row r="469" spans="1:25" x14ac:dyDescent="0.3">
      <c r="A469" t="s">
        <v>2033</v>
      </c>
      <c r="B469" s="7">
        <v>45867</v>
      </c>
      <c r="C469" t="s">
        <v>1484</v>
      </c>
      <c r="D469" t="s">
        <v>1485</v>
      </c>
      <c r="E469">
        <v>18</v>
      </c>
      <c r="F469" t="s">
        <v>1568</v>
      </c>
      <c r="G469">
        <v>2135</v>
      </c>
      <c r="H469" t="s">
        <v>200</v>
      </c>
      <c r="I469">
        <v>165</v>
      </c>
      <c r="J469">
        <v>2.5</v>
      </c>
      <c r="K469">
        <v>160.88</v>
      </c>
      <c r="L469">
        <v>343478.8</v>
      </c>
      <c r="M469" t="s">
        <v>1548</v>
      </c>
      <c r="N469">
        <v>61826.18</v>
      </c>
      <c r="O469">
        <v>405304.98</v>
      </c>
      <c r="P469" t="s">
        <v>1418</v>
      </c>
      <c r="Q469" s="7">
        <v>45869</v>
      </c>
      <c r="R469" t="s">
        <v>1549</v>
      </c>
      <c r="S469" s="10" t="str">
        <f t="shared" si="49"/>
        <v/>
      </c>
      <c r="T469" s="10" t="str">
        <f t="shared" si="50"/>
        <v/>
      </c>
      <c r="U469" s="10" t="str">
        <f t="shared" si="51"/>
        <v/>
      </c>
      <c r="V469" s="10" t="str">
        <f t="shared" si="52"/>
        <v/>
      </c>
      <c r="W469" s="10" t="str">
        <f t="shared" si="53"/>
        <v/>
      </c>
      <c r="X469" s="10">
        <f t="shared" si="54"/>
        <v>465</v>
      </c>
      <c r="Y469" s="10" t="str">
        <f t="shared" si="55"/>
        <v/>
      </c>
    </row>
    <row r="470" spans="1:25" x14ac:dyDescent="0.3">
      <c r="A470" t="s">
        <v>2034</v>
      </c>
      <c r="B470" s="7">
        <v>45868</v>
      </c>
      <c r="C470" t="s">
        <v>1399</v>
      </c>
      <c r="D470" t="s">
        <v>1400</v>
      </c>
      <c r="E470">
        <v>18</v>
      </c>
      <c r="F470" t="s">
        <v>1609</v>
      </c>
      <c r="G470">
        <v>83</v>
      </c>
      <c r="H470" t="s">
        <v>200</v>
      </c>
      <c r="I470">
        <v>690</v>
      </c>
      <c r="J470">
        <v>0</v>
      </c>
      <c r="K470">
        <v>690</v>
      </c>
      <c r="L470">
        <v>57270</v>
      </c>
      <c r="M470" t="s">
        <v>1548</v>
      </c>
      <c r="N470">
        <v>10308.6</v>
      </c>
      <c r="O470">
        <v>67578.600000000006</v>
      </c>
      <c r="P470" t="s">
        <v>1380</v>
      </c>
      <c r="Q470" s="7">
        <v>45870</v>
      </c>
      <c r="R470" t="s">
        <v>1549</v>
      </c>
      <c r="S470" s="10" t="str">
        <f t="shared" si="49"/>
        <v/>
      </c>
      <c r="T470" s="10" t="str">
        <f t="shared" si="50"/>
        <v/>
      </c>
      <c r="U470" s="10" t="str">
        <f t="shared" si="51"/>
        <v/>
      </c>
      <c r="V470" s="10" t="str">
        <f t="shared" si="52"/>
        <v/>
      </c>
      <c r="W470" s="10" t="str">
        <f t="shared" si="53"/>
        <v/>
      </c>
      <c r="X470" s="10">
        <f t="shared" si="54"/>
        <v>466</v>
      </c>
      <c r="Y470" s="10" t="str">
        <f t="shared" si="55"/>
        <v/>
      </c>
    </row>
    <row r="471" spans="1:25" x14ac:dyDescent="0.3">
      <c r="A471" t="s">
        <v>2035</v>
      </c>
      <c r="B471" s="7">
        <v>45868</v>
      </c>
      <c r="C471" t="s">
        <v>1458</v>
      </c>
      <c r="D471" t="s">
        <v>1459</v>
      </c>
      <c r="E471">
        <v>18</v>
      </c>
      <c r="F471" t="s">
        <v>1559</v>
      </c>
      <c r="G471">
        <v>2196</v>
      </c>
      <c r="H471" t="s">
        <v>200</v>
      </c>
      <c r="I471">
        <v>520</v>
      </c>
      <c r="J471">
        <v>5</v>
      </c>
      <c r="K471">
        <v>494</v>
      </c>
      <c r="L471">
        <v>1084824</v>
      </c>
      <c r="M471" t="s">
        <v>1548</v>
      </c>
      <c r="N471">
        <v>195268.32</v>
      </c>
      <c r="O471">
        <v>1280092.32</v>
      </c>
      <c r="P471" t="s">
        <v>1394</v>
      </c>
      <c r="Q471" s="7">
        <v>45868</v>
      </c>
      <c r="R471" t="s">
        <v>1552</v>
      </c>
      <c r="S471" s="10" t="str">
        <f t="shared" si="49"/>
        <v/>
      </c>
      <c r="T471" s="10" t="str">
        <f t="shared" si="50"/>
        <v/>
      </c>
      <c r="U471" s="10" t="str">
        <f t="shared" si="51"/>
        <v/>
      </c>
      <c r="V471" s="10" t="str">
        <f t="shared" si="52"/>
        <v/>
      </c>
      <c r="W471" s="10" t="str">
        <f t="shared" si="53"/>
        <v/>
      </c>
      <c r="X471" s="10">
        <f t="shared" si="54"/>
        <v>467</v>
      </c>
      <c r="Y471" s="10" t="str">
        <f t="shared" si="55"/>
        <v/>
      </c>
    </row>
    <row r="472" spans="1:25" x14ac:dyDescent="0.3">
      <c r="A472" t="s">
        <v>2036</v>
      </c>
      <c r="B472" s="7">
        <v>45869</v>
      </c>
      <c r="C472" t="s">
        <v>1436</v>
      </c>
      <c r="D472" t="s">
        <v>1437</v>
      </c>
      <c r="E472">
        <v>18</v>
      </c>
      <c r="F472" t="s">
        <v>1581</v>
      </c>
      <c r="G472">
        <v>1635</v>
      </c>
      <c r="H472" t="s">
        <v>200</v>
      </c>
      <c r="I472">
        <v>980</v>
      </c>
      <c r="J472">
        <v>2.5</v>
      </c>
      <c r="K472">
        <v>955.5</v>
      </c>
      <c r="L472">
        <v>1562242.5</v>
      </c>
      <c r="M472" t="s">
        <v>1548</v>
      </c>
      <c r="N472">
        <v>281203.65000000002</v>
      </c>
      <c r="O472">
        <v>1843446.15</v>
      </c>
      <c r="P472" t="s">
        <v>1394</v>
      </c>
      <c r="Q472" s="7">
        <v>45870</v>
      </c>
      <c r="R472" t="s">
        <v>1549</v>
      </c>
      <c r="S472" s="10" t="str">
        <f t="shared" si="49"/>
        <v/>
      </c>
      <c r="T472" s="10" t="str">
        <f t="shared" si="50"/>
        <v/>
      </c>
      <c r="U472" s="10" t="str">
        <f t="shared" si="51"/>
        <v/>
      </c>
      <c r="V472" s="10" t="str">
        <f t="shared" si="52"/>
        <v/>
      </c>
      <c r="W472" s="10" t="str">
        <f t="shared" si="53"/>
        <v/>
      </c>
      <c r="X472" s="10">
        <f t="shared" si="54"/>
        <v>468</v>
      </c>
      <c r="Y472" s="10" t="str">
        <f t="shared" si="55"/>
        <v/>
      </c>
    </row>
    <row r="473" spans="1:25" x14ac:dyDescent="0.3">
      <c r="A473" t="s">
        <v>2037</v>
      </c>
      <c r="B473" s="7">
        <v>45869</v>
      </c>
      <c r="C473" t="s">
        <v>1446</v>
      </c>
      <c r="D473" t="s">
        <v>1447</v>
      </c>
      <c r="E473">
        <v>17</v>
      </c>
      <c r="F473" t="s">
        <v>1609</v>
      </c>
      <c r="G473">
        <v>609</v>
      </c>
      <c r="H473" t="s">
        <v>200</v>
      </c>
      <c r="I473">
        <v>690</v>
      </c>
      <c r="J473">
        <v>3</v>
      </c>
      <c r="K473">
        <v>669.3</v>
      </c>
      <c r="L473">
        <v>407603.7</v>
      </c>
      <c r="M473" t="s">
        <v>1557</v>
      </c>
      <c r="N473">
        <v>73368.67</v>
      </c>
      <c r="O473">
        <v>480972.37</v>
      </c>
      <c r="P473" t="s">
        <v>1380</v>
      </c>
      <c r="Q473" s="7">
        <v>45869</v>
      </c>
      <c r="R473" t="s">
        <v>1549</v>
      </c>
      <c r="S473" s="10" t="str">
        <f t="shared" si="49"/>
        <v/>
      </c>
      <c r="T473" s="10" t="str">
        <f t="shared" si="50"/>
        <v/>
      </c>
      <c r="U473" s="10" t="str">
        <f t="shared" si="51"/>
        <v/>
      </c>
      <c r="V473" s="10" t="str">
        <f t="shared" si="52"/>
        <v/>
      </c>
      <c r="W473" s="10" t="str">
        <f t="shared" si="53"/>
        <v/>
      </c>
      <c r="X473" s="10">
        <f t="shared" si="54"/>
        <v>469</v>
      </c>
      <c r="Y473" s="10" t="str">
        <f t="shared" si="55"/>
        <v/>
      </c>
    </row>
    <row r="474" spans="1:25" x14ac:dyDescent="0.3">
      <c r="A474" t="s">
        <v>2038</v>
      </c>
      <c r="B474" s="7">
        <v>45869</v>
      </c>
      <c r="C474" t="s">
        <v>1423</v>
      </c>
      <c r="D474" t="s">
        <v>1424</v>
      </c>
      <c r="E474">
        <v>12</v>
      </c>
      <c r="F474" t="s">
        <v>1547</v>
      </c>
      <c r="G474">
        <v>753</v>
      </c>
      <c r="H474" t="s">
        <v>190</v>
      </c>
      <c r="I474">
        <v>355</v>
      </c>
      <c r="J474">
        <v>0</v>
      </c>
      <c r="K474">
        <v>355</v>
      </c>
      <c r="L474">
        <v>267315</v>
      </c>
      <c r="M474" t="s">
        <v>1557</v>
      </c>
      <c r="N474">
        <v>48116.7</v>
      </c>
      <c r="O474">
        <v>315431.7</v>
      </c>
      <c r="P474" t="s">
        <v>1394</v>
      </c>
      <c r="Q474" s="7">
        <v>45870</v>
      </c>
      <c r="R474" t="s">
        <v>1552</v>
      </c>
      <c r="S474" s="10" t="str">
        <f t="shared" si="49"/>
        <v/>
      </c>
      <c r="T474" s="10" t="str">
        <f t="shared" si="50"/>
        <v/>
      </c>
      <c r="U474" s="10" t="str">
        <f t="shared" si="51"/>
        <v/>
      </c>
      <c r="V474" s="10" t="str">
        <f t="shared" si="52"/>
        <v/>
      </c>
      <c r="W474" s="10" t="str">
        <f t="shared" si="53"/>
        <v/>
      </c>
      <c r="X474" s="10">
        <f t="shared" si="54"/>
        <v>470</v>
      </c>
      <c r="Y474" s="10" t="str">
        <f t="shared" si="55"/>
        <v/>
      </c>
    </row>
    <row r="475" spans="1:25" x14ac:dyDescent="0.3">
      <c r="A475" t="s">
        <v>2039</v>
      </c>
      <c r="B475" s="7">
        <v>45869</v>
      </c>
      <c r="C475" t="s">
        <v>1442</v>
      </c>
      <c r="D475" t="s">
        <v>1443</v>
      </c>
      <c r="E475">
        <v>17</v>
      </c>
      <c r="F475" t="s">
        <v>1565</v>
      </c>
      <c r="G475">
        <v>635</v>
      </c>
      <c r="H475" t="s">
        <v>200</v>
      </c>
      <c r="I475">
        <v>1150</v>
      </c>
      <c r="J475">
        <v>2.5</v>
      </c>
      <c r="K475">
        <v>1121.25</v>
      </c>
      <c r="L475">
        <v>711993.75</v>
      </c>
      <c r="M475" t="s">
        <v>1557</v>
      </c>
      <c r="N475">
        <v>128158.88</v>
      </c>
      <c r="O475">
        <v>840152.63</v>
      </c>
      <c r="P475" t="s">
        <v>1418</v>
      </c>
      <c r="Q475" s="7">
        <v>45869</v>
      </c>
      <c r="R475" t="s">
        <v>1552</v>
      </c>
      <c r="S475" s="10" t="str">
        <f t="shared" si="49"/>
        <v/>
      </c>
      <c r="T475" s="10" t="str">
        <f t="shared" si="50"/>
        <v/>
      </c>
      <c r="U475" s="10" t="str">
        <f t="shared" si="51"/>
        <v/>
      </c>
      <c r="V475" s="10" t="str">
        <f t="shared" si="52"/>
        <v/>
      </c>
      <c r="W475" s="10" t="str">
        <f t="shared" si="53"/>
        <v/>
      </c>
      <c r="X475" s="10">
        <f t="shared" si="54"/>
        <v>471</v>
      </c>
      <c r="Y475" s="10" t="str">
        <f t="shared" si="55"/>
        <v/>
      </c>
    </row>
    <row r="476" spans="1:25" x14ac:dyDescent="0.3">
      <c r="A476" t="s">
        <v>2040</v>
      </c>
      <c r="B476" s="7">
        <v>45869</v>
      </c>
      <c r="C476" t="s">
        <v>1381</v>
      </c>
      <c r="D476" t="s">
        <v>1382</v>
      </c>
      <c r="E476">
        <v>18</v>
      </c>
      <c r="F476" t="s">
        <v>1604</v>
      </c>
      <c r="G476">
        <v>33</v>
      </c>
      <c r="H476" t="s">
        <v>204</v>
      </c>
      <c r="I476">
        <v>95</v>
      </c>
      <c r="J476">
        <v>0</v>
      </c>
      <c r="K476">
        <v>95</v>
      </c>
      <c r="L476">
        <v>3135</v>
      </c>
      <c r="M476" t="s">
        <v>1548</v>
      </c>
      <c r="N476">
        <v>564.29999999999995</v>
      </c>
      <c r="O476">
        <v>3699.3</v>
      </c>
      <c r="P476" t="s">
        <v>1380</v>
      </c>
      <c r="Q476" s="7">
        <v>45870</v>
      </c>
      <c r="R476" t="s">
        <v>1552</v>
      </c>
      <c r="S476" s="10" t="str">
        <f t="shared" si="49"/>
        <v/>
      </c>
      <c r="T476" s="10" t="str">
        <f t="shared" si="50"/>
        <v/>
      </c>
      <c r="U476" s="10" t="str">
        <f t="shared" si="51"/>
        <v/>
      </c>
      <c r="V476" s="10" t="str">
        <f t="shared" si="52"/>
        <v/>
      </c>
      <c r="W476" s="10" t="str">
        <f t="shared" si="53"/>
        <v/>
      </c>
      <c r="X476" s="10">
        <f t="shared" si="54"/>
        <v>472</v>
      </c>
      <c r="Y476" s="10" t="str">
        <f t="shared" si="55"/>
        <v/>
      </c>
    </row>
    <row r="477" spans="1:25" x14ac:dyDescent="0.3">
      <c r="A477" t="s">
        <v>2041</v>
      </c>
      <c r="B477" s="7">
        <v>45870</v>
      </c>
      <c r="C477" t="s">
        <v>1436</v>
      </c>
      <c r="D477" t="s">
        <v>1437</v>
      </c>
      <c r="E477">
        <v>18</v>
      </c>
      <c r="F477" t="s">
        <v>1565</v>
      </c>
      <c r="G477">
        <v>1840</v>
      </c>
      <c r="H477" t="s">
        <v>200</v>
      </c>
      <c r="I477">
        <v>1150</v>
      </c>
      <c r="J477">
        <v>3</v>
      </c>
      <c r="K477">
        <v>1115.5</v>
      </c>
      <c r="L477">
        <v>2052520</v>
      </c>
      <c r="M477" t="s">
        <v>1548</v>
      </c>
      <c r="N477">
        <v>369453.6</v>
      </c>
      <c r="O477">
        <v>2421973.6</v>
      </c>
      <c r="P477" t="s">
        <v>1394</v>
      </c>
      <c r="Q477" s="7">
        <v>45870</v>
      </c>
      <c r="R477" t="s">
        <v>1552</v>
      </c>
      <c r="S477" s="10" t="str">
        <f t="shared" si="49"/>
        <v/>
      </c>
      <c r="T477" s="10" t="str">
        <f t="shared" si="50"/>
        <v/>
      </c>
      <c r="U477" s="10" t="str">
        <f t="shared" si="51"/>
        <v/>
      </c>
      <c r="V477" s="10" t="str">
        <f t="shared" si="52"/>
        <v/>
      </c>
      <c r="W477" s="10" t="str">
        <f t="shared" si="53"/>
        <v/>
      </c>
      <c r="X477" s="10">
        <f t="shared" si="54"/>
        <v>473</v>
      </c>
      <c r="Y477" s="10" t="str">
        <f t="shared" si="55"/>
        <v/>
      </c>
    </row>
    <row r="478" spans="1:25" x14ac:dyDescent="0.3">
      <c r="A478" t="s">
        <v>2042</v>
      </c>
      <c r="B478" s="7">
        <v>45870</v>
      </c>
      <c r="C478" t="s">
        <v>1402</v>
      </c>
      <c r="D478" t="s">
        <v>1403</v>
      </c>
      <c r="E478">
        <v>18</v>
      </c>
      <c r="F478" t="s">
        <v>1585</v>
      </c>
      <c r="G478">
        <v>569</v>
      </c>
      <c r="H478" t="s">
        <v>200</v>
      </c>
      <c r="I478">
        <v>148</v>
      </c>
      <c r="J478">
        <v>0</v>
      </c>
      <c r="K478">
        <v>148</v>
      </c>
      <c r="L478">
        <v>84212</v>
      </c>
      <c r="M478" t="s">
        <v>1548</v>
      </c>
      <c r="N478">
        <v>15158.16</v>
      </c>
      <c r="O478">
        <v>99370.16</v>
      </c>
      <c r="P478" t="s">
        <v>1389</v>
      </c>
      <c r="Q478" s="7">
        <v>45872</v>
      </c>
      <c r="R478" t="s">
        <v>1552</v>
      </c>
      <c r="S478" s="10" t="str">
        <f t="shared" si="49"/>
        <v/>
      </c>
      <c r="T478" s="10" t="str">
        <f t="shared" si="50"/>
        <v/>
      </c>
      <c r="U478" s="10" t="str">
        <f t="shared" si="51"/>
        <v/>
      </c>
      <c r="V478" s="10" t="str">
        <f t="shared" si="52"/>
        <v/>
      </c>
      <c r="W478" s="10" t="str">
        <f t="shared" si="53"/>
        <v/>
      </c>
      <c r="X478" s="10">
        <f t="shared" si="54"/>
        <v>474</v>
      </c>
      <c r="Y478" s="10" t="str">
        <f t="shared" si="55"/>
        <v/>
      </c>
    </row>
    <row r="479" spans="1:25" x14ac:dyDescent="0.3">
      <c r="A479" t="s">
        <v>2043</v>
      </c>
      <c r="B479" s="7">
        <v>45870</v>
      </c>
      <c r="C479" t="s">
        <v>1395</v>
      </c>
      <c r="D479" t="s">
        <v>1396</v>
      </c>
      <c r="E479">
        <v>18</v>
      </c>
      <c r="F479" t="s">
        <v>1576</v>
      </c>
      <c r="G479">
        <v>933</v>
      </c>
      <c r="H479" t="s">
        <v>200</v>
      </c>
      <c r="I479">
        <v>92</v>
      </c>
      <c r="J479">
        <v>1</v>
      </c>
      <c r="K479">
        <v>91.08</v>
      </c>
      <c r="L479">
        <v>84977.64</v>
      </c>
      <c r="M479" t="s">
        <v>1548</v>
      </c>
      <c r="N479">
        <v>15295.98</v>
      </c>
      <c r="O479">
        <v>100273.62</v>
      </c>
      <c r="P479" t="s">
        <v>1394</v>
      </c>
      <c r="Q479" s="7">
        <v>45872</v>
      </c>
      <c r="R479" t="s">
        <v>1549</v>
      </c>
      <c r="S479" s="10" t="str">
        <f t="shared" si="49"/>
        <v/>
      </c>
      <c r="T479" s="10" t="str">
        <f t="shared" si="50"/>
        <v/>
      </c>
      <c r="U479" s="10" t="str">
        <f t="shared" si="51"/>
        <v/>
      </c>
      <c r="V479" s="10" t="str">
        <f t="shared" si="52"/>
        <v/>
      </c>
      <c r="W479" s="10" t="str">
        <f t="shared" si="53"/>
        <v/>
      </c>
      <c r="X479" s="10">
        <f t="shared" si="54"/>
        <v>475</v>
      </c>
      <c r="Y479" s="10" t="str">
        <f t="shared" si="55"/>
        <v/>
      </c>
    </row>
    <row r="480" spans="1:25" x14ac:dyDescent="0.3">
      <c r="A480" t="s">
        <v>2044</v>
      </c>
      <c r="B480" s="7">
        <v>45870</v>
      </c>
      <c r="C480" t="s">
        <v>1449</v>
      </c>
      <c r="D480" t="s">
        <v>1450</v>
      </c>
      <c r="E480">
        <v>18</v>
      </c>
      <c r="F480" t="s">
        <v>1604</v>
      </c>
      <c r="G480">
        <v>365</v>
      </c>
      <c r="H480" t="s">
        <v>204</v>
      </c>
      <c r="I480">
        <v>95</v>
      </c>
      <c r="J480">
        <v>0</v>
      </c>
      <c r="K480">
        <v>95</v>
      </c>
      <c r="L480">
        <v>34675</v>
      </c>
      <c r="M480" t="s">
        <v>1548</v>
      </c>
      <c r="N480">
        <v>6241.5</v>
      </c>
      <c r="O480">
        <v>40916.5</v>
      </c>
      <c r="P480" t="s">
        <v>1418</v>
      </c>
      <c r="Q480" s="7">
        <v>45870</v>
      </c>
      <c r="R480" t="s">
        <v>1549</v>
      </c>
      <c r="S480" s="10" t="str">
        <f t="shared" si="49"/>
        <v/>
      </c>
      <c r="T480" s="10" t="str">
        <f t="shared" si="50"/>
        <v/>
      </c>
      <c r="U480" s="10" t="str">
        <f t="shared" si="51"/>
        <v/>
      </c>
      <c r="V480" s="10" t="str">
        <f t="shared" si="52"/>
        <v/>
      </c>
      <c r="W480" s="10" t="str">
        <f t="shared" si="53"/>
        <v/>
      </c>
      <c r="X480" s="10">
        <f t="shared" si="54"/>
        <v>476</v>
      </c>
      <c r="Y480" s="10" t="str">
        <f t="shared" si="55"/>
        <v/>
      </c>
    </row>
    <row r="481" spans="1:25" x14ac:dyDescent="0.3">
      <c r="A481" t="s">
        <v>2045</v>
      </c>
      <c r="B481" s="7">
        <v>45870</v>
      </c>
      <c r="C481" t="s">
        <v>1436</v>
      </c>
      <c r="D481" t="s">
        <v>1437</v>
      </c>
      <c r="E481">
        <v>18</v>
      </c>
      <c r="F481" t="s">
        <v>1574</v>
      </c>
      <c r="G481">
        <v>2770</v>
      </c>
      <c r="H481" t="s">
        <v>190</v>
      </c>
      <c r="I481">
        <v>395</v>
      </c>
      <c r="J481">
        <v>0</v>
      </c>
      <c r="K481">
        <v>395</v>
      </c>
      <c r="L481">
        <v>1094150</v>
      </c>
      <c r="M481" t="s">
        <v>1548</v>
      </c>
      <c r="N481">
        <v>196947</v>
      </c>
      <c r="O481">
        <v>1291097</v>
      </c>
      <c r="P481" t="s">
        <v>1394</v>
      </c>
      <c r="Q481" s="7">
        <v>45870</v>
      </c>
      <c r="R481" t="s">
        <v>1549</v>
      </c>
      <c r="S481" s="10" t="str">
        <f t="shared" si="49"/>
        <v/>
      </c>
      <c r="T481" s="10" t="str">
        <f t="shared" si="50"/>
        <v/>
      </c>
      <c r="U481" s="10" t="str">
        <f t="shared" si="51"/>
        <v/>
      </c>
      <c r="V481" s="10" t="str">
        <f t="shared" si="52"/>
        <v/>
      </c>
      <c r="W481" s="10" t="str">
        <f t="shared" si="53"/>
        <v/>
      </c>
      <c r="X481" s="10">
        <f t="shared" si="54"/>
        <v>477</v>
      </c>
      <c r="Y481" s="10" t="str">
        <f t="shared" si="55"/>
        <v/>
      </c>
    </row>
    <row r="482" spans="1:25" x14ac:dyDescent="0.3">
      <c r="A482" t="s">
        <v>2046</v>
      </c>
      <c r="B482" s="7">
        <v>45870</v>
      </c>
      <c r="C482" t="s">
        <v>1381</v>
      </c>
      <c r="D482" t="s">
        <v>1382</v>
      </c>
      <c r="E482">
        <v>18</v>
      </c>
      <c r="F482" t="s">
        <v>1568</v>
      </c>
      <c r="G482">
        <v>519</v>
      </c>
      <c r="H482" t="s">
        <v>200</v>
      </c>
      <c r="I482">
        <v>165</v>
      </c>
      <c r="J482">
        <v>1</v>
      </c>
      <c r="K482">
        <v>163.35</v>
      </c>
      <c r="L482">
        <v>84778.65</v>
      </c>
      <c r="M482" t="s">
        <v>1548</v>
      </c>
      <c r="N482">
        <v>15260.16</v>
      </c>
      <c r="O482">
        <v>100038.81</v>
      </c>
      <c r="P482" t="s">
        <v>1380</v>
      </c>
      <c r="Q482" s="7">
        <v>45872</v>
      </c>
      <c r="R482" t="s">
        <v>1549</v>
      </c>
      <c r="S482" s="10" t="str">
        <f t="shared" si="49"/>
        <v/>
      </c>
      <c r="T482" s="10" t="str">
        <f t="shared" si="50"/>
        <v/>
      </c>
      <c r="U482" s="10" t="str">
        <f t="shared" si="51"/>
        <v/>
      </c>
      <c r="V482" s="10" t="str">
        <f t="shared" si="52"/>
        <v/>
      </c>
      <c r="W482" s="10" t="str">
        <f t="shared" si="53"/>
        <v/>
      </c>
      <c r="X482" s="10">
        <f t="shared" si="54"/>
        <v>478</v>
      </c>
      <c r="Y482" s="10" t="str">
        <f t="shared" si="55"/>
        <v/>
      </c>
    </row>
    <row r="483" spans="1:25" x14ac:dyDescent="0.3">
      <c r="A483" t="s">
        <v>2047</v>
      </c>
      <c r="B483" s="7">
        <v>45870</v>
      </c>
      <c r="C483" t="s">
        <v>1412</v>
      </c>
      <c r="D483" t="s">
        <v>1413</v>
      </c>
      <c r="E483">
        <v>18</v>
      </c>
      <c r="F483" t="s">
        <v>1627</v>
      </c>
      <c r="G483">
        <v>2008</v>
      </c>
      <c r="H483" t="s">
        <v>200</v>
      </c>
      <c r="I483">
        <v>820</v>
      </c>
      <c r="J483">
        <v>2</v>
      </c>
      <c r="K483">
        <v>803.6</v>
      </c>
      <c r="L483">
        <v>1613628.8</v>
      </c>
      <c r="M483" t="s">
        <v>1548</v>
      </c>
      <c r="N483">
        <v>290453.18</v>
      </c>
      <c r="O483">
        <v>1904081.98</v>
      </c>
      <c r="P483" t="s">
        <v>1389</v>
      </c>
      <c r="Q483" s="7">
        <v>45871</v>
      </c>
      <c r="R483" t="s">
        <v>1552</v>
      </c>
      <c r="S483" s="10" t="str">
        <f t="shared" si="49"/>
        <v/>
      </c>
      <c r="T483" s="10" t="str">
        <f t="shared" si="50"/>
        <v/>
      </c>
      <c r="U483" s="10" t="str">
        <f t="shared" si="51"/>
        <v/>
      </c>
      <c r="V483" s="10" t="str">
        <f t="shared" si="52"/>
        <v/>
      </c>
      <c r="W483" s="10" t="str">
        <f t="shared" si="53"/>
        <v/>
      </c>
      <c r="X483" s="10">
        <f t="shared" si="54"/>
        <v>479</v>
      </c>
      <c r="Y483" s="10" t="str">
        <f t="shared" si="55"/>
        <v/>
      </c>
    </row>
    <row r="484" spans="1:25" x14ac:dyDescent="0.3">
      <c r="A484" t="s">
        <v>2048</v>
      </c>
      <c r="B484" s="7">
        <v>45870</v>
      </c>
      <c r="C484" t="s">
        <v>1472</v>
      </c>
      <c r="D484" t="s">
        <v>1473</v>
      </c>
      <c r="E484">
        <v>18</v>
      </c>
      <c r="F484" t="s">
        <v>1576</v>
      </c>
      <c r="G484">
        <v>1631</v>
      </c>
      <c r="H484" t="s">
        <v>200</v>
      </c>
      <c r="I484">
        <v>92</v>
      </c>
      <c r="J484">
        <v>2.5</v>
      </c>
      <c r="K484">
        <v>89.7</v>
      </c>
      <c r="L484">
        <v>146300.70000000001</v>
      </c>
      <c r="M484" t="s">
        <v>1548</v>
      </c>
      <c r="N484">
        <v>26334.13</v>
      </c>
      <c r="O484">
        <v>172634.83</v>
      </c>
      <c r="P484" t="s">
        <v>1394</v>
      </c>
      <c r="Q484" s="7">
        <v>45870</v>
      </c>
      <c r="R484" t="s">
        <v>1549</v>
      </c>
      <c r="S484" s="10" t="str">
        <f t="shared" si="49"/>
        <v/>
      </c>
      <c r="T484" s="10" t="str">
        <f t="shared" si="50"/>
        <v/>
      </c>
      <c r="U484" s="10" t="str">
        <f t="shared" si="51"/>
        <v/>
      </c>
      <c r="V484" s="10" t="str">
        <f t="shared" si="52"/>
        <v/>
      </c>
      <c r="W484" s="10" t="str">
        <f t="shared" si="53"/>
        <v/>
      </c>
      <c r="X484" s="10">
        <f t="shared" si="54"/>
        <v>480</v>
      </c>
      <c r="Y484" s="10" t="str">
        <f t="shared" si="55"/>
        <v/>
      </c>
    </row>
    <row r="485" spans="1:25" x14ac:dyDescent="0.3">
      <c r="A485" t="s">
        <v>2049</v>
      </c>
      <c r="B485" s="7">
        <v>45871</v>
      </c>
      <c r="C485" t="s">
        <v>1415</v>
      </c>
      <c r="D485" t="s">
        <v>1416</v>
      </c>
      <c r="E485">
        <v>18</v>
      </c>
      <c r="F485" t="s">
        <v>1563</v>
      </c>
      <c r="G485">
        <v>345</v>
      </c>
      <c r="H485" t="s">
        <v>204</v>
      </c>
      <c r="I485">
        <v>480</v>
      </c>
      <c r="J485">
        <v>5</v>
      </c>
      <c r="K485">
        <v>456</v>
      </c>
      <c r="L485">
        <v>157320</v>
      </c>
      <c r="M485" t="s">
        <v>1548</v>
      </c>
      <c r="N485">
        <v>28317.599999999999</v>
      </c>
      <c r="O485">
        <v>185637.6</v>
      </c>
      <c r="P485" t="s">
        <v>1418</v>
      </c>
      <c r="Q485" s="7">
        <v>45871</v>
      </c>
      <c r="R485" t="s">
        <v>1552</v>
      </c>
      <c r="S485" s="10" t="str">
        <f t="shared" si="49"/>
        <v/>
      </c>
      <c r="T485" s="10" t="str">
        <f t="shared" si="50"/>
        <v/>
      </c>
      <c r="U485" s="10" t="str">
        <f t="shared" si="51"/>
        <v/>
      </c>
      <c r="V485" s="10" t="str">
        <f t="shared" si="52"/>
        <v/>
      </c>
      <c r="W485" s="10" t="str">
        <f t="shared" si="53"/>
        <v/>
      </c>
      <c r="X485" s="10">
        <f t="shared" si="54"/>
        <v>481</v>
      </c>
      <c r="Y485" s="10" t="str">
        <f t="shared" si="55"/>
        <v/>
      </c>
    </row>
    <row r="486" spans="1:25" x14ac:dyDescent="0.3">
      <c r="A486" t="s">
        <v>2050</v>
      </c>
      <c r="B486" s="7">
        <v>45871</v>
      </c>
      <c r="C486" t="s">
        <v>1446</v>
      </c>
      <c r="D486" t="s">
        <v>1447</v>
      </c>
      <c r="E486">
        <v>17</v>
      </c>
      <c r="F486" t="s">
        <v>1604</v>
      </c>
      <c r="G486">
        <v>114</v>
      </c>
      <c r="H486" t="s">
        <v>204</v>
      </c>
      <c r="I486">
        <v>95</v>
      </c>
      <c r="J486">
        <v>0</v>
      </c>
      <c r="K486">
        <v>95</v>
      </c>
      <c r="L486">
        <v>10830</v>
      </c>
      <c r="M486" t="s">
        <v>1557</v>
      </c>
      <c r="N486">
        <v>1949.4</v>
      </c>
      <c r="O486">
        <v>12779.4</v>
      </c>
      <c r="P486" t="s">
        <v>1380</v>
      </c>
      <c r="Q486" s="7">
        <v>45872</v>
      </c>
      <c r="R486" t="s">
        <v>1552</v>
      </c>
      <c r="S486" s="10" t="str">
        <f t="shared" si="49"/>
        <v/>
      </c>
      <c r="T486" s="10" t="str">
        <f t="shared" si="50"/>
        <v/>
      </c>
      <c r="U486" s="10" t="str">
        <f t="shared" si="51"/>
        <v/>
      </c>
      <c r="V486" s="10" t="str">
        <f t="shared" si="52"/>
        <v/>
      </c>
      <c r="W486" s="10" t="str">
        <f t="shared" si="53"/>
        <v/>
      </c>
      <c r="X486" s="10">
        <f t="shared" si="54"/>
        <v>482</v>
      </c>
      <c r="Y486" s="10" t="str">
        <f t="shared" si="55"/>
        <v/>
      </c>
    </row>
    <row r="487" spans="1:25" x14ac:dyDescent="0.3">
      <c r="A487" t="s">
        <v>2051</v>
      </c>
      <c r="B487" s="7">
        <v>45871</v>
      </c>
      <c r="C487" t="s">
        <v>1385</v>
      </c>
      <c r="D487" t="s">
        <v>1386</v>
      </c>
      <c r="E487">
        <v>16</v>
      </c>
      <c r="F487" t="s">
        <v>1556</v>
      </c>
      <c r="G487">
        <v>274</v>
      </c>
      <c r="H487" t="s">
        <v>204</v>
      </c>
      <c r="I487">
        <v>1350</v>
      </c>
      <c r="J487">
        <v>0</v>
      </c>
      <c r="K487">
        <v>1350</v>
      </c>
      <c r="L487">
        <v>369900</v>
      </c>
      <c r="M487" t="s">
        <v>1557</v>
      </c>
      <c r="N487">
        <v>66582</v>
      </c>
      <c r="O487">
        <v>436482</v>
      </c>
      <c r="P487" t="s">
        <v>1389</v>
      </c>
      <c r="Q487" s="7">
        <v>45872</v>
      </c>
      <c r="R487" t="s">
        <v>1549</v>
      </c>
      <c r="S487" s="10" t="str">
        <f t="shared" si="49"/>
        <v/>
      </c>
      <c r="T487" s="10" t="str">
        <f t="shared" si="50"/>
        <v/>
      </c>
      <c r="U487" s="10" t="str">
        <f t="shared" si="51"/>
        <v/>
      </c>
      <c r="V487" s="10" t="str">
        <f t="shared" si="52"/>
        <v/>
      </c>
      <c r="W487" s="10" t="str">
        <f t="shared" si="53"/>
        <v/>
      </c>
      <c r="X487" s="10">
        <f t="shared" si="54"/>
        <v>483</v>
      </c>
      <c r="Y487" s="10" t="str">
        <f t="shared" si="55"/>
        <v/>
      </c>
    </row>
    <row r="488" spans="1:25" x14ac:dyDescent="0.3">
      <c r="A488" t="s">
        <v>2052</v>
      </c>
      <c r="B488" s="7">
        <v>45871</v>
      </c>
      <c r="C488" t="s">
        <v>1493</v>
      </c>
      <c r="D488" t="s">
        <v>1494</v>
      </c>
      <c r="E488">
        <v>18</v>
      </c>
      <c r="F488" t="s">
        <v>1572</v>
      </c>
      <c r="G488">
        <v>356</v>
      </c>
      <c r="H488" t="s">
        <v>200</v>
      </c>
      <c r="I488">
        <v>610</v>
      </c>
      <c r="J488">
        <v>2</v>
      </c>
      <c r="K488">
        <v>597.79999999999995</v>
      </c>
      <c r="L488">
        <v>212816.8</v>
      </c>
      <c r="M488" t="s">
        <v>1548</v>
      </c>
      <c r="N488">
        <v>38307.019999999997</v>
      </c>
      <c r="O488">
        <v>251123.82</v>
      </c>
      <c r="P488" t="s">
        <v>1389</v>
      </c>
      <c r="Q488" s="7">
        <v>45872</v>
      </c>
      <c r="R488" t="s">
        <v>1549</v>
      </c>
      <c r="S488" s="10" t="str">
        <f t="shared" si="49"/>
        <v/>
      </c>
      <c r="T488" s="10" t="str">
        <f t="shared" si="50"/>
        <v/>
      </c>
      <c r="U488" s="10" t="str">
        <f t="shared" si="51"/>
        <v/>
      </c>
      <c r="V488" s="10" t="str">
        <f t="shared" si="52"/>
        <v/>
      </c>
      <c r="W488" s="10" t="str">
        <f t="shared" si="53"/>
        <v/>
      </c>
      <c r="X488" s="10">
        <f t="shared" si="54"/>
        <v>484</v>
      </c>
      <c r="Y488" s="10" t="str">
        <f t="shared" si="55"/>
        <v/>
      </c>
    </row>
    <row r="489" spans="1:25" x14ac:dyDescent="0.3">
      <c r="A489" t="s">
        <v>2053</v>
      </c>
      <c r="B489" s="7">
        <v>45873</v>
      </c>
      <c r="C489" t="s">
        <v>1385</v>
      </c>
      <c r="D489" t="s">
        <v>1386</v>
      </c>
      <c r="E489">
        <v>16</v>
      </c>
      <c r="F489" t="s">
        <v>1551</v>
      </c>
      <c r="G489">
        <v>2954</v>
      </c>
      <c r="H489" t="s">
        <v>190</v>
      </c>
      <c r="I489">
        <v>342</v>
      </c>
      <c r="J489">
        <v>0</v>
      </c>
      <c r="K489">
        <v>342</v>
      </c>
      <c r="L489">
        <v>1010268</v>
      </c>
      <c r="M489" t="s">
        <v>1557</v>
      </c>
      <c r="N489">
        <v>181848.24</v>
      </c>
      <c r="O489">
        <v>1192116.24</v>
      </c>
      <c r="P489" t="s">
        <v>1389</v>
      </c>
      <c r="Q489" s="7">
        <v>45874</v>
      </c>
      <c r="R489" t="s">
        <v>1549</v>
      </c>
      <c r="S489" s="10" t="str">
        <f t="shared" si="49"/>
        <v/>
      </c>
      <c r="T489" s="10" t="str">
        <f t="shared" si="50"/>
        <v/>
      </c>
      <c r="U489" s="10" t="str">
        <f t="shared" si="51"/>
        <v/>
      </c>
      <c r="V489" s="10" t="str">
        <f t="shared" si="52"/>
        <v/>
      </c>
      <c r="W489" s="10" t="str">
        <f t="shared" si="53"/>
        <v/>
      </c>
      <c r="X489" s="10">
        <f t="shared" si="54"/>
        <v>485</v>
      </c>
      <c r="Y489" s="10" t="str">
        <f t="shared" si="55"/>
        <v/>
      </c>
    </row>
    <row r="490" spans="1:25" x14ac:dyDescent="0.3">
      <c r="A490" t="s">
        <v>2054</v>
      </c>
      <c r="B490" s="7">
        <v>45873</v>
      </c>
      <c r="C490" t="s">
        <v>1436</v>
      </c>
      <c r="D490" t="s">
        <v>1437</v>
      </c>
      <c r="E490">
        <v>18</v>
      </c>
      <c r="F490" t="s">
        <v>1576</v>
      </c>
      <c r="G490">
        <v>226</v>
      </c>
      <c r="H490" t="s">
        <v>200</v>
      </c>
      <c r="I490">
        <v>92</v>
      </c>
      <c r="J490">
        <v>0</v>
      </c>
      <c r="K490">
        <v>92</v>
      </c>
      <c r="L490">
        <v>20792</v>
      </c>
      <c r="M490" t="s">
        <v>1548</v>
      </c>
      <c r="N490">
        <v>3742.56</v>
      </c>
      <c r="O490">
        <v>24534.560000000001</v>
      </c>
      <c r="P490" t="s">
        <v>1394</v>
      </c>
      <c r="Q490" s="7">
        <v>45873</v>
      </c>
      <c r="R490" t="s">
        <v>1552</v>
      </c>
      <c r="S490" s="10" t="str">
        <f t="shared" si="49"/>
        <v/>
      </c>
      <c r="T490" s="10" t="str">
        <f t="shared" si="50"/>
        <v/>
      </c>
      <c r="U490" s="10" t="str">
        <f t="shared" si="51"/>
        <v/>
      </c>
      <c r="V490" s="10" t="str">
        <f t="shared" si="52"/>
        <v/>
      </c>
      <c r="W490" s="10" t="str">
        <f t="shared" si="53"/>
        <v/>
      </c>
      <c r="X490" s="10">
        <f t="shared" si="54"/>
        <v>486</v>
      </c>
      <c r="Y490" s="10" t="str">
        <f t="shared" si="55"/>
        <v/>
      </c>
    </row>
    <row r="491" spans="1:25" x14ac:dyDescent="0.3">
      <c r="A491" t="s">
        <v>2055</v>
      </c>
      <c r="B491" s="7">
        <v>45873</v>
      </c>
      <c r="C491" t="s">
        <v>1402</v>
      </c>
      <c r="D491" t="s">
        <v>1403</v>
      </c>
      <c r="E491">
        <v>18</v>
      </c>
      <c r="F491" t="s">
        <v>1568</v>
      </c>
      <c r="G491">
        <v>977</v>
      </c>
      <c r="H491" t="s">
        <v>200</v>
      </c>
      <c r="I491">
        <v>165</v>
      </c>
      <c r="J491">
        <v>0</v>
      </c>
      <c r="K491">
        <v>165</v>
      </c>
      <c r="L491">
        <v>161205</v>
      </c>
      <c r="M491" t="s">
        <v>1548</v>
      </c>
      <c r="N491">
        <v>29016.9</v>
      </c>
      <c r="O491">
        <v>190221.9</v>
      </c>
      <c r="P491" t="s">
        <v>1389</v>
      </c>
      <c r="Q491" s="7">
        <v>45873</v>
      </c>
      <c r="R491" t="s">
        <v>1549</v>
      </c>
      <c r="S491" s="10" t="str">
        <f t="shared" si="49"/>
        <v/>
      </c>
      <c r="T491" s="10" t="str">
        <f t="shared" si="50"/>
        <v/>
      </c>
      <c r="U491" s="10" t="str">
        <f t="shared" si="51"/>
        <v/>
      </c>
      <c r="V491" s="10" t="str">
        <f t="shared" si="52"/>
        <v/>
      </c>
      <c r="W491" s="10" t="str">
        <f t="shared" si="53"/>
        <v/>
      </c>
      <c r="X491" s="10">
        <f t="shared" si="54"/>
        <v>487</v>
      </c>
      <c r="Y491" s="10" t="str">
        <f t="shared" si="55"/>
        <v/>
      </c>
    </row>
    <row r="492" spans="1:25" x14ac:dyDescent="0.3">
      <c r="A492" t="s">
        <v>2056</v>
      </c>
      <c r="B492" s="7">
        <v>45873</v>
      </c>
      <c r="C492" t="s">
        <v>1449</v>
      </c>
      <c r="D492" t="s">
        <v>1450</v>
      </c>
      <c r="E492">
        <v>18</v>
      </c>
      <c r="F492" t="s">
        <v>1570</v>
      </c>
      <c r="G492">
        <v>2068</v>
      </c>
      <c r="H492" t="s">
        <v>200</v>
      </c>
      <c r="I492">
        <v>780</v>
      </c>
      <c r="J492">
        <v>0</v>
      </c>
      <c r="K492">
        <v>780</v>
      </c>
      <c r="L492">
        <v>1613040</v>
      </c>
      <c r="M492" t="s">
        <v>1548</v>
      </c>
      <c r="N492">
        <v>290347.2</v>
      </c>
      <c r="O492">
        <v>1903387.2</v>
      </c>
      <c r="P492" t="s">
        <v>1418</v>
      </c>
      <c r="Q492" s="7">
        <v>45873</v>
      </c>
      <c r="R492" t="s">
        <v>1552</v>
      </c>
      <c r="S492" s="10" t="str">
        <f t="shared" si="49"/>
        <v/>
      </c>
      <c r="T492" s="10" t="str">
        <f t="shared" si="50"/>
        <v/>
      </c>
      <c r="U492" s="10" t="str">
        <f t="shared" si="51"/>
        <v/>
      </c>
      <c r="V492" s="10" t="str">
        <f t="shared" si="52"/>
        <v/>
      </c>
      <c r="W492" s="10" t="str">
        <f t="shared" si="53"/>
        <v/>
      </c>
      <c r="X492" s="10">
        <f t="shared" si="54"/>
        <v>488</v>
      </c>
      <c r="Y492" s="10" t="str">
        <f t="shared" si="55"/>
        <v/>
      </c>
    </row>
    <row r="493" spans="1:25" x14ac:dyDescent="0.3">
      <c r="A493" t="s">
        <v>2057</v>
      </c>
      <c r="B493" s="7">
        <v>45873</v>
      </c>
      <c r="C493" t="s">
        <v>1517</v>
      </c>
      <c r="D493" t="s">
        <v>1518</v>
      </c>
      <c r="E493">
        <v>14</v>
      </c>
      <c r="F493" t="s">
        <v>1547</v>
      </c>
      <c r="G493">
        <v>2775</v>
      </c>
      <c r="H493" t="s">
        <v>190</v>
      </c>
      <c r="I493">
        <v>355</v>
      </c>
      <c r="J493">
        <v>3</v>
      </c>
      <c r="K493">
        <v>344.35</v>
      </c>
      <c r="L493">
        <v>955571.25</v>
      </c>
      <c r="M493" t="s">
        <v>1557</v>
      </c>
      <c r="N493">
        <v>172002.82</v>
      </c>
      <c r="O493">
        <v>1127574.07</v>
      </c>
      <c r="P493" t="s">
        <v>1394</v>
      </c>
      <c r="Q493" s="7">
        <v>45873</v>
      </c>
      <c r="R493" t="s">
        <v>1549</v>
      </c>
      <c r="S493" s="10" t="str">
        <f t="shared" si="49"/>
        <v/>
      </c>
      <c r="T493" s="10" t="str">
        <f t="shared" si="50"/>
        <v/>
      </c>
      <c r="U493" s="10" t="str">
        <f t="shared" si="51"/>
        <v/>
      </c>
      <c r="V493" s="10" t="str">
        <f t="shared" si="52"/>
        <v/>
      </c>
      <c r="W493" s="10" t="str">
        <f t="shared" si="53"/>
        <v/>
      </c>
      <c r="X493" s="10">
        <f t="shared" si="54"/>
        <v>489</v>
      </c>
      <c r="Y493" s="10" t="str">
        <f t="shared" si="55"/>
        <v/>
      </c>
    </row>
    <row r="494" spans="1:25" x14ac:dyDescent="0.3">
      <c r="A494" t="s">
        <v>2058</v>
      </c>
      <c r="B494" s="7">
        <v>45874</v>
      </c>
      <c r="C494" t="s">
        <v>1484</v>
      </c>
      <c r="D494" t="s">
        <v>1485</v>
      </c>
      <c r="E494">
        <v>18</v>
      </c>
      <c r="F494" t="s">
        <v>1609</v>
      </c>
      <c r="G494">
        <v>2176</v>
      </c>
      <c r="H494" t="s">
        <v>200</v>
      </c>
      <c r="I494">
        <v>690</v>
      </c>
      <c r="J494">
        <v>2.5</v>
      </c>
      <c r="K494">
        <v>672.75</v>
      </c>
      <c r="L494">
        <v>1463904</v>
      </c>
      <c r="M494" t="s">
        <v>1548</v>
      </c>
      <c r="N494">
        <v>263502.71999999997</v>
      </c>
      <c r="O494">
        <v>1727406.72</v>
      </c>
      <c r="P494" t="s">
        <v>1418</v>
      </c>
      <c r="Q494" s="7">
        <v>45876</v>
      </c>
      <c r="R494" t="s">
        <v>1549</v>
      </c>
      <c r="S494" s="10" t="str">
        <f t="shared" si="49"/>
        <v/>
      </c>
      <c r="T494" s="10" t="str">
        <f t="shared" si="50"/>
        <v/>
      </c>
      <c r="U494" s="10" t="str">
        <f t="shared" si="51"/>
        <v/>
      </c>
      <c r="V494" s="10" t="str">
        <f t="shared" si="52"/>
        <v/>
      </c>
      <c r="W494" s="10" t="str">
        <f t="shared" si="53"/>
        <v/>
      </c>
      <c r="X494" s="10">
        <f t="shared" si="54"/>
        <v>490</v>
      </c>
      <c r="Y494" s="10" t="str">
        <f t="shared" si="55"/>
        <v/>
      </c>
    </row>
    <row r="495" spans="1:25" x14ac:dyDescent="0.3">
      <c r="A495" t="s">
        <v>2059</v>
      </c>
      <c r="B495" s="7">
        <v>45874</v>
      </c>
      <c r="C495" t="s">
        <v>1468</v>
      </c>
      <c r="D495" t="s">
        <v>1469</v>
      </c>
      <c r="E495">
        <v>18</v>
      </c>
      <c r="F495" t="s">
        <v>1576</v>
      </c>
      <c r="G495">
        <v>733</v>
      </c>
      <c r="H495" t="s">
        <v>200</v>
      </c>
      <c r="I495">
        <v>92</v>
      </c>
      <c r="J495">
        <v>3</v>
      </c>
      <c r="K495">
        <v>89.24</v>
      </c>
      <c r="L495">
        <v>65412.92</v>
      </c>
      <c r="M495" t="s">
        <v>1548</v>
      </c>
      <c r="N495">
        <v>11774.33</v>
      </c>
      <c r="O495">
        <v>77187.25</v>
      </c>
      <c r="P495" t="s">
        <v>1389</v>
      </c>
      <c r="Q495" s="7">
        <v>45875</v>
      </c>
      <c r="R495" t="s">
        <v>1549</v>
      </c>
      <c r="S495" s="10" t="str">
        <f t="shared" si="49"/>
        <v/>
      </c>
      <c r="T495" s="10" t="str">
        <f t="shared" si="50"/>
        <v/>
      </c>
      <c r="U495" s="10" t="str">
        <f t="shared" si="51"/>
        <v/>
      </c>
      <c r="V495" s="10" t="str">
        <f t="shared" si="52"/>
        <v/>
      </c>
      <c r="W495" s="10" t="str">
        <f t="shared" si="53"/>
        <v/>
      </c>
      <c r="X495" s="10">
        <f t="shared" si="54"/>
        <v>491</v>
      </c>
      <c r="Y495" s="10" t="str">
        <f t="shared" si="55"/>
        <v/>
      </c>
    </row>
    <row r="496" spans="1:25" x14ac:dyDescent="0.3">
      <c r="A496" t="s">
        <v>2060</v>
      </c>
      <c r="B496" s="7">
        <v>45874</v>
      </c>
      <c r="C496" t="s">
        <v>1461</v>
      </c>
      <c r="D496" t="s">
        <v>1462</v>
      </c>
      <c r="E496">
        <v>13</v>
      </c>
      <c r="F496" t="s">
        <v>1572</v>
      </c>
      <c r="G496">
        <v>617</v>
      </c>
      <c r="H496" t="s">
        <v>200</v>
      </c>
      <c r="I496">
        <v>610</v>
      </c>
      <c r="J496">
        <v>2.5</v>
      </c>
      <c r="K496">
        <v>594.75</v>
      </c>
      <c r="L496">
        <v>366960.75</v>
      </c>
      <c r="M496" t="s">
        <v>1557</v>
      </c>
      <c r="N496">
        <v>66052.94</v>
      </c>
      <c r="O496">
        <v>433013.69</v>
      </c>
      <c r="P496" t="s">
        <v>1389</v>
      </c>
      <c r="Q496" s="7">
        <v>45876</v>
      </c>
      <c r="R496" t="s">
        <v>1552</v>
      </c>
      <c r="S496" s="10" t="str">
        <f t="shared" si="49"/>
        <v/>
      </c>
      <c r="T496" s="10" t="str">
        <f t="shared" si="50"/>
        <v/>
      </c>
      <c r="U496" s="10" t="str">
        <f t="shared" si="51"/>
        <v/>
      </c>
      <c r="V496" s="10" t="str">
        <f t="shared" si="52"/>
        <v/>
      </c>
      <c r="W496" s="10" t="str">
        <f t="shared" si="53"/>
        <v/>
      </c>
      <c r="X496" s="10">
        <f t="shared" si="54"/>
        <v>492</v>
      </c>
      <c r="Y496" s="10" t="str">
        <f t="shared" si="55"/>
        <v/>
      </c>
    </row>
    <row r="497" spans="1:25" x14ac:dyDescent="0.3">
      <c r="A497" t="s">
        <v>2061</v>
      </c>
      <c r="B497" s="7">
        <v>45874</v>
      </c>
      <c r="C497" t="s">
        <v>1499</v>
      </c>
      <c r="D497" t="s">
        <v>1386</v>
      </c>
      <c r="E497">
        <v>18</v>
      </c>
      <c r="F497" t="s">
        <v>1627</v>
      </c>
      <c r="G497">
        <v>1030</v>
      </c>
      <c r="H497" t="s">
        <v>200</v>
      </c>
      <c r="I497">
        <v>820</v>
      </c>
      <c r="J497">
        <v>4</v>
      </c>
      <c r="K497">
        <v>787.2</v>
      </c>
      <c r="L497">
        <v>810816</v>
      </c>
      <c r="M497" t="s">
        <v>1548</v>
      </c>
      <c r="N497">
        <v>145946.88</v>
      </c>
      <c r="O497">
        <v>956762.88</v>
      </c>
      <c r="P497" t="s">
        <v>1380</v>
      </c>
      <c r="Q497" s="7">
        <v>45874</v>
      </c>
      <c r="R497" t="s">
        <v>1549</v>
      </c>
      <c r="S497" s="10" t="str">
        <f t="shared" si="49"/>
        <v/>
      </c>
      <c r="T497" s="10" t="str">
        <f t="shared" si="50"/>
        <v/>
      </c>
      <c r="U497" s="10" t="str">
        <f t="shared" si="51"/>
        <v/>
      </c>
      <c r="V497" s="10" t="str">
        <f t="shared" si="52"/>
        <v/>
      </c>
      <c r="W497" s="10" t="str">
        <f t="shared" si="53"/>
        <v/>
      </c>
      <c r="X497" s="10">
        <f t="shared" si="54"/>
        <v>493</v>
      </c>
      <c r="Y497" s="10" t="str">
        <f t="shared" si="55"/>
        <v/>
      </c>
    </row>
    <row r="498" spans="1:25" x14ac:dyDescent="0.3">
      <c r="A498" t="s">
        <v>2062</v>
      </c>
      <c r="B498" s="7">
        <v>45875</v>
      </c>
      <c r="C498" t="s">
        <v>1430</v>
      </c>
      <c r="D498" t="s">
        <v>1413</v>
      </c>
      <c r="E498">
        <v>18</v>
      </c>
      <c r="F498" t="s">
        <v>1565</v>
      </c>
      <c r="G498">
        <v>1627</v>
      </c>
      <c r="H498" t="s">
        <v>200</v>
      </c>
      <c r="I498">
        <v>1150</v>
      </c>
      <c r="J498">
        <v>1</v>
      </c>
      <c r="K498">
        <v>1138.5</v>
      </c>
      <c r="L498">
        <v>1852339.5</v>
      </c>
      <c r="M498" t="s">
        <v>1548</v>
      </c>
      <c r="N498">
        <v>333421.11</v>
      </c>
      <c r="O498">
        <v>2185760.61</v>
      </c>
      <c r="P498" t="s">
        <v>1380</v>
      </c>
      <c r="Q498" s="7">
        <v>45875</v>
      </c>
      <c r="R498" t="s">
        <v>1552</v>
      </c>
      <c r="S498" s="10" t="str">
        <f t="shared" si="49"/>
        <v/>
      </c>
      <c r="T498" s="10" t="str">
        <f t="shared" si="50"/>
        <v/>
      </c>
      <c r="U498" s="10" t="str">
        <f t="shared" si="51"/>
        <v/>
      </c>
      <c r="V498" s="10" t="str">
        <f t="shared" si="52"/>
        <v/>
      </c>
      <c r="W498" s="10" t="str">
        <f t="shared" si="53"/>
        <v/>
      </c>
      <c r="X498" s="10">
        <f t="shared" si="54"/>
        <v>494</v>
      </c>
      <c r="Y498" s="10" t="str">
        <f t="shared" si="55"/>
        <v/>
      </c>
    </row>
    <row r="499" spans="1:25" x14ac:dyDescent="0.3">
      <c r="A499" t="s">
        <v>2063</v>
      </c>
      <c r="B499" s="7">
        <v>45875</v>
      </c>
      <c r="C499" t="s">
        <v>1436</v>
      </c>
      <c r="D499" t="s">
        <v>1437</v>
      </c>
      <c r="E499">
        <v>18</v>
      </c>
      <c r="F499" t="s">
        <v>1585</v>
      </c>
      <c r="G499">
        <v>1330</v>
      </c>
      <c r="H499" t="s">
        <v>200</v>
      </c>
      <c r="I499">
        <v>148</v>
      </c>
      <c r="J499">
        <v>2.5</v>
      </c>
      <c r="K499">
        <v>144.30000000000001</v>
      </c>
      <c r="L499">
        <v>191919</v>
      </c>
      <c r="M499" t="s">
        <v>1548</v>
      </c>
      <c r="N499">
        <v>34545.42</v>
      </c>
      <c r="O499">
        <v>226464.42</v>
      </c>
      <c r="P499" t="s">
        <v>1394</v>
      </c>
      <c r="Q499" s="7">
        <v>45877</v>
      </c>
      <c r="R499" t="s">
        <v>1549</v>
      </c>
      <c r="S499" s="10" t="str">
        <f t="shared" si="49"/>
        <v/>
      </c>
      <c r="T499" s="10" t="str">
        <f t="shared" si="50"/>
        <v/>
      </c>
      <c r="U499" s="10" t="str">
        <f t="shared" si="51"/>
        <v/>
      </c>
      <c r="V499" s="10" t="str">
        <f t="shared" si="52"/>
        <v/>
      </c>
      <c r="W499" s="10" t="str">
        <f t="shared" si="53"/>
        <v/>
      </c>
      <c r="X499" s="10">
        <f t="shared" si="54"/>
        <v>495</v>
      </c>
      <c r="Y499" s="10" t="str">
        <f t="shared" si="55"/>
        <v/>
      </c>
    </row>
    <row r="500" spans="1:25" x14ac:dyDescent="0.3">
      <c r="A500" t="s">
        <v>2064</v>
      </c>
      <c r="B500" s="7">
        <v>45875</v>
      </c>
      <c r="C500" t="s">
        <v>1504</v>
      </c>
      <c r="D500" t="s">
        <v>1482</v>
      </c>
      <c r="E500">
        <v>18</v>
      </c>
      <c r="F500" t="s">
        <v>1627</v>
      </c>
      <c r="G500">
        <v>1252</v>
      </c>
      <c r="H500" t="s">
        <v>200</v>
      </c>
      <c r="I500">
        <v>820</v>
      </c>
      <c r="J500">
        <v>0</v>
      </c>
      <c r="K500">
        <v>820</v>
      </c>
      <c r="L500">
        <v>1026640</v>
      </c>
      <c r="M500" t="s">
        <v>1548</v>
      </c>
      <c r="N500">
        <v>184795.2</v>
      </c>
      <c r="O500">
        <v>1211435.2</v>
      </c>
      <c r="P500" t="s">
        <v>1380</v>
      </c>
      <c r="Q500" s="7">
        <v>45875</v>
      </c>
      <c r="R500" t="s">
        <v>1552</v>
      </c>
      <c r="S500" s="10" t="str">
        <f t="shared" si="49"/>
        <v/>
      </c>
      <c r="T500" s="10" t="str">
        <f t="shared" si="50"/>
        <v/>
      </c>
      <c r="U500" s="10" t="str">
        <f t="shared" si="51"/>
        <v/>
      </c>
      <c r="V500" s="10" t="str">
        <f t="shared" si="52"/>
        <v/>
      </c>
      <c r="W500" s="10" t="str">
        <f t="shared" si="53"/>
        <v/>
      </c>
      <c r="X500" s="10">
        <f t="shared" si="54"/>
        <v>496</v>
      </c>
      <c r="Y500" s="10" t="str">
        <f t="shared" si="55"/>
        <v/>
      </c>
    </row>
    <row r="501" spans="1:25" x14ac:dyDescent="0.3">
      <c r="A501" t="s">
        <v>2065</v>
      </c>
      <c r="B501" s="7">
        <v>45876</v>
      </c>
      <c r="C501" t="s">
        <v>1501</v>
      </c>
      <c r="D501" t="s">
        <v>1502</v>
      </c>
      <c r="E501">
        <v>12</v>
      </c>
      <c r="F501" t="s">
        <v>1609</v>
      </c>
      <c r="G501">
        <v>177</v>
      </c>
      <c r="H501" t="s">
        <v>200</v>
      </c>
      <c r="I501">
        <v>690</v>
      </c>
      <c r="J501">
        <v>2.5</v>
      </c>
      <c r="K501">
        <v>672.75</v>
      </c>
      <c r="L501">
        <v>119076.75</v>
      </c>
      <c r="M501" t="s">
        <v>1557</v>
      </c>
      <c r="N501">
        <v>21433.82</v>
      </c>
      <c r="O501">
        <v>140510.57</v>
      </c>
      <c r="P501" t="s">
        <v>1380</v>
      </c>
      <c r="Q501" s="7">
        <v>45877</v>
      </c>
      <c r="R501" t="s">
        <v>1552</v>
      </c>
      <c r="S501" s="10" t="str">
        <f t="shared" si="49"/>
        <v/>
      </c>
      <c r="T501" s="10" t="str">
        <f t="shared" si="50"/>
        <v/>
      </c>
      <c r="U501" s="10" t="str">
        <f t="shared" si="51"/>
        <v/>
      </c>
      <c r="V501" s="10" t="str">
        <f t="shared" si="52"/>
        <v/>
      </c>
      <c r="W501" s="10" t="str">
        <f t="shared" si="53"/>
        <v/>
      </c>
      <c r="X501" s="10">
        <f t="shared" si="54"/>
        <v>497</v>
      </c>
      <c r="Y501" s="10" t="str">
        <f t="shared" si="55"/>
        <v/>
      </c>
    </row>
    <row r="502" spans="1:25" x14ac:dyDescent="0.3">
      <c r="A502" t="s">
        <v>2066</v>
      </c>
      <c r="B502" s="7">
        <v>45876</v>
      </c>
      <c r="C502" t="s">
        <v>1427</v>
      </c>
      <c r="D502" t="s">
        <v>1428</v>
      </c>
      <c r="E502">
        <v>18</v>
      </c>
      <c r="F502" t="s">
        <v>1604</v>
      </c>
      <c r="G502">
        <v>308</v>
      </c>
      <c r="H502" t="s">
        <v>204</v>
      </c>
      <c r="I502">
        <v>95</v>
      </c>
      <c r="J502">
        <v>2.5</v>
      </c>
      <c r="K502">
        <v>92.62</v>
      </c>
      <c r="L502">
        <v>28526.959999999999</v>
      </c>
      <c r="M502" t="s">
        <v>1548</v>
      </c>
      <c r="N502">
        <v>5134.8500000000004</v>
      </c>
      <c r="O502">
        <v>33661.81</v>
      </c>
      <c r="P502" t="s">
        <v>1394</v>
      </c>
      <c r="Q502" s="7">
        <v>45877</v>
      </c>
      <c r="R502" t="s">
        <v>1552</v>
      </c>
      <c r="S502" s="10" t="str">
        <f t="shared" si="49"/>
        <v/>
      </c>
      <c r="T502" s="10" t="str">
        <f t="shared" si="50"/>
        <v/>
      </c>
      <c r="U502" s="10" t="str">
        <f t="shared" si="51"/>
        <v/>
      </c>
      <c r="V502" s="10" t="str">
        <f t="shared" si="52"/>
        <v/>
      </c>
      <c r="W502" s="10" t="str">
        <f t="shared" si="53"/>
        <v/>
      </c>
      <c r="X502" s="10">
        <f t="shared" si="54"/>
        <v>498</v>
      </c>
      <c r="Y502" s="10" t="str">
        <f t="shared" si="55"/>
        <v/>
      </c>
    </row>
    <row r="503" spans="1:25" x14ac:dyDescent="0.3">
      <c r="A503" t="s">
        <v>2067</v>
      </c>
      <c r="B503" s="7">
        <v>45876</v>
      </c>
      <c r="C503" t="s">
        <v>1517</v>
      </c>
      <c r="D503" t="s">
        <v>1518</v>
      </c>
      <c r="E503">
        <v>14</v>
      </c>
      <c r="F503" t="s">
        <v>1585</v>
      </c>
      <c r="G503">
        <v>1192</v>
      </c>
      <c r="H503" t="s">
        <v>200</v>
      </c>
      <c r="I503">
        <v>148</v>
      </c>
      <c r="J503">
        <v>3</v>
      </c>
      <c r="K503">
        <v>143.56</v>
      </c>
      <c r="L503">
        <v>171123.52</v>
      </c>
      <c r="M503" t="s">
        <v>1557</v>
      </c>
      <c r="N503">
        <v>30802.23</v>
      </c>
      <c r="O503">
        <v>201925.75</v>
      </c>
      <c r="P503" t="s">
        <v>1394</v>
      </c>
      <c r="Q503" s="7">
        <v>45876</v>
      </c>
      <c r="R503" t="s">
        <v>1549</v>
      </c>
      <c r="S503" s="10" t="str">
        <f t="shared" si="49"/>
        <v/>
      </c>
      <c r="T503" s="10" t="str">
        <f t="shared" si="50"/>
        <v/>
      </c>
      <c r="U503" s="10" t="str">
        <f t="shared" si="51"/>
        <v/>
      </c>
      <c r="V503" s="10" t="str">
        <f t="shared" si="52"/>
        <v/>
      </c>
      <c r="W503" s="10" t="str">
        <f t="shared" si="53"/>
        <v/>
      </c>
      <c r="X503" s="10">
        <f t="shared" si="54"/>
        <v>499</v>
      </c>
      <c r="Y503" s="10" t="str">
        <f t="shared" si="55"/>
        <v/>
      </c>
    </row>
    <row r="504" spans="1:25" x14ac:dyDescent="0.3">
      <c r="A504" t="s">
        <v>2068</v>
      </c>
      <c r="B504" s="7">
        <v>45876</v>
      </c>
      <c r="C504" t="s">
        <v>1501</v>
      </c>
      <c r="D504" t="s">
        <v>1502</v>
      </c>
      <c r="E504">
        <v>12</v>
      </c>
      <c r="F504" t="s">
        <v>1585</v>
      </c>
      <c r="G504">
        <v>1294</v>
      </c>
      <c r="H504" t="s">
        <v>200</v>
      </c>
      <c r="I504">
        <v>148</v>
      </c>
      <c r="J504">
        <v>2.5</v>
      </c>
      <c r="K504">
        <v>144.30000000000001</v>
      </c>
      <c r="L504">
        <v>186724.2</v>
      </c>
      <c r="M504" t="s">
        <v>1557</v>
      </c>
      <c r="N504">
        <v>33610.36</v>
      </c>
      <c r="O504">
        <v>220334.56</v>
      </c>
      <c r="P504" t="s">
        <v>1380</v>
      </c>
      <c r="Q504" s="7">
        <v>45876</v>
      </c>
      <c r="R504" t="s">
        <v>1549</v>
      </c>
      <c r="S504" s="10" t="str">
        <f t="shared" si="49"/>
        <v/>
      </c>
      <c r="T504" s="10" t="str">
        <f t="shared" si="50"/>
        <v/>
      </c>
      <c r="U504" s="10" t="str">
        <f t="shared" si="51"/>
        <v/>
      </c>
      <c r="V504" s="10" t="str">
        <f t="shared" si="52"/>
        <v/>
      </c>
      <c r="W504" s="10" t="str">
        <f t="shared" si="53"/>
        <v/>
      </c>
      <c r="X504" s="10">
        <f t="shared" si="54"/>
        <v>500</v>
      </c>
      <c r="Y504" s="10" t="str">
        <f t="shared" si="55"/>
        <v/>
      </c>
    </row>
    <row r="505" spans="1:25" x14ac:dyDescent="0.3">
      <c r="A505" t="s">
        <v>2069</v>
      </c>
      <c r="B505" s="7">
        <v>45876</v>
      </c>
      <c r="C505" t="s">
        <v>1496</v>
      </c>
      <c r="D505" t="s">
        <v>1497</v>
      </c>
      <c r="E505">
        <v>18</v>
      </c>
      <c r="F505" t="s">
        <v>1609</v>
      </c>
      <c r="G505">
        <v>419</v>
      </c>
      <c r="H505" t="s">
        <v>200</v>
      </c>
      <c r="I505">
        <v>690</v>
      </c>
      <c r="J505">
        <v>2</v>
      </c>
      <c r="K505">
        <v>676.2</v>
      </c>
      <c r="L505">
        <v>283327.8</v>
      </c>
      <c r="M505" t="s">
        <v>1548</v>
      </c>
      <c r="N505">
        <v>50999</v>
      </c>
      <c r="O505">
        <v>334326.8</v>
      </c>
      <c r="P505" t="s">
        <v>1389</v>
      </c>
      <c r="Q505" s="7">
        <v>45877</v>
      </c>
      <c r="R505" t="s">
        <v>1549</v>
      </c>
      <c r="S505" s="10" t="str">
        <f t="shared" si="49"/>
        <v/>
      </c>
      <c r="T505" s="10" t="str">
        <f t="shared" si="50"/>
        <v/>
      </c>
      <c r="U505" s="10" t="str">
        <f t="shared" si="51"/>
        <v/>
      </c>
      <c r="V505" s="10" t="str">
        <f t="shared" si="52"/>
        <v/>
      </c>
      <c r="W505" s="10" t="str">
        <f t="shared" si="53"/>
        <v/>
      </c>
      <c r="X505" s="10">
        <f t="shared" si="54"/>
        <v>501</v>
      </c>
      <c r="Y505" s="10" t="str">
        <f t="shared" si="55"/>
        <v/>
      </c>
    </row>
    <row r="506" spans="1:25" x14ac:dyDescent="0.3">
      <c r="A506" t="s">
        <v>2070</v>
      </c>
      <c r="B506" s="7">
        <v>45876</v>
      </c>
      <c r="C506" t="s">
        <v>1455</v>
      </c>
      <c r="D506" t="s">
        <v>1456</v>
      </c>
      <c r="E506">
        <v>18</v>
      </c>
      <c r="F506" t="s">
        <v>1585</v>
      </c>
      <c r="G506">
        <v>591</v>
      </c>
      <c r="H506" t="s">
        <v>200</v>
      </c>
      <c r="I506">
        <v>148</v>
      </c>
      <c r="J506">
        <v>1</v>
      </c>
      <c r="K506">
        <v>146.52000000000001</v>
      </c>
      <c r="L506">
        <v>86593.32</v>
      </c>
      <c r="M506" t="s">
        <v>1548</v>
      </c>
      <c r="N506">
        <v>15586.8</v>
      </c>
      <c r="O506">
        <v>102180.12</v>
      </c>
      <c r="P506" t="s">
        <v>1389</v>
      </c>
      <c r="Q506" s="7">
        <v>45878</v>
      </c>
      <c r="R506" t="s">
        <v>1552</v>
      </c>
      <c r="S506" s="10" t="str">
        <f t="shared" si="49"/>
        <v/>
      </c>
      <c r="T506" s="10" t="str">
        <f t="shared" si="50"/>
        <v/>
      </c>
      <c r="U506" s="10" t="str">
        <f t="shared" si="51"/>
        <v/>
      </c>
      <c r="V506" s="10" t="str">
        <f t="shared" si="52"/>
        <v/>
      </c>
      <c r="W506" s="10" t="str">
        <f t="shared" si="53"/>
        <v/>
      </c>
      <c r="X506" s="10">
        <f t="shared" si="54"/>
        <v>502</v>
      </c>
      <c r="Y506" s="10" t="str">
        <f t="shared" si="55"/>
        <v/>
      </c>
    </row>
    <row r="507" spans="1:25" x14ac:dyDescent="0.3">
      <c r="A507" t="s">
        <v>2071</v>
      </c>
      <c r="B507" s="7">
        <v>45876</v>
      </c>
      <c r="C507" t="s">
        <v>1395</v>
      </c>
      <c r="D507" t="s">
        <v>1396</v>
      </c>
      <c r="E507">
        <v>18</v>
      </c>
      <c r="F507" t="s">
        <v>1627</v>
      </c>
      <c r="G507">
        <v>251</v>
      </c>
      <c r="H507" t="s">
        <v>200</v>
      </c>
      <c r="I507">
        <v>820</v>
      </c>
      <c r="J507">
        <v>0</v>
      </c>
      <c r="K507">
        <v>820</v>
      </c>
      <c r="L507">
        <v>205820</v>
      </c>
      <c r="M507" t="s">
        <v>1548</v>
      </c>
      <c r="N507">
        <v>37047.599999999999</v>
      </c>
      <c r="O507">
        <v>242867.6</v>
      </c>
      <c r="P507" t="s">
        <v>1394</v>
      </c>
      <c r="Q507" s="7">
        <v>45878</v>
      </c>
      <c r="R507" t="s">
        <v>1552</v>
      </c>
      <c r="S507" s="10" t="str">
        <f t="shared" si="49"/>
        <v/>
      </c>
      <c r="T507" s="10" t="str">
        <f t="shared" si="50"/>
        <v/>
      </c>
      <c r="U507" s="10" t="str">
        <f t="shared" si="51"/>
        <v/>
      </c>
      <c r="V507" s="10" t="str">
        <f t="shared" si="52"/>
        <v/>
      </c>
      <c r="W507" s="10" t="str">
        <f t="shared" si="53"/>
        <v/>
      </c>
      <c r="X507" s="10">
        <f t="shared" si="54"/>
        <v>503</v>
      </c>
      <c r="Y507" s="10" t="str">
        <f t="shared" si="55"/>
        <v/>
      </c>
    </row>
    <row r="508" spans="1:25" x14ac:dyDescent="0.3">
      <c r="A508" t="s">
        <v>2072</v>
      </c>
      <c r="B508" s="7">
        <v>45877</v>
      </c>
      <c r="C508" t="s">
        <v>1436</v>
      </c>
      <c r="D508" t="s">
        <v>1437</v>
      </c>
      <c r="E508">
        <v>18</v>
      </c>
      <c r="F508" t="s">
        <v>1609</v>
      </c>
      <c r="G508">
        <v>336</v>
      </c>
      <c r="H508" t="s">
        <v>200</v>
      </c>
      <c r="I508">
        <v>690</v>
      </c>
      <c r="J508">
        <v>4</v>
      </c>
      <c r="K508">
        <v>662.4</v>
      </c>
      <c r="L508">
        <v>222566.39999999999</v>
      </c>
      <c r="M508" t="s">
        <v>1548</v>
      </c>
      <c r="N508">
        <v>40061.949999999997</v>
      </c>
      <c r="O508">
        <v>262628.34999999998</v>
      </c>
      <c r="P508" t="s">
        <v>1394</v>
      </c>
      <c r="Q508" s="7">
        <v>45877</v>
      </c>
      <c r="R508" t="s">
        <v>1552</v>
      </c>
      <c r="S508" s="10" t="str">
        <f t="shared" si="49"/>
        <v/>
      </c>
      <c r="T508" s="10" t="str">
        <f t="shared" si="50"/>
        <v/>
      </c>
      <c r="U508" s="10" t="str">
        <f t="shared" si="51"/>
        <v/>
      </c>
      <c r="V508" s="10" t="str">
        <f t="shared" si="52"/>
        <v/>
      </c>
      <c r="W508" s="10" t="str">
        <f t="shared" si="53"/>
        <v/>
      </c>
      <c r="X508" s="10">
        <f t="shared" si="54"/>
        <v>504</v>
      </c>
      <c r="Y508" s="10" t="str">
        <f t="shared" si="55"/>
        <v/>
      </c>
    </row>
    <row r="509" spans="1:25" x14ac:dyDescent="0.3">
      <c r="A509" t="s">
        <v>2073</v>
      </c>
      <c r="B509" s="7">
        <v>45877</v>
      </c>
      <c r="C509" t="s">
        <v>1423</v>
      </c>
      <c r="D509" t="s">
        <v>1424</v>
      </c>
      <c r="E509">
        <v>12</v>
      </c>
      <c r="F509" t="s">
        <v>1627</v>
      </c>
      <c r="G509">
        <v>86</v>
      </c>
      <c r="H509" t="s">
        <v>200</v>
      </c>
      <c r="I509">
        <v>820</v>
      </c>
      <c r="J509">
        <v>0</v>
      </c>
      <c r="K509">
        <v>820</v>
      </c>
      <c r="L509">
        <v>70520</v>
      </c>
      <c r="M509" t="s">
        <v>1557</v>
      </c>
      <c r="N509">
        <v>12693.6</v>
      </c>
      <c r="O509">
        <v>83213.600000000006</v>
      </c>
      <c r="P509" t="s">
        <v>1394</v>
      </c>
      <c r="Q509" s="7">
        <v>45877</v>
      </c>
      <c r="R509" t="s">
        <v>1552</v>
      </c>
      <c r="S509" s="10" t="str">
        <f t="shared" si="49"/>
        <v/>
      </c>
      <c r="T509" s="10" t="str">
        <f t="shared" si="50"/>
        <v/>
      </c>
      <c r="U509" s="10" t="str">
        <f t="shared" si="51"/>
        <v/>
      </c>
      <c r="V509" s="10" t="str">
        <f t="shared" si="52"/>
        <v/>
      </c>
      <c r="W509" s="10" t="str">
        <f t="shared" si="53"/>
        <v/>
      </c>
      <c r="X509" s="10">
        <f t="shared" si="54"/>
        <v>505</v>
      </c>
      <c r="Y509" s="10" t="str">
        <f t="shared" si="55"/>
        <v/>
      </c>
    </row>
    <row r="510" spans="1:25" x14ac:dyDescent="0.3">
      <c r="A510" t="s">
        <v>2074</v>
      </c>
      <c r="B510" s="7">
        <v>45877</v>
      </c>
      <c r="C510" t="s">
        <v>1496</v>
      </c>
      <c r="D510" t="s">
        <v>1497</v>
      </c>
      <c r="E510">
        <v>18</v>
      </c>
      <c r="F510" t="s">
        <v>1563</v>
      </c>
      <c r="G510">
        <v>387</v>
      </c>
      <c r="H510" t="s">
        <v>204</v>
      </c>
      <c r="I510">
        <v>480</v>
      </c>
      <c r="J510">
        <v>0</v>
      </c>
      <c r="K510">
        <v>480</v>
      </c>
      <c r="L510">
        <v>185760</v>
      </c>
      <c r="M510" t="s">
        <v>1548</v>
      </c>
      <c r="N510">
        <v>33436.800000000003</v>
      </c>
      <c r="O510">
        <v>219196.79999999999</v>
      </c>
      <c r="P510" t="s">
        <v>1389</v>
      </c>
      <c r="Q510" s="7">
        <v>45878</v>
      </c>
      <c r="R510" t="s">
        <v>1549</v>
      </c>
      <c r="S510" s="10" t="str">
        <f t="shared" si="49"/>
        <v/>
      </c>
      <c r="T510" s="10" t="str">
        <f t="shared" si="50"/>
        <v/>
      </c>
      <c r="U510" s="10" t="str">
        <f t="shared" si="51"/>
        <v/>
      </c>
      <c r="V510" s="10" t="str">
        <f t="shared" si="52"/>
        <v/>
      </c>
      <c r="W510" s="10" t="str">
        <f t="shared" si="53"/>
        <v/>
      </c>
      <c r="X510" s="10">
        <f t="shared" si="54"/>
        <v>506</v>
      </c>
      <c r="Y510" s="10" t="str">
        <f t="shared" si="55"/>
        <v/>
      </c>
    </row>
    <row r="511" spans="1:25" x14ac:dyDescent="0.3">
      <c r="A511" t="s">
        <v>2075</v>
      </c>
      <c r="B511" s="7">
        <v>45877</v>
      </c>
      <c r="C511" t="s">
        <v>1381</v>
      </c>
      <c r="D511" t="s">
        <v>1382</v>
      </c>
      <c r="E511">
        <v>18</v>
      </c>
      <c r="F511" t="s">
        <v>1559</v>
      </c>
      <c r="G511">
        <v>371</v>
      </c>
      <c r="H511" t="s">
        <v>200</v>
      </c>
      <c r="I511">
        <v>520</v>
      </c>
      <c r="J511">
        <v>0</v>
      </c>
      <c r="K511">
        <v>520</v>
      </c>
      <c r="L511">
        <v>192920</v>
      </c>
      <c r="M511" t="s">
        <v>1548</v>
      </c>
      <c r="N511">
        <v>34725.599999999999</v>
      </c>
      <c r="O511">
        <v>227645.6</v>
      </c>
      <c r="P511" t="s">
        <v>1380</v>
      </c>
      <c r="Q511" s="7">
        <v>45877</v>
      </c>
      <c r="R511" t="s">
        <v>1549</v>
      </c>
      <c r="S511" s="10" t="str">
        <f t="shared" si="49"/>
        <v/>
      </c>
      <c r="T511" s="10" t="str">
        <f t="shared" si="50"/>
        <v/>
      </c>
      <c r="U511" s="10" t="str">
        <f t="shared" si="51"/>
        <v/>
      </c>
      <c r="V511" s="10" t="str">
        <f t="shared" si="52"/>
        <v/>
      </c>
      <c r="W511" s="10" t="str">
        <f t="shared" si="53"/>
        <v/>
      </c>
      <c r="X511" s="10">
        <f t="shared" si="54"/>
        <v>507</v>
      </c>
      <c r="Y511" s="10" t="str">
        <f t="shared" si="55"/>
        <v/>
      </c>
    </row>
    <row r="512" spans="1:25" x14ac:dyDescent="0.3">
      <c r="A512" t="s">
        <v>2076</v>
      </c>
      <c r="B512" s="7">
        <v>45877</v>
      </c>
      <c r="C512" t="s">
        <v>1449</v>
      </c>
      <c r="D512" t="s">
        <v>1450</v>
      </c>
      <c r="E512">
        <v>18</v>
      </c>
      <c r="F512" t="s">
        <v>1559</v>
      </c>
      <c r="G512">
        <v>525</v>
      </c>
      <c r="H512" t="s">
        <v>200</v>
      </c>
      <c r="I512">
        <v>520</v>
      </c>
      <c r="J512">
        <v>0</v>
      </c>
      <c r="K512">
        <v>520</v>
      </c>
      <c r="L512">
        <v>273000</v>
      </c>
      <c r="M512" t="s">
        <v>1548</v>
      </c>
      <c r="N512">
        <v>49140</v>
      </c>
      <c r="O512">
        <v>322140</v>
      </c>
      <c r="P512" t="s">
        <v>1418</v>
      </c>
      <c r="Q512" s="7">
        <v>45877</v>
      </c>
      <c r="R512" t="s">
        <v>1552</v>
      </c>
      <c r="S512" s="10" t="str">
        <f t="shared" si="49"/>
        <v/>
      </c>
      <c r="T512" s="10" t="str">
        <f t="shared" si="50"/>
        <v/>
      </c>
      <c r="U512" s="10" t="str">
        <f t="shared" si="51"/>
        <v/>
      </c>
      <c r="V512" s="10" t="str">
        <f t="shared" si="52"/>
        <v/>
      </c>
      <c r="W512" s="10" t="str">
        <f t="shared" si="53"/>
        <v/>
      </c>
      <c r="X512" s="10">
        <f t="shared" si="54"/>
        <v>508</v>
      </c>
      <c r="Y512" s="10" t="str">
        <f t="shared" si="55"/>
        <v/>
      </c>
    </row>
    <row r="513" spans="1:25" x14ac:dyDescent="0.3">
      <c r="A513" t="s">
        <v>2077</v>
      </c>
      <c r="B513" s="7">
        <v>45877</v>
      </c>
      <c r="C513" t="s">
        <v>1501</v>
      </c>
      <c r="D513" t="s">
        <v>1502</v>
      </c>
      <c r="E513">
        <v>12</v>
      </c>
      <c r="F513" t="s">
        <v>1581</v>
      </c>
      <c r="G513">
        <v>1314</v>
      </c>
      <c r="H513" t="s">
        <v>200</v>
      </c>
      <c r="I513">
        <v>980</v>
      </c>
      <c r="J513">
        <v>3</v>
      </c>
      <c r="K513">
        <v>950.6</v>
      </c>
      <c r="L513">
        <v>1249088.3999999999</v>
      </c>
      <c r="M513" t="s">
        <v>1557</v>
      </c>
      <c r="N513">
        <v>224835.91</v>
      </c>
      <c r="O513">
        <v>1473924.31</v>
      </c>
      <c r="P513" t="s">
        <v>1380</v>
      </c>
      <c r="Q513" s="7">
        <v>45879</v>
      </c>
      <c r="R513" t="s">
        <v>1552</v>
      </c>
      <c r="S513" s="10" t="str">
        <f t="shared" si="49"/>
        <v/>
      </c>
      <c r="T513" s="10" t="str">
        <f t="shared" si="50"/>
        <v/>
      </c>
      <c r="U513" s="10" t="str">
        <f t="shared" si="51"/>
        <v/>
      </c>
      <c r="V513" s="10" t="str">
        <f t="shared" si="52"/>
        <v/>
      </c>
      <c r="W513" s="10" t="str">
        <f t="shared" si="53"/>
        <v/>
      </c>
      <c r="X513" s="10">
        <f t="shared" si="54"/>
        <v>509</v>
      </c>
      <c r="Y513" s="10" t="str">
        <f t="shared" si="55"/>
        <v/>
      </c>
    </row>
    <row r="514" spans="1:25" x14ac:dyDescent="0.3">
      <c r="A514" t="s">
        <v>2078</v>
      </c>
      <c r="B514" s="7">
        <v>45878</v>
      </c>
      <c r="C514" t="s">
        <v>1427</v>
      </c>
      <c r="D514" t="s">
        <v>1428</v>
      </c>
      <c r="E514">
        <v>18</v>
      </c>
      <c r="F514" t="s">
        <v>1574</v>
      </c>
      <c r="G514">
        <v>1806</v>
      </c>
      <c r="H514" t="s">
        <v>190</v>
      </c>
      <c r="I514">
        <v>395</v>
      </c>
      <c r="J514">
        <v>2</v>
      </c>
      <c r="K514">
        <v>387.1</v>
      </c>
      <c r="L514">
        <v>699102.6</v>
      </c>
      <c r="M514" t="s">
        <v>1548</v>
      </c>
      <c r="N514">
        <v>125838.47</v>
      </c>
      <c r="O514">
        <v>824941.07</v>
      </c>
      <c r="P514" t="s">
        <v>1394</v>
      </c>
      <c r="Q514" s="7">
        <v>45879</v>
      </c>
      <c r="R514" t="s">
        <v>1552</v>
      </c>
      <c r="S514" s="10" t="str">
        <f t="shared" si="49"/>
        <v/>
      </c>
      <c r="T514" s="10" t="str">
        <f t="shared" si="50"/>
        <v/>
      </c>
      <c r="U514" s="10" t="str">
        <f t="shared" si="51"/>
        <v/>
      </c>
      <c r="V514" s="10" t="str">
        <f t="shared" si="52"/>
        <v/>
      </c>
      <c r="W514" s="10" t="str">
        <f t="shared" si="53"/>
        <v/>
      </c>
      <c r="X514" s="10">
        <f t="shared" si="54"/>
        <v>510</v>
      </c>
      <c r="Y514" s="10" t="str">
        <f t="shared" si="55"/>
        <v/>
      </c>
    </row>
    <row r="515" spans="1:25" x14ac:dyDescent="0.3">
      <c r="A515" t="s">
        <v>2079</v>
      </c>
      <c r="B515" s="7">
        <v>45878</v>
      </c>
      <c r="C515" t="s">
        <v>1487</v>
      </c>
      <c r="D515" t="s">
        <v>1443</v>
      </c>
      <c r="E515">
        <v>15</v>
      </c>
      <c r="F515" t="s">
        <v>1563</v>
      </c>
      <c r="G515">
        <v>194</v>
      </c>
      <c r="H515" t="s">
        <v>204</v>
      </c>
      <c r="I515">
        <v>480</v>
      </c>
      <c r="J515">
        <v>2.5</v>
      </c>
      <c r="K515">
        <v>468</v>
      </c>
      <c r="L515">
        <v>90792</v>
      </c>
      <c r="M515" t="s">
        <v>1557</v>
      </c>
      <c r="N515">
        <v>16342.56</v>
      </c>
      <c r="O515">
        <v>107134.56</v>
      </c>
      <c r="P515" t="s">
        <v>1380</v>
      </c>
      <c r="Q515" s="7">
        <v>45878</v>
      </c>
      <c r="R515" t="s">
        <v>1552</v>
      </c>
      <c r="S515" s="10" t="str">
        <f t="shared" si="49"/>
        <v/>
      </c>
      <c r="T515" s="10" t="str">
        <f t="shared" si="50"/>
        <v/>
      </c>
      <c r="U515" s="10" t="str">
        <f t="shared" si="51"/>
        <v/>
      </c>
      <c r="V515" s="10" t="str">
        <f t="shared" si="52"/>
        <v/>
      </c>
      <c r="W515" s="10" t="str">
        <f t="shared" si="53"/>
        <v/>
      </c>
      <c r="X515" s="10">
        <f t="shared" si="54"/>
        <v>511</v>
      </c>
      <c r="Y515" s="10" t="str">
        <f t="shared" si="55"/>
        <v/>
      </c>
    </row>
    <row r="516" spans="1:25" x14ac:dyDescent="0.3">
      <c r="A516" t="s">
        <v>2080</v>
      </c>
      <c r="B516" s="7">
        <v>45878</v>
      </c>
      <c r="C516" t="s">
        <v>1484</v>
      </c>
      <c r="D516" t="s">
        <v>1485</v>
      </c>
      <c r="E516">
        <v>18</v>
      </c>
      <c r="F516" t="s">
        <v>1572</v>
      </c>
      <c r="G516">
        <v>542</v>
      </c>
      <c r="H516" t="s">
        <v>200</v>
      </c>
      <c r="I516">
        <v>610</v>
      </c>
      <c r="J516">
        <v>1</v>
      </c>
      <c r="K516">
        <v>603.9</v>
      </c>
      <c r="L516">
        <v>327313.8</v>
      </c>
      <c r="M516" t="s">
        <v>1548</v>
      </c>
      <c r="N516">
        <v>58916.480000000003</v>
      </c>
      <c r="O516">
        <v>386230.28</v>
      </c>
      <c r="P516" t="s">
        <v>1418</v>
      </c>
      <c r="Q516" s="7">
        <v>45879</v>
      </c>
      <c r="R516" t="s">
        <v>1549</v>
      </c>
      <c r="S516" s="10" t="str">
        <f t="shared" ref="S516:S579" si="56">IF(J516&gt;5,"FLAG","")</f>
        <v/>
      </c>
      <c r="T516" s="10" t="str">
        <f t="shared" ref="T516:T579" si="57">IF(WEEKDAY(B516)=1,"FLAG","")</f>
        <v/>
      </c>
      <c r="U516" s="10" t="str">
        <f t="shared" ref="U516:U579" si="58">IF(AND(B516&lt;=DATE(2026,3,31),Q516&gt;DATE(2026,3,31)),"FLAG","")</f>
        <v/>
      </c>
      <c r="V516" s="10" t="str">
        <f t="shared" ref="V516:V579" si="59">IF(COUNTIFS($C$4:$C$1451,C516,$B$4:$B$1451,B516,$F$4:$F$1451,F516,$G$4:$G$1451,G516,$L$4:$L$1451,L516)&gt;1,"FLAG","")</f>
        <v/>
      </c>
      <c r="W516" s="10" t="str">
        <f t="shared" ref="W516:W579" si="60">IF(OR(AND(E516&lt;&gt;18,M516&lt;&gt;"IGST"),AND(E516=18,M516="IGST")),"FLAG","")</f>
        <v/>
      </c>
      <c r="X516" s="10">
        <f t="shared" ref="X516:X579" si="61">VALUE(MID(A516,11,4))</f>
        <v>512</v>
      </c>
      <c r="Y516" s="10" t="str">
        <f t="shared" ref="Y516:Y579" si="62">IF(ROW()=4,"",IF(X516-INDEX($X$4:$X$1451,ROW()-4)&gt;1,"FLAG",""))</f>
        <v/>
      </c>
    </row>
    <row r="517" spans="1:25" x14ac:dyDescent="0.3">
      <c r="A517" t="s">
        <v>2081</v>
      </c>
      <c r="B517" s="7">
        <v>45878</v>
      </c>
      <c r="C517" t="s">
        <v>1436</v>
      </c>
      <c r="D517" t="s">
        <v>1437</v>
      </c>
      <c r="E517">
        <v>18</v>
      </c>
      <c r="F517" t="s">
        <v>1607</v>
      </c>
      <c r="G517">
        <v>1985</v>
      </c>
      <c r="H517" t="s">
        <v>200</v>
      </c>
      <c r="I517">
        <v>610</v>
      </c>
      <c r="J517">
        <v>1</v>
      </c>
      <c r="K517">
        <v>603.9</v>
      </c>
      <c r="L517">
        <v>1198741.5</v>
      </c>
      <c r="M517" t="s">
        <v>1548</v>
      </c>
      <c r="N517">
        <v>215773.47</v>
      </c>
      <c r="O517">
        <v>1414514.97</v>
      </c>
      <c r="P517" t="s">
        <v>1394</v>
      </c>
      <c r="Q517" s="7">
        <v>45880</v>
      </c>
      <c r="R517" t="s">
        <v>1549</v>
      </c>
      <c r="S517" s="10" t="str">
        <f t="shared" si="56"/>
        <v/>
      </c>
      <c r="T517" s="10" t="str">
        <f t="shared" si="57"/>
        <v/>
      </c>
      <c r="U517" s="10" t="str">
        <f t="shared" si="58"/>
        <v/>
      </c>
      <c r="V517" s="10" t="str">
        <f t="shared" si="59"/>
        <v/>
      </c>
      <c r="W517" s="10" t="str">
        <f t="shared" si="60"/>
        <v/>
      </c>
      <c r="X517" s="10">
        <f t="shared" si="61"/>
        <v>513</v>
      </c>
      <c r="Y517" s="10" t="str">
        <f t="shared" si="62"/>
        <v/>
      </c>
    </row>
    <row r="518" spans="1:25" x14ac:dyDescent="0.3">
      <c r="A518" t="s">
        <v>2082</v>
      </c>
      <c r="B518" s="7">
        <v>45878</v>
      </c>
      <c r="C518" t="s">
        <v>1430</v>
      </c>
      <c r="D518" t="s">
        <v>1413</v>
      </c>
      <c r="E518">
        <v>18</v>
      </c>
      <c r="F518" t="s">
        <v>1627</v>
      </c>
      <c r="G518">
        <v>496</v>
      </c>
      <c r="H518" t="s">
        <v>200</v>
      </c>
      <c r="I518">
        <v>820</v>
      </c>
      <c r="J518">
        <v>0</v>
      </c>
      <c r="K518">
        <v>820</v>
      </c>
      <c r="L518">
        <v>406720</v>
      </c>
      <c r="M518" t="s">
        <v>1548</v>
      </c>
      <c r="N518">
        <v>73209.600000000006</v>
      </c>
      <c r="O518">
        <v>479929.59999999998</v>
      </c>
      <c r="P518" t="s">
        <v>1380</v>
      </c>
      <c r="Q518" s="7">
        <v>45878</v>
      </c>
      <c r="R518" t="s">
        <v>1552</v>
      </c>
      <c r="S518" s="10" t="str">
        <f t="shared" si="56"/>
        <v/>
      </c>
      <c r="T518" s="10" t="str">
        <f t="shared" si="57"/>
        <v/>
      </c>
      <c r="U518" s="10" t="str">
        <f t="shared" si="58"/>
        <v/>
      </c>
      <c r="V518" s="10" t="str">
        <f t="shared" si="59"/>
        <v/>
      </c>
      <c r="W518" s="10" t="str">
        <f t="shared" si="60"/>
        <v/>
      </c>
      <c r="X518" s="10">
        <f t="shared" si="61"/>
        <v>514</v>
      </c>
      <c r="Y518" s="10" t="str">
        <f t="shared" si="62"/>
        <v/>
      </c>
    </row>
    <row r="519" spans="1:25" x14ac:dyDescent="0.3">
      <c r="A519" t="s">
        <v>2083</v>
      </c>
      <c r="B519" s="7">
        <v>45880</v>
      </c>
      <c r="C519" t="s">
        <v>1446</v>
      </c>
      <c r="D519" t="s">
        <v>1447</v>
      </c>
      <c r="E519">
        <v>17</v>
      </c>
      <c r="F519" t="s">
        <v>1565</v>
      </c>
      <c r="G519">
        <v>877</v>
      </c>
      <c r="H519" t="s">
        <v>200</v>
      </c>
      <c r="I519">
        <v>1150</v>
      </c>
      <c r="J519">
        <v>4</v>
      </c>
      <c r="K519">
        <v>1104</v>
      </c>
      <c r="L519">
        <v>968208</v>
      </c>
      <c r="M519" t="s">
        <v>1557</v>
      </c>
      <c r="N519">
        <v>174277.44</v>
      </c>
      <c r="O519">
        <v>1142485.44</v>
      </c>
      <c r="P519" t="s">
        <v>1380</v>
      </c>
      <c r="Q519" s="7">
        <v>45880</v>
      </c>
      <c r="R519" t="s">
        <v>1552</v>
      </c>
      <c r="S519" s="10" t="str">
        <f t="shared" si="56"/>
        <v/>
      </c>
      <c r="T519" s="10" t="str">
        <f t="shared" si="57"/>
        <v/>
      </c>
      <c r="U519" s="10" t="str">
        <f t="shared" si="58"/>
        <v/>
      </c>
      <c r="V519" s="10" t="str">
        <f t="shared" si="59"/>
        <v/>
      </c>
      <c r="W519" s="10" t="str">
        <f t="shared" si="60"/>
        <v/>
      </c>
      <c r="X519" s="10">
        <f t="shared" si="61"/>
        <v>515</v>
      </c>
      <c r="Y519" s="10" t="str">
        <f t="shared" si="62"/>
        <v/>
      </c>
    </row>
    <row r="520" spans="1:25" x14ac:dyDescent="0.3">
      <c r="A520" t="s">
        <v>2084</v>
      </c>
      <c r="B520" s="7">
        <v>45880</v>
      </c>
      <c r="C520" t="s">
        <v>1490</v>
      </c>
      <c r="D520" t="s">
        <v>1491</v>
      </c>
      <c r="E520">
        <v>16</v>
      </c>
      <c r="F520" t="s">
        <v>1574</v>
      </c>
      <c r="G520">
        <v>2162</v>
      </c>
      <c r="H520" t="s">
        <v>190</v>
      </c>
      <c r="I520">
        <v>395</v>
      </c>
      <c r="J520">
        <v>2.5</v>
      </c>
      <c r="K520">
        <v>385.12</v>
      </c>
      <c r="L520">
        <v>832629.44</v>
      </c>
      <c r="M520" t="s">
        <v>1557</v>
      </c>
      <c r="N520">
        <v>149873.29999999999</v>
      </c>
      <c r="O520">
        <v>982502.74</v>
      </c>
      <c r="P520" t="s">
        <v>1389</v>
      </c>
      <c r="Q520" s="7">
        <v>45881</v>
      </c>
      <c r="R520" t="s">
        <v>1552</v>
      </c>
      <c r="S520" s="10" t="str">
        <f t="shared" si="56"/>
        <v/>
      </c>
      <c r="T520" s="10" t="str">
        <f t="shared" si="57"/>
        <v/>
      </c>
      <c r="U520" s="10" t="str">
        <f t="shared" si="58"/>
        <v/>
      </c>
      <c r="V520" s="10" t="str">
        <f t="shared" si="59"/>
        <v/>
      </c>
      <c r="W520" s="10" t="str">
        <f t="shared" si="60"/>
        <v/>
      </c>
      <c r="X520" s="10">
        <f t="shared" si="61"/>
        <v>516</v>
      </c>
      <c r="Y520" s="10" t="str">
        <f t="shared" si="62"/>
        <v/>
      </c>
    </row>
    <row r="521" spans="1:25" x14ac:dyDescent="0.3">
      <c r="A521" t="s">
        <v>2085</v>
      </c>
      <c r="B521" s="7">
        <v>45880</v>
      </c>
      <c r="C521" t="s">
        <v>1452</v>
      </c>
      <c r="D521" t="s">
        <v>1453</v>
      </c>
      <c r="E521">
        <v>18</v>
      </c>
      <c r="F521" t="s">
        <v>1574</v>
      </c>
      <c r="G521">
        <v>2903</v>
      </c>
      <c r="H521" t="s">
        <v>190</v>
      </c>
      <c r="I521">
        <v>395</v>
      </c>
      <c r="J521">
        <v>3</v>
      </c>
      <c r="K521">
        <v>383.15</v>
      </c>
      <c r="L521">
        <v>1112284.45</v>
      </c>
      <c r="M521" t="s">
        <v>1548</v>
      </c>
      <c r="N521">
        <v>200211.20000000001</v>
      </c>
      <c r="O521">
        <v>1312495.6499999999</v>
      </c>
      <c r="P521" t="s">
        <v>1394</v>
      </c>
      <c r="Q521" s="7">
        <v>45881</v>
      </c>
      <c r="R521" t="s">
        <v>1552</v>
      </c>
      <c r="S521" s="10" t="str">
        <f t="shared" si="56"/>
        <v/>
      </c>
      <c r="T521" s="10" t="str">
        <f t="shared" si="57"/>
        <v/>
      </c>
      <c r="U521" s="10" t="str">
        <f t="shared" si="58"/>
        <v/>
      </c>
      <c r="V521" s="10" t="str">
        <f t="shared" si="59"/>
        <v/>
      </c>
      <c r="W521" s="10" t="str">
        <f t="shared" si="60"/>
        <v/>
      </c>
      <c r="X521" s="10">
        <f t="shared" si="61"/>
        <v>517</v>
      </c>
      <c r="Y521" s="10" t="str">
        <f t="shared" si="62"/>
        <v/>
      </c>
    </row>
    <row r="522" spans="1:25" x14ac:dyDescent="0.3">
      <c r="A522" t="s">
        <v>2086</v>
      </c>
      <c r="B522" s="7">
        <v>45880</v>
      </c>
      <c r="C522" t="s">
        <v>1514</v>
      </c>
      <c r="D522" t="s">
        <v>1515</v>
      </c>
      <c r="E522">
        <v>18</v>
      </c>
      <c r="F522" t="s">
        <v>1572</v>
      </c>
      <c r="G522">
        <v>2020</v>
      </c>
      <c r="H522" t="s">
        <v>200</v>
      </c>
      <c r="I522">
        <v>610</v>
      </c>
      <c r="J522">
        <v>0</v>
      </c>
      <c r="K522">
        <v>610</v>
      </c>
      <c r="L522">
        <v>1232200</v>
      </c>
      <c r="M522" t="s">
        <v>1548</v>
      </c>
      <c r="N522">
        <v>221796</v>
      </c>
      <c r="O522">
        <v>1453996</v>
      </c>
      <c r="P522" t="s">
        <v>1389</v>
      </c>
      <c r="Q522" s="7">
        <v>45882</v>
      </c>
      <c r="R522" t="s">
        <v>1552</v>
      </c>
      <c r="S522" s="10" t="str">
        <f t="shared" si="56"/>
        <v/>
      </c>
      <c r="T522" s="10" t="str">
        <f t="shared" si="57"/>
        <v/>
      </c>
      <c r="U522" s="10" t="str">
        <f t="shared" si="58"/>
        <v/>
      </c>
      <c r="V522" s="10" t="str">
        <f t="shared" si="59"/>
        <v/>
      </c>
      <c r="W522" s="10" t="str">
        <f t="shared" si="60"/>
        <v/>
      </c>
      <c r="X522" s="10">
        <f t="shared" si="61"/>
        <v>518</v>
      </c>
      <c r="Y522" s="10" t="str">
        <f t="shared" si="62"/>
        <v/>
      </c>
    </row>
    <row r="523" spans="1:25" x14ac:dyDescent="0.3">
      <c r="A523" t="s">
        <v>2087</v>
      </c>
      <c r="B523" s="7">
        <v>45880</v>
      </c>
      <c r="C523" t="s">
        <v>1419</v>
      </c>
      <c r="D523" t="s">
        <v>1420</v>
      </c>
      <c r="E523">
        <v>18</v>
      </c>
      <c r="F523" t="s">
        <v>1618</v>
      </c>
      <c r="G523">
        <v>2853</v>
      </c>
      <c r="H523" t="s">
        <v>190</v>
      </c>
      <c r="I523">
        <v>368</v>
      </c>
      <c r="J523">
        <v>0</v>
      </c>
      <c r="K523">
        <v>368</v>
      </c>
      <c r="L523">
        <v>1049904</v>
      </c>
      <c r="M523" t="s">
        <v>1548</v>
      </c>
      <c r="N523">
        <v>188982.72</v>
      </c>
      <c r="O523">
        <v>1238886.72</v>
      </c>
      <c r="P523" t="s">
        <v>1418</v>
      </c>
      <c r="Q523" s="7">
        <v>45880</v>
      </c>
      <c r="R523" t="s">
        <v>1552</v>
      </c>
      <c r="S523" s="10" t="str">
        <f t="shared" si="56"/>
        <v/>
      </c>
      <c r="T523" s="10" t="str">
        <f t="shared" si="57"/>
        <v/>
      </c>
      <c r="U523" s="10" t="str">
        <f t="shared" si="58"/>
        <v/>
      </c>
      <c r="V523" s="10" t="str">
        <f t="shared" si="59"/>
        <v/>
      </c>
      <c r="W523" s="10" t="str">
        <f t="shared" si="60"/>
        <v/>
      </c>
      <c r="X523" s="10">
        <f t="shared" si="61"/>
        <v>519</v>
      </c>
      <c r="Y523" s="10" t="str">
        <f t="shared" si="62"/>
        <v/>
      </c>
    </row>
    <row r="524" spans="1:25" x14ac:dyDescent="0.3">
      <c r="A524" t="s">
        <v>2088</v>
      </c>
      <c r="B524" s="7">
        <v>45880</v>
      </c>
      <c r="C524" t="s">
        <v>1499</v>
      </c>
      <c r="D524" t="s">
        <v>1386</v>
      </c>
      <c r="E524">
        <v>18</v>
      </c>
      <c r="F524" t="s">
        <v>1572</v>
      </c>
      <c r="G524">
        <v>757</v>
      </c>
      <c r="H524" t="s">
        <v>200</v>
      </c>
      <c r="I524">
        <v>610</v>
      </c>
      <c r="J524">
        <v>3</v>
      </c>
      <c r="K524">
        <v>591.70000000000005</v>
      </c>
      <c r="L524">
        <v>447916.9</v>
      </c>
      <c r="M524" t="s">
        <v>1548</v>
      </c>
      <c r="N524">
        <v>80625.039999999994</v>
      </c>
      <c r="O524">
        <v>528541.94000000006</v>
      </c>
      <c r="P524" t="s">
        <v>1380</v>
      </c>
      <c r="Q524" s="7">
        <v>45882</v>
      </c>
      <c r="R524" t="s">
        <v>1552</v>
      </c>
      <c r="S524" s="10" t="str">
        <f t="shared" si="56"/>
        <v/>
      </c>
      <c r="T524" s="10" t="str">
        <f t="shared" si="57"/>
        <v/>
      </c>
      <c r="U524" s="10" t="str">
        <f t="shared" si="58"/>
        <v/>
      </c>
      <c r="V524" s="10" t="str">
        <f t="shared" si="59"/>
        <v/>
      </c>
      <c r="W524" s="10" t="str">
        <f t="shared" si="60"/>
        <v/>
      </c>
      <c r="X524" s="10">
        <f t="shared" si="61"/>
        <v>520</v>
      </c>
      <c r="Y524" s="10" t="str">
        <f t="shared" si="62"/>
        <v/>
      </c>
    </row>
    <row r="525" spans="1:25" x14ac:dyDescent="0.3">
      <c r="A525" t="s">
        <v>2089</v>
      </c>
      <c r="B525" s="7">
        <v>45881</v>
      </c>
      <c r="C525" t="s">
        <v>1481</v>
      </c>
      <c r="D525" t="s">
        <v>1482</v>
      </c>
      <c r="E525">
        <v>18</v>
      </c>
      <c r="F525" t="s">
        <v>1556</v>
      </c>
      <c r="G525">
        <v>304</v>
      </c>
      <c r="H525" t="s">
        <v>204</v>
      </c>
      <c r="I525">
        <v>1350</v>
      </c>
      <c r="J525">
        <v>2.5</v>
      </c>
      <c r="K525">
        <v>1316.25</v>
      </c>
      <c r="L525">
        <v>400140</v>
      </c>
      <c r="M525" t="s">
        <v>1548</v>
      </c>
      <c r="N525">
        <v>72025.2</v>
      </c>
      <c r="O525">
        <v>472165.2</v>
      </c>
      <c r="P525" t="s">
        <v>1389</v>
      </c>
      <c r="Q525" s="7">
        <v>45882</v>
      </c>
      <c r="R525" t="s">
        <v>1552</v>
      </c>
      <c r="S525" s="10" t="str">
        <f t="shared" si="56"/>
        <v/>
      </c>
      <c r="T525" s="10" t="str">
        <f t="shared" si="57"/>
        <v/>
      </c>
      <c r="U525" s="10" t="str">
        <f t="shared" si="58"/>
        <v/>
      </c>
      <c r="V525" s="10" t="str">
        <f t="shared" si="59"/>
        <v/>
      </c>
      <c r="W525" s="10" t="str">
        <f t="shared" si="60"/>
        <v/>
      </c>
      <c r="X525" s="10">
        <f t="shared" si="61"/>
        <v>521</v>
      </c>
      <c r="Y525" s="10" t="str">
        <f t="shared" si="62"/>
        <v/>
      </c>
    </row>
    <row r="526" spans="1:25" x14ac:dyDescent="0.3">
      <c r="A526" t="s">
        <v>2090</v>
      </c>
      <c r="B526" s="7">
        <v>45881</v>
      </c>
      <c r="C526" t="s">
        <v>1436</v>
      </c>
      <c r="D526" t="s">
        <v>1437</v>
      </c>
      <c r="E526">
        <v>18</v>
      </c>
      <c r="F526" t="s">
        <v>1568</v>
      </c>
      <c r="G526">
        <v>1733</v>
      </c>
      <c r="H526" t="s">
        <v>200</v>
      </c>
      <c r="I526">
        <v>165</v>
      </c>
      <c r="J526">
        <v>0</v>
      </c>
      <c r="K526">
        <v>165</v>
      </c>
      <c r="L526">
        <v>285945</v>
      </c>
      <c r="M526" t="s">
        <v>1548</v>
      </c>
      <c r="N526">
        <v>51470.1</v>
      </c>
      <c r="O526">
        <v>337415.1</v>
      </c>
      <c r="P526" t="s">
        <v>1394</v>
      </c>
      <c r="Q526" s="7">
        <v>45883</v>
      </c>
      <c r="R526" t="s">
        <v>1552</v>
      </c>
      <c r="S526" s="10" t="str">
        <f t="shared" si="56"/>
        <v/>
      </c>
      <c r="T526" s="10" t="str">
        <f t="shared" si="57"/>
        <v/>
      </c>
      <c r="U526" s="10" t="str">
        <f t="shared" si="58"/>
        <v/>
      </c>
      <c r="V526" s="10" t="str">
        <f t="shared" si="59"/>
        <v/>
      </c>
      <c r="W526" s="10" t="str">
        <f t="shared" si="60"/>
        <v/>
      </c>
      <c r="X526" s="10">
        <f t="shared" si="61"/>
        <v>522</v>
      </c>
      <c r="Y526" s="10" t="str">
        <f t="shared" si="62"/>
        <v/>
      </c>
    </row>
    <row r="527" spans="1:25" x14ac:dyDescent="0.3">
      <c r="A527" t="s">
        <v>2091</v>
      </c>
      <c r="B527" s="7">
        <v>45881</v>
      </c>
      <c r="C527" t="s">
        <v>1465</v>
      </c>
      <c r="D527" t="s">
        <v>1466</v>
      </c>
      <c r="E527">
        <v>18</v>
      </c>
      <c r="F527" t="s">
        <v>1585</v>
      </c>
      <c r="G527">
        <v>1864</v>
      </c>
      <c r="H527" t="s">
        <v>200</v>
      </c>
      <c r="I527">
        <v>148</v>
      </c>
      <c r="J527">
        <v>3</v>
      </c>
      <c r="K527">
        <v>143.56</v>
      </c>
      <c r="L527">
        <v>267595.84000000003</v>
      </c>
      <c r="M527" t="s">
        <v>1548</v>
      </c>
      <c r="N527">
        <v>48167.25</v>
      </c>
      <c r="O527">
        <v>315763.09000000003</v>
      </c>
      <c r="P527" t="s">
        <v>1380</v>
      </c>
      <c r="Q527" s="7">
        <v>45882</v>
      </c>
      <c r="R527" t="s">
        <v>1552</v>
      </c>
      <c r="S527" s="10" t="str">
        <f t="shared" si="56"/>
        <v/>
      </c>
      <c r="T527" s="10" t="str">
        <f t="shared" si="57"/>
        <v/>
      </c>
      <c r="U527" s="10" t="str">
        <f t="shared" si="58"/>
        <v/>
      </c>
      <c r="V527" s="10" t="str">
        <f t="shared" si="59"/>
        <v/>
      </c>
      <c r="W527" s="10" t="str">
        <f t="shared" si="60"/>
        <v/>
      </c>
      <c r="X527" s="10">
        <f t="shared" si="61"/>
        <v>523</v>
      </c>
      <c r="Y527" s="10" t="str">
        <f t="shared" si="62"/>
        <v/>
      </c>
    </row>
    <row r="528" spans="1:25" x14ac:dyDescent="0.3">
      <c r="A528" t="s">
        <v>2092</v>
      </c>
      <c r="B528" s="7">
        <v>45881</v>
      </c>
      <c r="C528" t="s">
        <v>1381</v>
      </c>
      <c r="D528" t="s">
        <v>1382</v>
      </c>
      <c r="E528">
        <v>18</v>
      </c>
      <c r="F528" t="s">
        <v>1565</v>
      </c>
      <c r="G528">
        <v>423</v>
      </c>
      <c r="H528" t="s">
        <v>200</v>
      </c>
      <c r="I528">
        <v>1150</v>
      </c>
      <c r="J528">
        <v>1</v>
      </c>
      <c r="K528">
        <v>1138.5</v>
      </c>
      <c r="L528">
        <v>481585.5</v>
      </c>
      <c r="M528" t="s">
        <v>1548</v>
      </c>
      <c r="N528">
        <v>86685.39</v>
      </c>
      <c r="O528">
        <v>568270.89</v>
      </c>
      <c r="P528" t="s">
        <v>1380</v>
      </c>
      <c r="Q528" s="7">
        <v>45883</v>
      </c>
      <c r="R528" t="s">
        <v>1552</v>
      </c>
      <c r="S528" s="10" t="str">
        <f t="shared" si="56"/>
        <v/>
      </c>
      <c r="T528" s="10" t="str">
        <f t="shared" si="57"/>
        <v/>
      </c>
      <c r="U528" s="10" t="str">
        <f t="shared" si="58"/>
        <v/>
      </c>
      <c r="V528" s="10" t="str">
        <f t="shared" si="59"/>
        <v/>
      </c>
      <c r="W528" s="10" t="str">
        <f t="shared" si="60"/>
        <v/>
      </c>
      <c r="X528" s="10">
        <f t="shared" si="61"/>
        <v>524</v>
      </c>
      <c r="Y528" s="10" t="str">
        <f t="shared" si="62"/>
        <v/>
      </c>
    </row>
    <row r="529" spans="1:25" x14ac:dyDescent="0.3">
      <c r="A529" t="s">
        <v>2093</v>
      </c>
      <c r="B529" s="7">
        <v>45882</v>
      </c>
      <c r="C529" t="s">
        <v>1423</v>
      </c>
      <c r="D529" t="s">
        <v>1424</v>
      </c>
      <c r="E529">
        <v>12</v>
      </c>
      <c r="F529" t="s">
        <v>1609</v>
      </c>
      <c r="G529">
        <v>2156</v>
      </c>
      <c r="H529" t="s">
        <v>200</v>
      </c>
      <c r="I529">
        <v>690</v>
      </c>
      <c r="J529">
        <v>0</v>
      </c>
      <c r="K529">
        <v>690</v>
      </c>
      <c r="L529">
        <v>1487640</v>
      </c>
      <c r="M529" t="s">
        <v>1557</v>
      </c>
      <c r="N529">
        <v>267775.2</v>
      </c>
      <c r="O529">
        <v>1755415.2</v>
      </c>
      <c r="P529" t="s">
        <v>1394</v>
      </c>
      <c r="Q529" s="7">
        <v>45882</v>
      </c>
      <c r="R529" t="s">
        <v>1549</v>
      </c>
      <c r="S529" s="10" t="str">
        <f t="shared" si="56"/>
        <v/>
      </c>
      <c r="T529" s="10" t="str">
        <f t="shared" si="57"/>
        <v/>
      </c>
      <c r="U529" s="10" t="str">
        <f t="shared" si="58"/>
        <v/>
      </c>
      <c r="V529" s="10" t="str">
        <f t="shared" si="59"/>
        <v/>
      </c>
      <c r="W529" s="10" t="str">
        <f t="shared" si="60"/>
        <v/>
      </c>
      <c r="X529" s="10">
        <f t="shared" si="61"/>
        <v>525</v>
      </c>
      <c r="Y529" s="10" t="str">
        <f t="shared" si="62"/>
        <v/>
      </c>
    </row>
    <row r="530" spans="1:25" x14ac:dyDescent="0.3">
      <c r="A530" t="s">
        <v>2094</v>
      </c>
      <c r="B530" s="7">
        <v>45882</v>
      </c>
      <c r="C530" t="s">
        <v>1385</v>
      </c>
      <c r="D530" t="s">
        <v>1386</v>
      </c>
      <c r="E530">
        <v>16</v>
      </c>
      <c r="F530" t="s">
        <v>1627</v>
      </c>
      <c r="G530">
        <v>149</v>
      </c>
      <c r="H530" t="s">
        <v>200</v>
      </c>
      <c r="I530">
        <v>820</v>
      </c>
      <c r="J530">
        <v>5</v>
      </c>
      <c r="K530">
        <v>779</v>
      </c>
      <c r="L530">
        <v>116071</v>
      </c>
      <c r="M530" t="s">
        <v>1557</v>
      </c>
      <c r="N530">
        <v>20892.78</v>
      </c>
      <c r="O530">
        <v>136963.78</v>
      </c>
      <c r="P530" t="s">
        <v>1389</v>
      </c>
      <c r="Q530" s="7">
        <v>45884</v>
      </c>
      <c r="R530" t="s">
        <v>1549</v>
      </c>
      <c r="S530" s="10" t="str">
        <f t="shared" si="56"/>
        <v/>
      </c>
      <c r="T530" s="10" t="str">
        <f t="shared" si="57"/>
        <v/>
      </c>
      <c r="U530" s="10" t="str">
        <f t="shared" si="58"/>
        <v/>
      </c>
      <c r="V530" s="10" t="str">
        <f t="shared" si="59"/>
        <v/>
      </c>
      <c r="W530" s="10" t="str">
        <f t="shared" si="60"/>
        <v/>
      </c>
      <c r="X530" s="10">
        <f t="shared" si="61"/>
        <v>526</v>
      </c>
      <c r="Y530" s="10" t="str">
        <f t="shared" si="62"/>
        <v/>
      </c>
    </row>
    <row r="531" spans="1:25" x14ac:dyDescent="0.3">
      <c r="A531" t="s">
        <v>2095</v>
      </c>
      <c r="B531" s="7">
        <v>45882</v>
      </c>
      <c r="C531" t="s">
        <v>1449</v>
      </c>
      <c r="D531" t="s">
        <v>1450</v>
      </c>
      <c r="E531">
        <v>18</v>
      </c>
      <c r="F531" t="s">
        <v>1563</v>
      </c>
      <c r="G531">
        <v>361</v>
      </c>
      <c r="H531" t="s">
        <v>204</v>
      </c>
      <c r="I531">
        <v>480</v>
      </c>
      <c r="J531">
        <v>3</v>
      </c>
      <c r="K531">
        <v>465.6</v>
      </c>
      <c r="L531">
        <v>168081.6</v>
      </c>
      <c r="M531" t="s">
        <v>1548</v>
      </c>
      <c r="N531">
        <v>30254.69</v>
      </c>
      <c r="O531">
        <v>198336.29</v>
      </c>
      <c r="P531" t="s">
        <v>1418</v>
      </c>
      <c r="Q531" s="7">
        <v>45882</v>
      </c>
      <c r="R531" t="s">
        <v>1552</v>
      </c>
      <c r="S531" s="10" t="str">
        <f t="shared" si="56"/>
        <v/>
      </c>
      <c r="T531" s="10" t="str">
        <f t="shared" si="57"/>
        <v/>
      </c>
      <c r="U531" s="10" t="str">
        <f t="shared" si="58"/>
        <v/>
      </c>
      <c r="V531" s="10" t="str">
        <f t="shared" si="59"/>
        <v/>
      </c>
      <c r="W531" s="10" t="str">
        <f t="shared" si="60"/>
        <v/>
      </c>
      <c r="X531" s="10">
        <f t="shared" si="61"/>
        <v>527</v>
      </c>
      <c r="Y531" s="10" t="str">
        <f t="shared" si="62"/>
        <v/>
      </c>
    </row>
    <row r="532" spans="1:25" x14ac:dyDescent="0.3">
      <c r="A532" t="s">
        <v>2096</v>
      </c>
      <c r="B532" s="7">
        <v>45882</v>
      </c>
      <c r="C532" t="s">
        <v>1376</v>
      </c>
      <c r="D532" t="s">
        <v>1377</v>
      </c>
      <c r="E532">
        <v>18</v>
      </c>
      <c r="F532" t="s">
        <v>1574</v>
      </c>
      <c r="G532">
        <v>857</v>
      </c>
      <c r="H532" t="s">
        <v>190</v>
      </c>
      <c r="I532">
        <v>395</v>
      </c>
      <c r="J532">
        <v>5</v>
      </c>
      <c r="K532">
        <v>375.25</v>
      </c>
      <c r="L532">
        <v>321589.25</v>
      </c>
      <c r="M532" t="s">
        <v>1548</v>
      </c>
      <c r="N532">
        <v>57886.06</v>
      </c>
      <c r="O532">
        <v>379475.31</v>
      </c>
      <c r="P532" t="s">
        <v>1380</v>
      </c>
      <c r="Q532" s="7">
        <v>45884</v>
      </c>
      <c r="R532" t="s">
        <v>1552</v>
      </c>
      <c r="S532" s="10" t="str">
        <f t="shared" si="56"/>
        <v/>
      </c>
      <c r="T532" s="10" t="str">
        <f t="shared" si="57"/>
        <v/>
      </c>
      <c r="U532" s="10" t="str">
        <f t="shared" si="58"/>
        <v/>
      </c>
      <c r="V532" s="10" t="str">
        <f t="shared" si="59"/>
        <v/>
      </c>
      <c r="W532" s="10" t="str">
        <f t="shared" si="60"/>
        <v/>
      </c>
      <c r="X532" s="10">
        <f t="shared" si="61"/>
        <v>528</v>
      </c>
      <c r="Y532" s="10" t="str">
        <f t="shared" si="62"/>
        <v/>
      </c>
    </row>
    <row r="533" spans="1:25" x14ac:dyDescent="0.3">
      <c r="A533" t="s">
        <v>2097</v>
      </c>
      <c r="B533" s="7">
        <v>45883</v>
      </c>
      <c r="C533" t="s">
        <v>1475</v>
      </c>
      <c r="D533" t="s">
        <v>1476</v>
      </c>
      <c r="E533">
        <v>18</v>
      </c>
      <c r="F533" t="s">
        <v>1547</v>
      </c>
      <c r="G533">
        <v>2422</v>
      </c>
      <c r="H533" t="s">
        <v>190</v>
      </c>
      <c r="I533">
        <v>355</v>
      </c>
      <c r="J533">
        <v>5</v>
      </c>
      <c r="K533">
        <v>337.25</v>
      </c>
      <c r="L533">
        <v>816819.5</v>
      </c>
      <c r="M533" t="s">
        <v>1548</v>
      </c>
      <c r="N533">
        <v>147027.51</v>
      </c>
      <c r="O533">
        <v>963847.01</v>
      </c>
      <c r="P533" t="s">
        <v>1389</v>
      </c>
      <c r="Q533" s="7">
        <v>45883</v>
      </c>
      <c r="R533" t="s">
        <v>1549</v>
      </c>
      <c r="S533" s="10" t="str">
        <f t="shared" si="56"/>
        <v/>
      </c>
      <c r="T533" s="10" t="str">
        <f t="shared" si="57"/>
        <v/>
      </c>
      <c r="U533" s="10" t="str">
        <f t="shared" si="58"/>
        <v/>
      </c>
      <c r="V533" s="10" t="str">
        <f t="shared" si="59"/>
        <v/>
      </c>
      <c r="W533" s="10" t="str">
        <f t="shared" si="60"/>
        <v/>
      </c>
      <c r="X533" s="10">
        <f t="shared" si="61"/>
        <v>529</v>
      </c>
      <c r="Y533" s="10" t="str">
        <f t="shared" si="62"/>
        <v/>
      </c>
    </row>
    <row r="534" spans="1:25" x14ac:dyDescent="0.3">
      <c r="A534" t="s">
        <v>2098</v>
      </c>
      <c r="B534" s="7">
        <v>45883</v>
      </c>
      <c r="C534" t="s">
        <v>1452</v>
      </c>
      <c r="D534" t="s">
        <v>1453</v>
      </c>
      <c r="E534">
        <v>18</v>
      </c>
      <c r="F534" t="s">
        <v>1618</v>
      </c>
      <c r="G534">
        <v>877</v>
      </c>
      <c r="H534" t="s">
        <v>190</v>
      </c>
      <c r="I534">
        <v>368</v>
      </c>
      <c r="J534">
        <v>0</v>
      </c>
      <c r="K534">
        <v>368</v>
      </c>
      <c r="L534">
        <v>322736</v>
      </c>
      <c r="M534" t="s">
        <v>1548</v>
      </c>
      <c r="N534">
        <v>58092.480000000003</v>
      </c>
      <c r="O534">
        <v>380828.48</v>
      </c>
      <c r="P534" t="s">
        <v>1394</v>
      </c>
      <c r="Q534" s="7">
        <v>45884</v>
      </c>
      <c r="R534" t="s">
        <v>1552</v>
      </c>
      <c r="S534" s="10" t="str">
        <f t="shared" si="56"/>
        <v/>
      </c>
      <c r="T534" s="10" t="str">
        <f t="shared" si="57"/>
        <v/>
      </c>
      <c r="U534" s="10" t="str">
        <f t="shared" si="58"/>
        <v/>
      </c>
      <c r="V534" s="10" t="str">
        <f t="shared" si="59"/>
        <v/>
      </c>
      <c r="W534" s="10" t="str">
        <f t="shared" si="60"/>
        <v/>
      </c>
      <c r="X534" s="10">
        <f t="shared" si="61"/>
        <v>530</v>
      </c>
      <c r="Y534" s="10" t="str">
        <f t="shared" si="62"/>
        <v/>
      </c>
    </row>
    <row r="535" spans="1:25" x14ac:dyDescent="0.3">
      <c r="A535" t="s">
        <v>2099</v>
      </c>
      <c r="B535" s="7">
        <v>45883</v>
      </c>
      <c r="C535" t="s">
        <v>1436</v>
      </c>
      <c r="D535" t="s">
        <v>1437</v>
      </c>
      <c r="E535">
        <v>18</v>
      </c>
      <c r="F535" t="s">
        <v>1585</v>
      </c>
      <c r="G535">
        <v>334</v>
      </c>
      <c r="H535" t="s">
        <v>200</v>
      </c>
      <c r="I535">
        <v>148</v>
      </c>
      <c r="J535">
        <v>2</v>
      </c>
      <c r="K535">
        <v>145.04</v>
      </c>
      <c r="L535">
        <v>48443.360000000001</v>
      </c>
      <c r="M535" t="s">
        <v>1548</v>
      </c>
      <c r="N535">
        <v>8719.7999999999993</v>
      </c>
      <c r="O535">
        <v>57163.16</v>
      </c>
      <c r="P535" t="s">
        <v>1394</v>
      </c>
      <c r="Q535" s="7">
        <v>45885</v>
      </c>
      <c r="R535" t="s">
        <v>1549</v>
      </c>
      <c r="S535" s="10" t="str">
        <f t="shared" si="56"/>
        <v/>
      </c>
      <c r="T535" s="10" t="str">
        <f t="shared" si="57"/>
        <v/>
      </c>
      <c r="U535" s="10" t="str">
        <f t="shared" si="58"/>
        <v/>
      </c>
      <c r="V535" s="10" t="str">
        <f t="shared" si="59"/>
        <v/>
      </c>
      <c r="W535" s="10" t="str">
        <f t="shared" si="60"/>
        <v/>
      </c>
      <c r="X535" s="10">
        <f t="shared" si="61"/>
        <v>531</v>
      </c>
      <c r="Y535" s="10" t="str">
        <f t="shared" si="62"/>
        <v/>
      </c>
    </row>
    <row r="536" spans="1:25" x14ac:dyDescent="0.3">
      <c r="A536" t="s">
        <v>2100</v>
      </c>
      <c r="B536" s="7">
        <v>45885</v>
      </c>
      <c r="C536" t="s">
        <v>1521</v>
      </c>
      <c r="D536" t="s">
        <v>1522</v>
      </c>
      <c r="E536">
        <v>18</v>
      </c>
      <c r="F536" t="s">
        <v>1572</v>
      </c>
      <c r="G536">
        <v>402</v>
      </c>
      <c r="H536" t="s">
        <v>200</v>
      </c>
      <c r="I536">
        <v>610</v>
      </c>
      <c r="J536">
        <v>2.5</v>
      </c>
      <c r="K536">
        <v>594.75</v>
      </c>
      <c r="L536">
        <v>239089.5</v>
      </c>
      <c r="M536" t="s">
        <v>1548</v>
      </c>
      <c r="N536">
        <v>43036.11</v>
      </c>
      <c r="O536">
        <v>282125.61</v>
      </c>
      <c r="P536" t="s">
        <v>1418</v>
      </c>
      <c r="Q536" s="7">
        <v>45886</v>
      </c>
      <c r="R536" t="s">
        <v>1549</v>
      </c>
      <c r="S536" s="10" t="str">
        <f t="shared" si="56"/>
        <v/>
      </c>
      <c r="T536" s="10" t="str">
        <f t="shared" si="57"/>
        <v/>
      </c>
      <c r="U536" s="10" t="str">
        <f t="shared" si="58"/>
        <v/>
      </c>
      <c r="V536" s="10" t="str">
        <f t="shared" si="59"/>
        <v/>
      </c>
      <c r="W536" s="10" t="str">
        <f t="shared" si="60"/>
        <v/>
      </c>
      <c r="X536" s="10">
        <f t="shared" si="61"/>
        <v>532</v>
      </c>
      <c r="Y536" s="10" t="str">
        <f t="shared" si="62"/>
        <v/>
      </c>
    </row>
    <row r="537" spans="1:25" x14ac:dyDescent="0.3">
      <c r="A537" t="s">
        <v>2101</v>
      </c>
      <c r="B537" s="7">
        <v>45885</v>
      </c>
      <c r="C537" t="s">
        <v>1452</v>
      </c>
      <c r="D537" t="s">
        <v>1453</v>
      </c>
      <c r="E537">
        <v>18</v>
      </c>
      <c r="F537" t="s">
        <v>1570</v>
      </c>
      <c r="G537">
        <v>2043</v>
      </c>
      <c r="H537" t="s">
        <v>200</v>
      </c>
      <c r="I537">
        <v>780</v>
      </c>
      <c r="J537">
        <v>2.5</v>
      </c>
      <c r="K537">
        <v>760.5</v>
      </c>
      <c r="L537">
        <v>1553701.5</v>
      </c>
      <c r="M537" t="s">
        <v>1548</v>
      </c>
      <c r="N537">
        <v>279666.27</v>
      </c>
      <c r="O537">
        <v>1833367.77</v>
      </c>
      <c r="P537" t="s">
        <v>1394</v>
      </c>
      <c r="Q537" s="7">
        <v>45885</v>
      </c>
      <c r="R537" t="s">
        <v>1552</v>
      </c>
      <c r="S537" s="10" t="str">
        <f t="shared" si="56"/>
        <v/>
      </c>
      <c r="T537" s="10" t="str">
        <f t="shared" si="57"/>
        <v/>
      </c>
      <c r="U537" s="10" t="str">
        <f t="shared" si="58"/>
        <v/>
      </c>
      <c r="V537" s="10" t="str">
        <f t="shared" si="59"/>
        <v/>
      </c>
      <c r="W537" s="10" t="str">
        <f t="shared" si="60"/>
        <v/>
      </c>
      <c r="X537" s="10">
        <f t="shared" si="61"/>
        <v>533</v>
      </c>
      <c r="Y537" s="10" t="str">
        <f t="shared" si="62"/>
        <v/>
      </c>
    </row>
    <row r="538" spans="1:25" x14ac:dyDescent="0.3">
      <c r="A538" t="s">
        <v>2102</v>
      </c>
      <c r="B538" s="7">
        <v>45885</v>
      </c>
      <c r="C538" t="s">
        <v>1501</v>
      </c>
      <c r="D538" t="s">
        <v>1502</v>
      </c>
      <c r="E538">
        <v>12</v>
      </c>
      <c r="F538" t="s">
        <v>1576</v>
      </c>
      <c r="G538">
        <v>1957</v>
      </c>
      <c r="H538" t="s">
        <v>200</v>
      </c>
      <c r="I538">
        <v>92</v>
      </c>
      <c r="J538">
        <v>0</v>
      </c>
      <c r="K538">
        <v>92</v>
      </c>
      <c r="L538">
        <v>180044</v>
      </c>
      <c r="M538" t="s">
        <v>1557</v>
      </c>
      <c r="N538">
        <v>32407.919999999998</v>
      </c>
      <c r="O538">
        <v>212451.92</v>
      </c>
      <c r="P538" t="s">
        <v>1380</v>
      </c>
      <c r="Q538" s="7">
        <v>45886</v>
      </c>
      <c r="R538" t="s">
        <v>1549</v>
      </c>
      <c r="S538" s="10" t="str">
        <f t="shared" si="56"/>
        <v/>
      </c>
      <c r="T538" s="10" t="str">
        <f t="shared" si="57"/>
        <v/>
      </c>
      <c r="U538" s="10" t="str">
        <f t="shared" si="58"/>
        <v/>
      </c>
      <c r="V538" s="10" t="str">
        <f t="shared" si="59"/>
        <v/>
      </c>
      <c r="W538" s="10" t="str">
        <f t="shared" si="60"/>
        <v/>
      </c>
      <c r="X538" s="10">
        <f t="shared" si="61"/>
        <v>534</v>
      </c>
      <c r="Y538" s="10" t="str">
        <f t="shared" si="62"/>
        <v/>
      </c>
    </row>
    <row r="539" spans="1:25" x14ac:dyDescent="0.3">
      <c r="A539" t="s">
        <v>2103</v>
      </c>
      <c r="B539" s="7">
        <v>45885</v>
      </c>
      <c r="C539" t="s">
        <v>1446</v>
      </c>
      <c r="D539" t="s">
        <v>1447</v>
      </c>
      <c r="E539">
        <v>17</v>
      </c>
      <c r="F539" t="s">
        <v>1604</v>
      </c>
      <c r="G539">
        <v>299</v>
      </c>
      <c r="H539" t="s">
        <v>204</v>
      </c>
      <c r="I539">
        <v>95</v>
      </c>
      <c r="J539">
        <v>0</v>
      </c>
      <c r="K539">
        <v>95</v>
      </c>
      <c r="L539">
        <v>28405</v>
      </c>
      <c r="M539" t="s">
        <v>1557</v>
      </c>
      <c r="N539">
        <v>5112.8999999999996</v>
      </c>
      <c r="O539">
        <v>33517.9</v>
      </c>
      <c r="P539" t="s">
        <v>1380</v>
      </c>
      <c r="Q539" s="7">
        <v>45887</v>
      </c>
      <c r="R539" t="s">
        <v>1549</v>
      </c>
      <c r="S539" s="10" t="str">
        <f t="shared" si="56"/>
        <v/>
      </c>
      <c r="T539" s="10" t="str">
        <f t="shared" si="57"/>
        <v/>
      </c>
      <c r="U539" s="10" t="str">
        <f t="shared" si="58"/>
        <v/>
      </c>
      <c r="V539" s="10" t="str">
        <f t="shared" si="59"/>
        <v/>
      </c>
      <c r="W539" s="10" t="str">
        <f t="shared" si="60"/>
        <v/>
      </c>
      <c r="X539" s="10">
        <f t="shared" si="61"/>
        <v>535</v>
      </c>
      <c r="Y539" s="10" t="str">
        <f t="shared" si="62"/>
        <v/>
      </c>
    </row>
    <row r="540" spans="1:25" x14ac:dyDescent="0.3">
      <c r="A540" t="s">
        <v>2104</v>
      </c>
      <c r="B540" s="7">
        <v>45885</v>
      </c>
      <c r="C540" t="s">
        <v>1439</v>
      </c>
      <c r="D540" t="s">
        <v>1440</v>
      </c>
      <c r="E540">
        <v>18</v>
      </c>
      <c r="F540" t="s">
        <v>1551</v>
      </c>
      <c r="G540">
        <v>1641</v>
      </c>
      <c r="H540" t="s">
        <v>190</v>
      </c>
      <c r="I540">
        <v>342</v>
      </c>
      <c r="J540">
        <v>3</v>
      </c>
      <c r="K540">
        <v>331.74</v>
      </c>
      <c r="L540">
        <v>544385.34</v>
      </c>
      <c r="M540" t="s">
        <v>1548</v>
      </c>
      <c r="N540">
        <v>97989.36</v>
      </c>
      <c r="O540">
        <v>642374.69999999995</v>
      </c>
      <c r="P540" t="s">
        <v>1389</v>
      </c>
      <c r="Q540" s="7">
        <v>45887</v>
      </c>
      <c r="R540" t="s">
        <v>1549</v>
      </c>
      <c r="S540" s="10" t="str">
        <f t="shared" si="56"/>
        <v/>
      </c>
      <c r="T540" s="10" t="str">
        <f t="shared" si="57"/>
        <v/>
      </c>
      <c r="U540" s="10" t="str">
        <f t="shared" si="58"/>
        <v/>
      </c>
      <c r="V540" s="10" t="str">
        <f t="shared" si="59"/>
        <v/>
      </c>
      <c r="W540" s="10" t="str">
        <f t="shared" si="60"/>
        <v/>
      </c>
      <c r="X540" s="10">
        <f t="shared" si="61"/>
        <v>536</v>
      </c>
      <c r="Y540" s="10" t="str">
        <f t="shared" si="62"/>
        <v/>
      </c>
    </row>
    <row r="541" spans="1:25" x14ac:dyDescent="0.3">
      <c r="A541" t="s">
        <v>2105</v>
      </c>
      <c r="B541" s="7">
        <v>45885</v>
      </c>
      <c r="C541" t="s">
        <v>1430</v>
      </c>
      <c r="D541" t="s">
        <v>1413</v>
      </c>
      <c r="E541">
        <v>18</v>
      </c>
      <c r="F541" t="s">
        <v>1570</v>
      </c>
      <c r="G541">
        <v>730</v>
      </c>
      <c r="H541" t="s">
        <v>200</v>
      </c>
      <c r="I541">
        <v>780</v>
      </c>
      <c r="J541">
        <v>0</v>
      </c>
      <c r="K541">
        <v>780</v>
      </c>
      <c r="L541">
        <v>569400</v>
      </c>
      <c r="M541" t="s">
        <v>1548</v>
      </c>
      <c r="N541">
        <v>102492</v>
      </c>
      <c r="O541">
        <v>671892</v>
      </c>
      <c r="P541" t="s">
        <v>1380</v>
      </c>
      <c r="Q541" s="7">
        <v>45887</v>
      </c>
      <c r="R541" t="s">
        <v>1552</v>
      </c>
      <c r="S541" s="10" t="str">
        <f t="shared" si="56"/>
        <v/>
      </c>
      <c r="T541" s="10" t="str">
        <f t="shared" si="57"/>
        <v/>
      </c>
      <c r="U541" s="10" t="str">
        <f t="shared" si="58"/>
        <v/>
      </c>
      <c r="V541" s="10" t="str">
        <f t="shared" si="59"/>
        <v/>
      </c>
      <c r="W541" s="10" t="str">
        <f t="shared" si="60"/>
        <v/>
      </c>
      <c r="X541" s="10">
        <f t="shared" si="61"/>
        <v>537</v>
      </c>
      <c r="Y541" s="10" t="str">
        <f t="shared" si="62"/>
        <v/>
      </c>
    </row>
    <row r="542" spans="1:25" x14ac:dyDescent="0.3">
      <c r="A542" t="s">
        <v>2106</v>
      </c>
      <c r="B542" s="7">
        <v>45885</v>
      </c>
      <c r="C542" t="s">
        <v>1468</v>
      </c>
      <c r="D542" t="s">
        <v>1469</v>
      </c>
      <c r="E542">
        <v>18</v>
      </c>
      <c r="F542" t="s">
        <v>1609</v>
      </c>
      <c r="G542">
        <v>408</v>
      </c>
      <c r="H542" t="s">
        <v>200</v>
      </c>
      <c r="I542">
        <v>690</v>
      </c>
      <c r="J542">
        <v>1</v>
      </c>
      <c r="K542">
        <v>683.1</v>
      </c>
      <c r="L542">
        <v>278704.8</v>
      </c>
      <c r="M542" t="s">
        <v>1548</v>
      </c>
      <c r="N542">
        <v>50166.86</v>
      </c>
      <c r="O542">
        <v>328871.65999999997</v>
      </c>
      <c r="P542" t="s">
        <v>1389</v>
      </c>
      <c r="Q542" s="7">
        <v>45886</v>
      </c>
      <c r="R542" t="s">
        <v>1549</v>
      </c>
      <c r="S542" s="10" t="str">
        <f t="shared" si="56"/>
        <v/>
      </c>
      <c r="T542" s="10" t="str">
        <f t="shared" si="57"/>
        <v/>
      </c>
      <c r="U542" s="10" t="str">
        <f t="shared" si="58"/>
        <v/>
      </c>
      <c r="V542" s="10" t="str">
        <f t="shared" si="59"/>
        <v/>
      </c>
      <c r="W542" s="10" t="str">
        <f t="shared" si="60"/>
        <v/>
      </c>
      <c r="X542" s="10">
        <f t="shared" si="61"/>
        <v>538</v>
      </c>
      <c r="Y542" s="10" t="str">
        <f t="shared" si="62"/>
        <v/>
      </c>
    </row>
    <row r="543" spans="1:25" x14ac:dyDescent="0.3">
      <c r="A543" t="s">
        <v>2107</v>
      </c>
      <c r="B543" s="7">
        <v>45887</v>
      </c>
      <c r="C543" t="s">
        <v>1501</v>
      </c>
      <c r="D543" t="s">
        <v>1502</v>
      </c>
      <c r="E543">
        <v>12</v>
      </c>
      <c r="F543" t="s">
        <v>1585</v>
      </c>
      <c r="G543">
        <v>796</v>
      </c>
      <c r="H543" t="s">
        <v>200</v>
      </c>
      <c r="I543">
        <v>148</v>
      </c>
      <c r="J543">
        <v>2</v>
      </c>
      <c r="K543">
        <v>145.04</v>
      </c>
      <c r="L543">
        <v>115451.84</v>
      </c>
      <c r="M543" t="s">
        <v>1557</v>
      </c>
      <c r="N543">
        <v>20781.330000000002</v>
      </c>
      <c r="O543">
        <v>136233.17000000001</v>
      </c>
      <c r="P543" t="s">
        <v>1380</v>
      </c>
      <c r="Q543" s="7">
        <v>45889</v>
      </c>
      <c r="R543" t="s">
        <v>1549</v>
      </c>
      <c r="S543" s="10" t="str">
        <f t="shared" si="56"/>
        <v/>
      </c>
      <c r="T543" s="10" t="str">
        <f t="shared" si="57"/>
        <v/>
      </c>
      <c r="U543" s="10" t="str">
        <f t="shared" si="58"/>
        <v/>
      </c>
      <c r="V543" s="10" t="str">
        <f t="shared" si="59"/>
        <v/>
      </c>
      <c r="W543" s="10" t="str">
        <f t="shared" si="60"/>
        <v/>
      </c>
      <c r="X543" s="10">
        <f t="shared" si="61"/>
        <v>539</v>
      </c>
      <c r="Y543" s="10" t="str">
        <f t="shared" si="62"/>
        <v/>
      </c>
    </row>
    <row r="544" spans="1:25" x14ac:dyDescent="0.3">
      <c r="A544" t="s">
        <v>2108</v>
      </c>
      <c r="B544" s="7">
        <v>45887</v>
      </c>
      <c r="C544" t="s">
        <v>1436</v>
      </c>
      <c r="D544" t="s">
        <v>1437</v>
      </c>
      <c r="E544">
        <v>18</v>
      </c>
      <c r="F544" t="s">
        <v>1609</v>
      </c>
      <c r="G544">
        <v>602</v>
      </c>
      <c r="H544" t="s">
        <v>200</v>
      </c>
      <c r="I544">
        <v>690</v>
      </c>
      <c r="J544">
        <v>2</v>
      </c>
      <c r="K544">
        <v>676.2</v>
      </c>
      <c r="L544">
        <v>407072.4</v>
      </c>
      <c r="M544" t="s">
        <v>1548</v>
      </c>
      <c r="N544">
        <v>73273.03</v>
      </c>
      <c r="O544">
        <v>480345.43000000011</v>
      </c>
      <c r="P544" t="s">
        <v>1394</v>
      </c>
      <c r="Q544" s="7">
        <v>45889</v>
      </c>
      <c r="R544" t="s">
        <v>1549</v>
      </c>
      <c r="S544" s="10" t="str">
        <f t="shared" si="56"/>
        <v/>
      </c>
      <c r="T544" s="10" t="str">
        <f t="shared" si="57"/>
        <v/>
      </c>
      <c r="U544" s="10" t="str">
        <f t="shared" si="58"/>
        <v/>
      </c>
      <c r="V544" s="10" t="str">
        <f t="shared" si="59"/>
        <v/>
      </c>
      <c r="W544" s="10" t="str">
        <f t="shared" si="60"/>
        <v/>
      </c>
      <c r="X544" s="10">
        <f t="shared" si="61"/>
        <v>540</v>
      </c>
      <c r="Y544" s="10" t="str">
        <f t="shared" si="62"/>
        <v/>
      </c>
    </row>
    <row r="545" spans="1:25" x14ac:dyDescent="0.3">
      <c r="A545" t="s">
        <v>2109</v>
      </c>
      <c r="B545" s="7">
        <v>45887</v>
      </c>
      <c r="C545" t="s">
        <v>1493</v>
      </c>
      <c r="D545" t="s">
        <v>1494</v>
      </c>
      <c r="E545">
        <v>18</v>
      </c>
      <c r="F545" t="s">
        <v>1585</v>
      </c>
      <c r="G545">
        <v>1649</v>
      </c>
      <c r="H545" t="s">
        <v>200</v>
      </c>
      <c r="I545">
        <v>148</v>
      </c>
      <c r="J545">
        <v>0</v>
      </c>
      <c r="K545">
        <v>148</v>
      </c>
      <c r="L545">
        <v>244052</v>
      </c>
      <c r="M545" t="s">
        <v>1548</v>
      </c>
      <c r="N545">
        <v>43929.36</v>
      </c>
      <c r="O545">
        <v>287981.36</v>
      </c>
      <c r="P545" t="s">
        <v>1389</v>
      </c>
      <c r="Q545" s="7">
        <v>45888</v>
      </c>
      <c r="R545" t="s">
        <v>1552</v>
      </c>
      <c r="S545" s="10" t="str">
        <f t="shared" si="56"/>
        <v/>
      </c>
      <c r="T545" s="10" t="str">
        <f t="shared" si="57"/>
        <v/>
      </c>
      <c r="U545" s="10" t="str">
        <f t="shared" si="58"/>
        <v/>
      </c>
      <c r="V545" s="10" t="str">
        <f t="shared" si="59"/>
        <v/>
      </c>
      <c r="W545" s="10" t="str">
        <f t="shared" si="60"/>
        <v/>
      </c>
      <c r="X545" s="10">
        <f t="shared" si="61"/>
        <v>541</v>
      </c>
      <c r="Y545" s="10" t="str">
        <f t="shared" si="62"/>
        <v/>
      </c>
    </row>
    <row r="546" spans="1:25" x14ac:dyDescent="0.3">
      <c r="A546" t="s">
        <v>2110</v>
      </c>
      <c r="B546" s="7">
        <v>45887</v>
      </c>
      <c r="C546" t="s">
        <v>1484</v>
      </c>
      <c r="D546" t="s">
        <v>1485</v>
      </c>
      <c r="E546">
        <v>18</v>
      </c>
      <c r="F546" t="s">
        <v>1618</v>
      </c>
      <c r="G546">
        <v>1109</v>
      </c>
      <c r="H546" t="s">
        <v>190</v>
      </c>
      <c r="I546">
        <v>368</v>
      </c>
      <c r="J546">
        <v>0</v>
      </c>
      <c r="K546">
        <v>368</v>
      </c>
      <c r="L546">
        <v>408112</v>
      </c>
      <c r="M546" t="s">
        <v>1548</v>
      </c>
      <c r="N546">
        <v>73460.160000000003</v>
      </c>
      <c r="O546">
        <v>481572.16</v>
      </c>
      <c r="P546" t="s">
        <v>1418</v>
      </c>
      <c r="Q546" s="7">
        <v>45889</v>
      </c>
      <c r="R546" t="s">
        <v>1552</v>
      </c>
      <c r="S546" s="10" t="str">
        <f t="shared" si="56"/>
        <v/>
      </c>
      <c r="T546" s="10" t="str">
        <f t="shared" si="57"/>
        <v/>
      </c>
      <c r="U546" s="10" t="str">
        <f t="shared" si="58"/>
        <v/>
      </c>
      <c r="V546" s="10" t="str">
        <f t="shared" si="59"/>
        <v/>
      </c>
      <c r="W546" s="10" t="str">
        <f t="shared" si="60"/>
        <v/>
      </c>
      <c r="X546" s="10">
        <f t="shared" si="61"/>
        <v>542</v>
      </c>
      <c r="Y546" s="10" t="str">
        <f t="shared" si="62"/>
        <v/>
      </c>
    </row>
    <row r="547" spans="1:25" x14ac:dyDescent="0.3">
      <c r="A547" t="s">
        <v>2111</v>
      </c>
      <c r="B547" s="7">
        <v>45887</v>
      </c>
      <c r="C547" t="s">
        <v>1390</v>
      </c>
      <c r="D547" t="s">
        <v>1391</v>
      </c>
      <c r="E547">
        <v>18</v>
      </c>
      <c r="F547" t="s">
        <v>1607</v>
      </c>
      <c r="G547">
        <v>2083</v>
      </c>
      <c r="H547" t="s">
        <v>200</v>
      </c>
      <c r="I547">
        <v>610</v>
      </c>
      <c r="J547">
        <v>5</v>
      </c>
      <c r="K547">
        <v>579.5</v>
      </c>
      <c r="L547">
        <v>1207098.5</v>
      </c>
      <c r="M547" t="s">
        <v>1548</v>
      </c>
      <c r="N547">
        <v>217277.73</v>
      </c>
      <c r="O547">
        <v>1424376.23</v>
      </c>
      <c r="P547" t="s">
        <v>1394</v>
      </c>
      <c r="Q547" s="7">
        <v>45888</v>
      </c>
      <c r="R547" t="s">
        <v>1552</v>
      </c>
      <c r="S547" s="10" t="str">
        <f t="shared" si="56"/>
        <v/>
      </c>
      <c r="T547" s="10" t="str">
        <f t="shared" si="57"/>
        <v/>
      </c>
      <c r="U547" s="10" t="str">
        <f t="shared" si="58"/>
        <v/>
      </c>
      <c r="V547" s="10" t="str">
        <f t="shared" si="59"/>
        <v/>
      </c>
      <c r="W547" s="10" t="str">
        <f t="shared" si="60"/>
        <v/>
      </c>
      <c r="X547" s="10">
        <f t="shared" si="61"/>
        <v>543</v>
      </c>
      <c r="Y547" s="10" t="str">
        <f t="shared" si="62"/>
        <v/>
      </c>
    </row>
    <row r="548" spans="1:25" x14ac:dyDescent="0.3">
      <c r="A548" t="s">
        <v>2112</v>
      </c>
      <c r="B548" s="7">
        <v>45887</v>
      </c>
      <c r="C548" t="s">
        <v>1433</v>
      </c>
      <c r="D548" t="s">
        <v>1434</v>
      </c>
      <c r="E548">
        <v>18</v>
      </c>
      <c r="F548" t="s">
        <v>1607</v>
      </c>
      <c r="G548">
        <v>206</v>
      </c>
      <c r="H548" t="s">
        <v>200</v>
      </c>
      <c r="I548">
        <v>610</v>
      </c>
      <c r="J548">
        <v>0</v>
      </c>
      <c r="K548">
        <v>610</v>
      </c>
      <c r="L548">
        <v>125660</v>
      </c>
      <c r="M548" t="s">
        <v>1548</v>
      </c>
      <c r="N548">
        <v>22618.799999999999</v>
      </c>
      <c r="O548">
        <v>148278.79999999999</v>
      </c>
      <c r="P548" t="s">
        <v>1380</v>
      </c>
      <c r="Q548" s="7">
        <v>45888</v>
      </c>
      <c r="R548" t="s">
        <v>1552</v>
      </c>
      <c r="S548" s="10" t="str">
        <f t="shared" si="56"/>
        <v/>
      </c>
      <c r="T548" s="10" t="str">
        <f t="shared" si="57"/>
        <v/>
      </c>
      <c r="U548" s="10" t="str">
        <f t="shared" si="58"/>
        <v/>
      </c>
      <c r="V548" s="10" t="str">
        <f t="shared" si="59"/>
        <v/>
      </c>
      <c r="W548" s="10" t="str">
        <f t="shared" si="60"/>
        <v/>
      </c>
      <c r="X548" s="10">
        <f t="shared" si="61"/>
        <v>544</v>
      </c>
      <c r="Y548" s="10" t="str">
        <f t="shared" si="62"/>
        <v/>
      </c>
    </row>
    <row r="549" spans="1:25" x14ac:dyDescent="0.3">
      <c r="A549" t="s">
        <v>2113</v>
      </c>
      <c r="B549" s="7">
        <v>45888</v>
      </c>
      <c r="C549" t="s">
        <v>1430</v>
      </c>
      <c r="D549" t="s">
        <v>1413</v>
      </c>
      <c r="E549">
        <v>18</v>
      </c>
      <c r="F549" t="s">
        <v>1565</v>
      </c>
      <c r="G549">
        <v>1827</v>
      </c>
      <c r="H549" t="s">
        <v>200</v>
      </c>
      <c r="I549">
        <v>1150</v>
      </c>
      <c r="J549">
        <v>0</v>
      </c>
      <c r="K549">
        <v>1150</v>
      </c>
      <c r="L549">
        <v>2101050</v>
      </c>
      <c r="M549" t="s">
        <v>1548</v>
      </c>
      <c r="N549">
        <v>378189</v>
      </c>
      <c r="O549">
        <v>2479239</v>
      </c>
      <c r="P549" t="s">
        <v>1380</v>
      </c>
      <c r="Q549" s="7">
        <v>45889</v>
      </c>
      <c r="R549" t="s">
        <v>1552</v>
      </c>
      <c r="S549" s="10" t="str">
        <f t="shared" si="56"/>
        <v/>
      </c>
      <c r="T549" s="10" t="str">
        <f t="shared" si="57"/>
        <v/>
      </c>
      <c r="U549" s="10" t="str">
        <f t="shared" si="58"/>
        <v/>
      </c>
      <c r="V549" s="10" t="str">
        <f t="shared" si="59"/>
        <v/>
      </c>
      <c r="W549" s="10" t="str">
        <f t="shared" si="60"/>
        <v/>
      </c>
      <c r="X549" s="10">
        <f t="shared" si="61"/>
        <v>545</v>
      </c>
      <c r="Y549" s="10" t="str">
        <f t="shared" si="62"/>
        <v/>
      </c>
    </row>
    <row r="550" spans="1:25" x14ac:dyDescent="0.3">
      <c r="A550" t="s">
        <v>2114</v>
      </c>
      <c r="B550" s="7">
        <v>45888</v>
      </c>
      <c r="C550" t="s">
        <v>1439</v>
      </c>
      <c r="D550" t="s">
        <v>1440</v>
      </c>
      <c r="E550">
        <v>18</v>
      </c>
      <c r="F550" t="s">
        <v>1556</v>
      </c>
      <c r="G550">
        <v>278</v>
      </c>
      <c r="H550" t="s">
        <v>204</v>
      </c>
      <c r="I550">
        <v>1350</v>
      </c>
      <c r="J550">
        <v>1</v>
      </c>
      <c r="K550">
        <v>1336.5</v>
      </c>
      <c r="L550">
        <v>371547</v>
      </c>
      <c r="M550" t="s">
        <v>1548</v>
      </c>
      <c r="N550">
        <v>66878.460000000006</v>
      </c>
      <c r="O550">
        <v>438425.46</v>
      </c>
      <c r="P550" t="s">
        <v>1389</v>
      </c>
      <c r="Q550" s="7">
        <v>45890</v>
      </c>
      <c r="R550" t="s">
        <v>1549</v>
      </c>
      <c r="S550" s="10" t="str">
        <f t="shared" si="56"/>
        <v/>
      </c>
      <c r="T550" s="10" t="str">
        <f t="shared" si="57"/>
        <v/>
      </c>
      <c r="U550" s="10" t="str">
        <f t="shared" si="58"/>
        <v/>
      </c>
      <c r="V550" s="10" t="str">
        <f t="shared" si="59"/>
        <v/>
      </c>
      <c r="W550" s="10" t="str">
        <f t="shared" si="60"/>
        <v/>
      </c>
      <c r="X550" s="10">
        <f t="shared" si="61"/>
        <v>546</v>
      </c>
      <c r="Y550" s="10" t="str">
        <f t="shared" si="62"/>
        <v/>
      </c>
    </row>
    <row r="551" spans="1:25" x14ac:dyDescent="0.3">
      <c r="A551" t="s">
        <v>2115</v>
      </c>
      <c r="B551" s="7">
        <v>45888</v>
      </c>
      <c r="C551" t="s">
        <v>1465</v>
      </c>
      <c r="D551" t="s">
        <v>1466</v>
      </c>
      <c r="E551">
        <v>18</v>
      </c>
      <c r="F551" t="s">
        <v>1563</v>
      </c>
      <c r="G551">
        <v>297</v>
      </c>
      <c r="H551" t="s">
        <v>204</v>
      </c>
      <c r="I551">
        <v>480</v>
      </c>
      <c r="J551">
        <v>3</v>
      </c>
      <c r="K551">
        <v>465.6</v>
      </c>
      <c r="L551">
        <v>138283.20000000001</v>
      </c>
      <c r="M551" t="s">
        <v>1548</v>
      </c>
      <c r="N551">
        <v>24890.98</v>
      </c>
      <c r="O551">
        <v>163174.18</v>
      </c>
      <c r="P551" t="s">
        <v>1380</v>
      </c>
      <c r="Q551" s="7">
        <v>45890</v>
      </c>
      <c r="R551" t="s">
        <v>1549</v>
      </c>
      <c r="S551" s="10" t="str">
        <f t="shared" si="56"/>
        <v/>
      </c>
      <c r="T551" s="10" t="str">
        <f t="shared" si="57"/>
        <v/>
      </c>
      <c r="U551" s="10" t="str">
        <f t="shared" si="58"/>
        <v/>
      </c>
      <c r="V551" s="10" t="str">
        <f t="shared" si="59"/>
        <v/>
      </c>
      <c r="W551" s="10" t="str">
        <f t="shared" si="60"/>
        <v/>
      </c>
      <c r="X551" s="10">
        <f t="shared" si="61"/>
        <v>547</v>
      </c>
      <c r="Y551" s="10" t="str">
        <f t="shared" si="62"/>
        <v/>
      </c>
    </row>
    <row r="552" spans="1:25" x14ac:dyDescent="0.3">
      <c r="A552" t="s">
        <v>2116</v>
      </c>
      <c r="B552" s="7">
        <v>45888</v>
      </c>
      <c r="C552" t="s">
        <v>1493</v>
      </c>
      <c r="D552" t="s">
        <v>1494</v>
      </c>
      <c r="E552">
        <v>18</v>
      </c>
      <c r="F552" t="s">
        <v>1585</v>
      </c>
      <c r="G552">
        <v>966</v>
      </c>
      <c r="H552" t="s">
        <v>200</v>
      </c>
      <c r="I552">
        <v>148</v>
      </c>
      <c r="J552">
        <v>2.5</v>
      </c>
      <c r="K552">
        <v>144.30000000000001</v>
      </c>
      <c r="L552">
        <v>139393.79999999999</v>
      </c>
      <c r="M552" t="s">
        <v>1548</v>
      </c>
      <c r="N552">
        <v>25090.880000000001</v>
      </c>
      <c r="O552">
        <v>164484.68</v>
      </c>
      <c r="P552" t="s">
        <v>1389</v>
      </c>
      <c r="Q552" s="7">
        <v>45888</v>
      </c>
      <c r="R552" t="s">
        <v>1549</v>
      </c>
      <c r="S552" s="10" t="str">
        <f t="shared" si="56"/>
        <v/>
      </c>
      <c r="T552" s="10" t="str">
        <f t="shared" si="57"/>
        <v/>
      </c>
      <c r="U552" s="10" t="str">
        <f t="shared" si="58"/>
        <v/>
      </c>
      <c r="V552" s="10" t="str">
        <f t="shared" si="59"/>
        <v/>
      </c>
      <c r="W552" s="10" t="str">
        <f t="shared" si="60"/>
        <v/>
      </c>
      <c r="X552" s="10">
        <f t="shared" si="61"/>
        <v>548</v>
      </c>
      <c r="Y552" s="10" t="str">
        <f t="shared" si="62"/>
        <v/>
      </c>
    </row>
    <row r="553" spans="1:25" x14ac:dyDescent="0.3">
      <c r="A553" t="s">
        <v>2117</v>
      </c>
      <c r="B553" s="7">
        <v>45888</v>
      </c>
      <c r="C553" t="s">
        <v>1436</v>
      </c>
      <c r="D553" t="s">
        <v>1437</v>
      </c>
      <c r="E553">
        <v>18</v>
      </c>
      <c r="F553" t="s">
        <v>1585</v>
      </c>
      <c r="G553">
        <v>214</v>
      </c>
      <c r="H553" t="s">
        <v>200</v>
      </c>
      <c r="I553">
        <v>148</v>
      </c>
      <c r="J553">
        <v>2.5</v>
      </c>
      <c r="K553">
        <v>144.30000000000001</v>
      </c>
      <c r="L553">
        <v>30880.2</v>
      </c>
      <c r="M553" t="s">
        <v>1548</v>
      </c>
      <c r="N553">
        <v>5558.44</v>
      </c>
      <c r="O553">
        <v>36438.639999999999</v>
      </c>
      <c r="P553" t="s">
        <v>1394</v>
      </c>
      <c r="Q553" s="7">
        <v>45890</v>
      </c>
      <c r="R553" t="s">
        <v>1549</v>
      </c>
      <c r="S553" s="10" t="str">
        <f t="shared" si="56"/>
        <v/>
      </c>
      <c r="T553" s="10" t="str">
        <f t="shared" si="57"/>
        <v/>
      </c>
      <c r="U553" s="10" t="str">
        <f t="shared" si="58"/>
        <v/>
      </c>
      <c r="V553" s="10" t="str">
        <f t="shared" si="59"/>
        <v/>
      </c>
      <c r="W553" s="10" t="str">
        <f t="shared" si="60"/>
        <v/>
      </c>
      <c r="X553" s="10">
        <f t="shared" si="61"/>
        <v>549</v>
      </c>
      <c r="Y553" s="10" t="str">
        <f t="shared" si="62"/>
        <v/>
      </c>
    </row>
    <row r="554" spans="1:25" x14ac:dyDescent="0.3">
      <c r="A554" t="s">
        <v>2118</v>
      </c>
      <c r="B554" s="7">
        <v>45889</v>
      </c>
      <c r="C554" t="s">
        <v>1478</v>
      </c>
      <c r="D554" t="s">
        <v>1479</v>
      </c>
      <c r="E554">
        <v>18</v>
      </c>
      <c r="F554" t="s">
        <v>1572</v>
      </c>
      <c r="G554">
        <v>755</v>
      </c>
      <c r="H554" t="s">
        <v>200</v>
      </c>
      <c r="I554">
        <v>610</v>
      </c>
      <c r="J554">
        <v>2.5</v>
      </c>
      <c r="K554">
        <v>594.75</v>
      </c>
      <c r="L554">
        <v>449036.25</v>
      </c>
      <c r="M554" t="s">
        <v>1548</v>
      </c>
      <c r="N554">
        <v>80826.52</v>
      </c>
      <c r="O554">
        <v>529862.77</v>
      </c>
      <c r="P554" t="s">
        <v>1394</v>
      </c>
      <c r="Q554" s="7">
        <v>45890</v>
      </c>
      <c r="R554" t="s">
        <v>1549</v>
      </c>
      <c r="S554" s="10" t="str">
        <f t="shared" si="56"/>
        <v/>
      </c>
      <c r="T554" s="10" t="str">
        <f t="shared" si="57"/>
        <v/>
      </c>
      <c r="U554" s="10" t="str">
        <f t="shared" si="58"/>
        <v/>
      </c>
      <c r="V554" s="10" t="str">
        <f t="shared" si="59"/>
        <v/>
      </c>
      <c r="W554" s="10" t="str">
        <f t="shared" si="60"/>
        <v/>
      </c>
      <c r="X554" s="10">
        <f t="shared" si="61"/>
        <v>550</v>
      </c>
      <c r="Y554" s="10" t="str">
        <f t="shared" si="62"/>
        <v/>
      </c>
    </row>
    <row r="555" spans="1:25" x14ac:dyDescent="0.3">
      <c r="A555" t="s">
        <v>2119</v>
      </c>
      <c r="B555" s="7">
        <v>45889</v>
      </c>
      <c r="C555" t="s">
        <v>1405</v>
      </c>
      <c r="D555" t="s">
        <v>1406</v>
      </c>
      <c r="E555">
        <v>18</v>
      </c>
      <c r="F555" t="s">
        <v>1547</v>
      </c>
      <c r="G555">
        <v>848</v>
      </c>
      <c r="H555" t="s">
        <v>190</v>
      </c>
      <c r="I555">
        <v>355</v>
      </c>
      <c r="J555">
        <v>5</v>
      </c>
      <c r="K555">
        <v>337.25</v>
      </c>
      <c r="L555">
        <v>285988</v>
      </c>
      <c r="M555" t="s">
        <v>1548</v>
      </c>
      <c r="N555">
        <v>51477.84</v>
      </c>
      <c r="O555">
        <v>337465.84</v>
      </c>
      <c r="P555" t="s">
        <v>1389</v>
      </c>
      <c r="Q555" s="7">
        <v>45891</v>
      </c>
      <c r="R555" t="s">
        <v>1549</v>
      </c>
      <c r="S555" s="10" t="str">
        <f t="shared" si="56"/>
        <v/>
      </c>
      <c r="T555" s="10" t="str">
        <f t="shared" si="57"/>
        <v/>
      </c>
      <c r="U555" s="10" t="str">
        <f t="shared" si="58"/>
        <v/>
      </c>
      <c r="V555" s="10" t="str">
        <f t="shared" si="59"/>
        <v/>
      </c>
      <c r="W555" s="10" t="str">
        <f t="shared" si="60"/>
        <v/>
      </c>
      <c r="X555" s="10">
        <f t="shared" si="61"/>
        <v>551</v>
      </c>
      <c r="Y555" s="10" t="str">
        <f t="shared" si="62"/>
        <v/>
      </c>
    </row>
    <row r="556" spans="1:25" x14ac:dyDescent="0.3">
      <c r="A556" t="s">
        <v>2120</v>
      </c>
      <c r="B556" s="7">
        <v>45889</v>
      </c>
      <c r="C556" t="s">
        <v>1439</v>
      </c>
      <c r="D556" t="s">
        <v>1440</v>
      </c>
      <c r="E556">
        <v>18</v>
      </c>
      <c r="F556" t="s">
        <v>1547</v>
      </c>
      <c r="G556">
        <v>868</v>
      </c>
      <c r="H556" t="s">
        <v>190</v>
      </c>
      <c r="I556">
        <v>355</v>
      </c>
      <c r="J556">
        <v>1</v>
      </c>
      <c r="K556">
        <v>351.45</v>
      </c>
      <c r="L556">
        <v>305058.59999999998</v>
      </c>
      <c r="M556" t="s">
        <v>1548</v>
      </c>
      <c r="N556">
        <v>54910.55</v>
      </c>
      <c r="O556">
        <v>359969.15</v>
      </c>
      <c r="P556" t="s">
        <v>1389</v>
      </c>
      <c r="Q556" s="7">
        <v>45889</v>
      </c>
      <c r="R556" t="s">
        <v>1552</v>
      </c>
      <c r="S556" s="10" t="str">
        <f t="shared" si="56"/>
        <v/>
      </c>
      <c r="T556" s="10" t="str">
        <f t="shared" si="57"/>
        <v/>
      </c>
      <c r="U556" s="10" t="str">
        <f t="shared" si="58"/>
        <v/>
      </c>
      <c r="V556" s="10" t="str">
        <f t="shared" si="59"/>
        <v/>
      </c>
      <c r="W556" s="10" t="str">
        <f t="shared" si="60"/>
        <v/>
      </c>
      <c r="X556" s="10">
        <f t="shared" si="61"/>
        <v>552</v>
      </c>
      <c r="Y556" s="10" t="str">
        <f t="shared" si="62"/>
        <v/>
      </c>
    </row>
    <row r="557" spans="1:25" x14ac:dyDescent="0.3">
      <c r="A557" t="s">
        <v>2121</v>
      </c>
      <c r="B557" s="7">
        <v>45889</v>
      </c>
      <c r="C557" t="s">
        <v>1430</v>
      </c>
      <c r="D557" t="s">
        <v>1413</v>
      </c>
      <c r="E557">
        <v>18</v>
      </c>
      <c r="F557" t="s">
        <v>1563</v>
      </c>
      <c r="G557">
        <v>100</v>
      </c>
      <c r="H557" t="s">
        <v>204</v>
      </c>
      <c r="I557">
        <v>480</v>
      </c>
      <c r="J557">
        <v>4</v>
      </c>
      <c r="K557">
        <v>460.8</v>
      </c>
      <c r="L557">
        <v>46080</v>
      </c>
      <c r="M557" t="s">
        <v>1548</v>
      </c>
      <c r="N557">
        <v>8294.4</v>
      </c>
      <c r="O557">
        <v>54374.400000000001</v>
      </c>
      <c r="P557" t="s">
        <v>1380</v>
      </c>
      <c r="Q557" s="7">
        <v>45891</v>
      </c>
      <c r="R557" t="s">
        <v>1552</v>
      </c>
      <c r="S557" s="10" t="str">
        <f t="shared" si="56"/>
        <v/>
      </c>
      <c r="T557" s="10" t="str">
        <f t="shared" si="57"/>
        <v/>
      </c>
      <c r="U557" s="10" t="str">
        <f t="shared" si="58"/>
        <v/>
      </c>
      <c r="V557" s="10" t="str">
        <f t="shared" si="59"/>
        <v/>
      </c>
      <c r="W557" s="10" t="str">
        <f t="shared" si="60"/>
        <v/>
      </c>
      <c r="X557" s="10">
        <f t="shared" si="61"/>
        <v>553</v>
      </c>
      <c r="Y557" s="10" t="str">
        <f t="shared" si="62"/>
        <v/>
      </c>
    </row>
    <row r="558" spans="1:25" x14ac:dyDescent="0.3">
      <c r="A558" t="s">
        <v>2122</v>
      </c>
      <c r="B558" s="7">
        <v>45889</v>
      </c>
      <c r="C558" t="s">
        <v>1430</v>
      </c>
      <c r="D558" t="s">
        <v>1413</v>
      </c>
      <c r="E558">
        <v>18</v>
      </c>
      <c r="F558" t="s">
        <v>1607</v>
      </c>
      <c r="G558">
        <v>2117</v>
      </c>
      <c r="H558" t="s">
        <v>200</v>
      </c>
      <c r="I558">
        <v>610</v>
      </c>
      <c r="J558">
        <v>1</v>
      </c>
      <c r="K558">
        <v>603.9</v>
      </c>
      <c r="L558">
        <v>1278456.3</v>
      </c>
      <c r="M558" t="s">
        <v>1548</v>
      </c>
      <c r="N558">
        <v>230122.13</v>
      </c>
      <c r="O558">
        <v>1508578.43</v>
      </c>
      <c r="P558" t="s">
        <v>1380</v>
      </c>
      <c r="Q558" s="7">
        <v>45890</v>
      </c>
      <c r="R558" t="s">
        <v>1552</v>
      </c>
      <c r="S558" s="10" t="str">
        <f t="shared" si="56"/>
        <v/>
      </c>
      <c r="T558" s="10" t="str">
        <f t="shared" si="57"/>
        <v/>
      </c>
      <c r="U558" s="10" t="str">
        <f t="shared" si="58"/>
        <v/>
      </c>
      <c r="V558" s="10" t="str">
        <f t="shared" si="59"/>
        <v/>
      </c>
      <c r="W558" s="10" t="str">
        <f t="shared" si="60"/>
        <v/>
      </c>
      <c r="X558" s="10">
        <f t="shared" si="61"/>
        <v>554</v>
      </c>
      <c r="Y558" s="10" t="str">
        <f t="shared" si="62"/>
        <v/>
      </c>
    </row>
    <row r="559" spans="1:25" x14ac:dyDescent="0.3">
      <c r="A559" t="s">
        <v>2123</v>
      </c>
      <c r="B559" s="7">
        <v>45890</v>
      </c>
      <c r="C559" t="s">
        <v>1461</v>
      </c>
      <c r="D559" t="s">
        <v>1462</v>
      </c>
      <c r="E559">
        <v>13</v>
      </c>
      <c r="F559" t="s">
        <v>1581</v>
      </c>
      <c r="G559">
        <v>1730</v>
      </c>
      <c r="H559" t="s">
        <v>200</v>
      </c>
      <c r="I559">
        <v>980</v>
      </c>
      <c r="J559">
        <v>3</v>
      </c>
      <c r="K559">
        <v>950.6</v>
      </c>
      <c r="L559">
        <v>1644538</v>
      </c>
      <c r="M559" t="s">
        <v>1557</v>
      </c>
      <c r="N559">
        <v>296016.84000000003</v>
      </c>
      <c r="O559">
        <v>1940554.84</v>
      </c>
      <c r="P559" t="s">
        <v>1389</v>
      </c>
      <c r="Q559" s="7">
        <v>45890</v>
      </c>
      <c r="R559" t="s">
        <v>1549</v>
      </c>
      <c r="S559" s="10" t="str">
        <f t="shared" si="56"/>
        <v/>
      </c>
      <c r="T559" s="10" t="str">
        <f t="shared" si="57"/>
        <v/>
      </c>
      <c r="U559" s="10" t="str">
        <f t="shared" si="58"/>
        <v/>
      </c>
      <c r="V559" s="10" t="str">
        <f t="shared" si="59"/>
        <v/>
      </c>
      <c r="W559" s="10" t="str">
        <f t="shared" si="60"/>
        <v/>
      </c>
      <c r="X559" s="10">
        <f t="shared" si="61"/>
        <v>555</v>
      </c>
      <c r="Y559" s="10" t="str">
        <f t="shared" si="62"/>
        <v/>
      </c>
    </row>
    <row r="560" spans="1:25" x14ac:dyDescent="0.3">
      <c r="A560" t="s">
        <v>2124</v>
      </c>
      <c r="B560" s="7">
        <v>45890</v>
      </c>
      <c r="C560" t="s">
        <v>1381</v>
      </c>
      <c r="D560" t="s">
        <v>1382</v>
      </c>
      <c r="E560">
        <v>18</v>
      </c>
      <c r="F560" t="s">
        <v>1565</v>
      </c>
      <c r="G560">
        <v>89</v>
      </c>
      <c r="H560" t="s">
        <v>200</v>
      </c>
      <c r="I560">
        <v>1150</v>
      </c>
      <c r="J560">
        <v>2.5</v>
      </c>
      <c r="K560">
        <v>1121.25</v>
      </c>
      <c r="L560">
        <v>99791.25</v>
      </c>
      <c r="M560" t="s">
        <v>1548</v>
      </c>
      <c r="N560">
        <v>17962.419999999998</v>
      </c>
      <c r="O560">
        <v>117753.67</v>
      </c>
      <c r="P560" t="s">
        <v>1380</v>
      </c>
      <c r="Q560" s="7">
        <v>45892</v>
      </c>
      <c r="R560" t="s">
        <v>1549</v>
      </c>
      <c r="S560" s="10" t="str">
        <f t="shared" si="56"/>
        <v/>
      </c>
      <c r="T560" s="10" t="str">
        <f t="shared" si="57"/>
        <v/>
      </c>
      <c r="U560" s="10" t="str">
        <f t="shared" si="58"/>
        <v/>
      </c>
      <c r="V560" s="10" t="str">
        <f t="shared" si="59"/>
        <v/>
      </c>
      <c r="W560" s="10" t="str">
        <f t="shared" si="60"/>
        <v/>
      </c>
      <c r="X560" s="10">
        <f t="shared" si="61"/>
        <v>556</v>
      </c>
      <c r="Y560" s="10" t="str">
        <f t="shared" si="62"/>
        <v/>
      </c>
    </row>
    <row r="561" spans="1:25" x14ac:dyDescent="0.3">
      <c r="A561" t="s">
        <v>2125</v>
      </c>
      <c r="B561" s="7">
        <v>45891</v>
      </c>
      <c r="C561" t="s">
        <v>1465</v>
      </c>
      <c r="D561" t="s">
        <v>1466</v>
      </c>
      <c r="E561">
        <v>18</v>
      </c>
      <c r="F561" t="s">
        <v>1576</v>
      </c>
      <c r="G561">
        <v>1111</v>
      </c>
      <c r="H561" t="s">
        <v>200</v>
      </c>
      <c r="I561">
        <v>92</v>
      </c>
      <c r="J561">
        <v>5</v>
      </c>
      <c r="K561">
        <v>87.4</v>
      </c>
      <c r="L561">
        <v>97101.4</v>
      </c>
      <c r="M561" t="s">
        <v>1548</v>
      </c>
      <c r="N561">
        <v>17478.25</v>
      </c>
      <c r="O561">
        <v>114579.65</v>
      </c>
      <c r="P561" t="s">
        <v>1380</v>
      </c>
      <c r="Q561" s="7">
        <v>45891</v>
      </c>
      <c r="R561" t="s">
        <v>1552</v>
      </c>
      <c r="S561" s="10" t="str">
        <f t="shared" si="56"/>
        <v/>
      </c>
      <c r="T561" s="10" t="str">
        <f t="shared" si="57"/>
        <v/>
      </c>
      <c r="U561" s="10" t="str">
        <f t="shared" si="58"/>
        <v/>
      </c>
      <c r="V561" s="10" t="str">
        <f t="shared" si="59"/>
        <v/>
      </c>
      <c r="W561" s="10" t="str">
        <f t="shared" si="60"/>
        <v/>
      </c>
      <c r="X561" s="10">
        <f t="shared" si="61"/>
        <v>557</v>
      </c>
      <c r="Y561" s="10" t="str">
        <f t="shared" si="62"/>
        <v/>
      </c>
    </row>
    <row r="562" spans="1:25" x14ac:dyDescent="0.3">
      <c r="A562" t="s">
        <v>2126</v>
      </c>
      <c r="B562" s="7">
        <v>45891</v>
      </c>
      <c r="C562" t="s">
        <v>1436</v>
      </c>
      <c r="D562" t="s">
        <v>1437</v>
      </c>
      <c r="E562">
        <v>18</v>
      </c>
      <c r="F562" t="s">
        <v>1551</v>
      </c>
      <c r="G562">
        <v>430</v>
      </c>
      <c r="H562" t="s">
        <v>190</v>
      </c>
      <c r="I562">
        <v>342</v>
      </c>
      <c r="J562">
        <v>0</v>
      </c>
      <c r="K562">
        <v>342</v>
      </c>
      <c r="L562">
        <v>147060</v>
      </c>
      <c r="M562" t="s">
        <v>1548</v>
      </c>
      <c r="N562">
        <v>26470.799999999999</v>
      </c>
      <c r="O562">
        <v>173530.8</v>
      </c>
      <c r="P562" t="s">
        <v>1394</v>
      </c>
      <c r="Q562" s="7">
        <v>45891</v>
      </c>
      <c r="R562" t="s">
        <v>1552</v>
      </c>
      <c r="S562" s="10" t="str">
        <f t="shared" si="56"/>
        <v/>
      </c>
      <c r="T562" s="10" t="str">
        <f t="shared" si="57"/>
        <v/>
      </c>
      <c r="U562" s="10" t="str">
        <f t="shared" si="58"/>
        <v/>
      </c>
      <c r="V562" s="10" t="str">
        <f t="shared" si="59"/>
        <v/>
      </c>
      <c r="W562" s="10" t="str">
        <f t="shared" si="60"/>
        <v/>
      </c>
      <c r="X562" s="10">
        <f t="shared" si="61"/>
        <v>558</v>
      </c>
      <c r="Y562" s="10" t="str">
        <f t="shared" si="62"/>
        <v/>
      </c>
    </row>
    <row r="563" spans="1:25" x14ac:dyDescent="0.3">
      <c r="A563" t="s">
        <v>2127</v>
      </c>
      <c r="B563" s="7">
        <v>45891</v>
      </c>
      <c r="C563" t="s">
        <v>1506</v>
      </c>
      <c r="D563" t="s">
        <v>1507</v>
      </c>
      <c r="E563">
        <v>16</v>
      </c>
      <c r="F563" t="s">
        <v>1607</v>
      </c>
      <c r="G563">
        <v>1385</v>
      </c>
      <c r="H563" t="s">
        <v>200</v>
      </c>
      <c r="I563">
        <v>610</v>
      </c>
      <c r="J563">
        <v>4</v>
      </c>
      <c r="K563">
        <v>585.6</v>
      </c>
      <c r="L563">
        <v>811056</v>
      </c>
      <c r="M563" t="s">
        <v>1557</v>
      </c>
      <c r="N563">
        <v>145990.07999999999</v>
      </c>
      <c r="O563">
        <v>957046.08</v>
      </c>
      <c r="P563" t="s">
        <v>1418</v>
      </c>
      <c r="Q563" s="7">
        <v>45892</v>
      </c>
      <c r="R563" t="s">
        <v>1549</v>
      </c>
      <c r="S563" s="10" t="str">
        <f t="shared" si="56"/>
        <v/>
      </c>
      <c r="T563" s="10" t="str">
        <f t="shared" si="57"/>
        <v/>
      </c>
      <c r="U563" s="10" t="str">
        <f t="shared" si="58"/>
        <v/>
      </c>
      <c r="V563" s="10" t="str">
        <f t="shared" si="59"/>
        <v/>
      </c>
      <c r="W563" s="10" t="str">
        <f t="shared" si="60"/>
        <v/>
      </c>
      <c r="X563" s="10">
        <f t="shared" si="61"/>
        <v>559</v>
      </c>
      <c r="Y563" s="10" t="str">
        <f t="shared" si="62"/>
        <v/>
      </c>
    </row>
    <row r="564" spans="1:25" x14ac:dyDescent="0.3">
      <c r="A564" t="s">
        <v>2128</v>
      </c>
      <c r="B564" s="7">
        <v>45891</v>
      </c>
      <c r="C564" t="s">
        <v>1412</v>
      </c>
      <c r="D564" t="s">
        <v>1413</v>
      </c>
      <c r="E564">
        <v>18</v>
      </c>
      <c r="F564" t="s">
        <v>1576</v>
      </c>
      <c r="G564">
        <v>125</v>
      </c>
      <c r="H564" t="s">
        <v>200</v>
      </c>
      <c r="I564">
        <v>92</v>
      </c>
      <c r="J564">
        <v>0</v>
      </c>
      <c r="K564">
        <v>92</v>
      </c>
      <c r="L564">
        <v>11500</v>
      </c>
      <c r="M564" t="s">
        <v>1548</v>
      </c>
      <c r="N564">
        <v>2070</v>
      </c>
      <c r="O564">
        <v>13570</v>
      </c>
      <c r="P564" t="s">
        <v>1389</v>
      </c>
      <c r="Q564" s="7">
        <v>45892</v>
      </c>
      <c r="R564" t="s">
        <v>1552</v>
      </c>
      <c r="S564" s="10" t="str">
        <f t="shared" si="56"/>
        <v/>
      </c>
      <c r="T564" s="10" t="str">
        <f t="shared" si="57"/>
        <v/>
      </c>
      <c r="U564" s="10" t="str">
        <f t="shared" si="58"/>
        <v/>
      </c>
      <c r="V564" s="10" t="str">
        <f t="shared" si="59"/>
        <v/>
      </c>
      <c r="W564" s="10" t="str">
        <f t="shared" si="60"/>
        <v/>
      </c>
      <c r="X564" s="10">
        <f t="shared" si="61"/>
        <v>560</v>
      </c>
      <c r="Y564" s="10" t="str">
        <f t="shared" si="62"/>
        <v/>
      </c>
    </row>
    <row r="565" spans="1:25" x14ac:dyDescent="0.3">
      <c r="A565" t="s">
        <v>2129</v>
      </c>
      <c r="B565" s="7">
        <v>45891</v>
      </c>
      <c r="C565" t="s">
        <v>1493</v>
      </c>
      <c r="D565" t="s">
        <v>1494</v>
      </c>
      <c r="E565">
        <v>18</v>
      </c>
      <c r="F565" t="s">
        <v>1556</v>
      </c>
      <c r="G565">
        <v>176</v>
      </c>
      <c r="H565" t="s">
        <v>204</v>
      </c>
      <c r="I565">
        <v>1350</v>
      </c>
      <c r="J565">
        <v>2.5</v>
      </c>
      <c r="K565">
        <v>1316.25</v>
      </c>
      <c r="L565">
        <v>231660</v>
      </c>
      <c r="M565" t="s">
        <v>1548</v>
      </c>
      <c r="N565">
        <v>41698.800000000003</v>
      </c>
      <c r="O565">
        <v>273358.8</v>
      </c>
      <c r="P565" t="s">
        <v>1389</v>
      </c>
      <c r="Q565" s="7">
        <v>45892</v>
      </c>
      <c r="R565" t="s">
        <v>1552</v>
      </c>
      <c r="S565" s="10" t="str">
        <f t="shared" si="56"/>
        <v/>
      </c>
      <c r="T565" s="10" t="str">
        <f t="shared" si="57"/>
        <v/>
      </c>
      <c r="U565" s="10" t="str">
        <f t="shared" si="58"/>
        <v/>
      </c>
      <c r="V565" s="10" t="str">
        <f t="shared" si="59"/>
        <v/>
      </c>
      <c r="W565" s="10" t="str">
        <f t="shared" si="60"/>
        <v/>
      </c>
      <c r="X565" s="10">
        <f t="shared" si="61"/>
        <v>561</v>
      </c>
      <c r="Y565" s="10" t="str">
        <f t="shared" si="62"/>
        <v/>
      </c>
    </row>
    <row r="566" spans="1:25" x14ac:dyDescent="0.3">
      <c r="A566" t="s">
        <v>2130</v>
      </c>
      <c r="B566" s="7">
        <v>45891</v>
      </c>
      <c r="C566" t="s">
        <v>1430</v>
      </c>
      <c r="D566" t="s">
        <v>1413</v>
      </c>
      <c r="E566">
        <v>18</v>
      </c>
      <c r="F566" t="s">
        <v>1570</v>
      </c>
      <c r="G566">
        <v>711</v>
      </c>
      <c r="H566" t="s">
        <v>200</v>
      </c>
      <c r="I566">
        <v>780</v>
      </c>
      <c r="J566">
        <v>0</v>
      </c>
      <c r="K566">
        <v>780</v>
      </c>
      <c r="L566">
        <v>554580</v>
      </c>
      <c r="M566" t="s">
        <v>1548</v>
      </c>
      <c r="N566">
        <v>99824.4</v>
      </c>
      <c r="O566">
        <v>654404.4</v>
      </c>
      <c r="P566" t="s">
        <v>1380</v>
      </c>
      <c r="Q566" s="7">
        <v>45892</v>
      </c>
      <c r="R566" t="s">
        <v>1549</v>
      </c>
      <c r="S566" s="10" t="str">
        <f t="shared" si="56"/>
        <v/>
      </c>
      <c r="T566" s="10" t="str">
        <f t="shared" si="57"/>
        <v/>
      </c>
      <c r="U566" s="10" t="str">
        <f t="shared" si="58"/>
        <v/>
      </c>
      <c r="V566" s="10" t="str">
        <f t="shared" si="59"/>
        <v/>
      </c>
      <c r="W566" s="10" t="str">
        <f t="shared" si="60"/>
        <v/>
      </c>
      <c r="X566" s="10">
        <f t="shared" si="61"/>
        <v>562</v>
      </c>
      <c r="Y566" s="10" t="str">
        <f t="shared" si="62"/>
        <v/>
      </c>
    </row>
    <row r="567" spans="1:25" x14ac:dyDescent="0.3">
      <c r="A567" t="s">
        <v>2131</v>
      </c>
      <c r="B567" s="7">
        <v>45891</v>
      </c>
      <c r="C567" t="s">
        <v>1395</v>
      </c>
      <c r="D567" t="s">
        <v>1396</v>
      </c>
      <c r="E567">
        <v>18</v>
      </c>
      <c r="F567" t="s">
        <v>1576</v>
      </c>
      <c r="G567">
        <v>1195</v>
      </c>
      <c r="H567" t="s">
        <v>200</v>
      </c>
      <c r="I567">
        <v>92</v>
      </c>
      <c r="J567">
        <v>2.5</v>
      </c>
      <c r="K567">
        <v>89.7</v>
      </c>
      <c r="L567">
        <v>107191.5</v>
      </c>
      <c r="M567" t="s">
        <v>1548</v>
      </c>
      <c r="N567">
        <v>19294.47</v>
      </c>
      <c r="O567">
        <v>126485.97</v>
      </c>
      <c r="P567" t="s">
        <v>1394</v>
      </c>
      <c r="Q567" s="7">
        <v>45892</v>
      </c>
      <c r="R567" t="s">
        <v>1549</v>
      </c>
      <c r="S567" s="10" t="str">
        <f t="shared" si="56"/>
        <v/>
      </c>
      <c r="T567" s="10" t="str">
        <f t="shared" si="57"/>
        <v/>
      </c>
      <c r="U567" s="10" t="str">
        <f t="shared" si="58"/>
        <v/>
      </c>
      <c r="V567" s="10" t="str">
        <f t="shared" si="59"/>
        <v/>
      </c>
      <c r="W567" s="10" t="str">
        <f t="shared" si="60"/>
        <v/>
      </c>
      <c r="X567" s="10">
        <f t="shared" si="61"/>
        <v>563</v>
      </c>
      <c r="Y567" s="10" t="str">
        <f t="shared" si="62"/>
        <v/>
      </c>
    </row>
    <row r="568" spans="1:25" x14ac:dyDescent="0.3">
      <c r="A568" t="s">
        <v>2132</v>
      </c>
      <c r="B568" s="7">
        <v>45892</v>
      </c>
      <c r="C568" t="s">
        <v>1395</v>
      </c>
      <c r="D568" t="s">
        <v>1396</v>
      </c>
      <c r="E568">
        <v>18</v>
      </c>
      <c r="F568" t="s">
        <v>1563</v>
      </c>
      <c r="G568">
        <v>137</v>
      </c>
      <c r="H568" t="s">
        <v>204</v>
      </c>
      <c r="I568">
        <v>480</v>
      </c>
      <c r="J568">
        <v>4</v>
      </c>
      <c r="K568">
        <v>460.8</v>
      </c>
      <c r="L568">
        <v>63129.599999999999</v>
      </c>
      <c r="M568" t="s">
        <v>1548</v>
      </c>
      <c r="N568">
        <v>11363.33</v>
      </c>
      <c r="O568">
        <v>74492.929999999993</v>
      </c>
      <c r="P568" t="s">
        <v>1394</v>
      </c>
      <c r="Q568" s="7">
        <v>45893</v>
      </c>
      <c r="R568" t="s">
        <v>1552</v>
      </c>
      <c r="S568" s="10" t="str">
        <f t="shared" si="56"/>
        <v/>
      </c>
      <c r="T568" s="10" t="str">
        <f t="shared" si="57"/>
        <v/>
      </c>
      <c r="U568" s="10" t="str">
        <f t="shared" si="58"/>
        <v/>
      </c>
      <c r="V568" s="10" t="str">
        <f t="shared" si="59"/>
        <v/>
      </c>
      <c r="W568" s="10" t="str">
        <f t="shared" si="60"/>
        <v/>
      </c>
      <c r="X568" s="10">
        <f t="shared" si="61"/>
        <v>564</v>
      </c>
      <c r="Y568" s="10" t="str">
        <f t="shared" si="62"/>
        <v/>
      </c>
    </row>
    <row r="569" spans="1:25" x14ac:dyDescent="0.3">
      <c r="A569" t="s">
        <v>2133</v>
      </c>
      <c r="B569" s="7">
        <v>45892</v>
      </c>
      <c r="C569" t="s">
        <v>1499</v>
      </c>
      <c r="D569" t="s">
        <v>1386</v>
      </c>
      <c r="E569">
        <v>18</v>
      </c>
      <c r="F569" t="s">
        <v>1570</v>
      </c>
      <c r="G569">
        <v>1155</v>
      </c>
      <c r="H569" t="s">
        <v>200</v>
      </c>
      <c r="I569">
        <v>780</v>
      </c>
      <c r="J569">
        <v>4</v>
      </c>
      <c r="K569">
        <v>748.8</v>
      </c>
      <c r="L569">
        <v>864864</v>
      </c>
      <c r="M569" t="s">
        <v>1548</v>
      </c>
      <c r="N569">
        <v>155675.51999999999</v>
      </c>
      <c r="O569">
        <v>1020539.52</v>
      </c>
      <c r="P569" t="s">
        <v>1380</v>
      </c>
      <c r="Q569" s="7">
        <v>45892</v>
      </c>
      <c r="R569" t="s">
        <v>1549</v>
      </c>
      <c r="S569" s="10" t="str">
        <f t="shared" si="56"/>
        <v/>
      </c>
      <c r="T569" s="10" t="str">
        <f t="shared" si="57"/>
        <v/>
      </c>
      <c r="U569" s="10" t="str">
        <f t="shared" si="58"/>
        <v/>
      </c>
      <c r="V569" s="10" t="str">
        <f t="shared" si="59"/>
        <v/>
      </c>
      <c r="W569" s="10" t="str">
        <f t="shared" si="60"/>
        <v/>
      </c>
      <c r="X569" s="10">
        <f t="shared" si="61"/>
        <v>565</v>
      </c>
      <c r="Y569" s="10" t="str">
        <f t="shared" si="62"/>
        <v/>
      </c>
    </row>
    <row r="570" spans="1:25" x14ac:dyDescent="0.3">
      <c r="A570" t="s">
        <v>2134</v>
      </c>
      <c r="B570" s="7">
        <v>45892</v>
      </c>
      <c r="C570" t="s">
        <v>1409</v>
      </c>
      <c r="D570" t="s">
        <v>1410</v>
      </c>
      <c r="E570">
        <v>18</v>
      </c>
      <c r="F570" t="s">
        <v>1572</v>
      </c>
      <c r="G570">
        <v>1576</v>
      </c>
      <c r="H570" t="s">
        <v>200</v>
      </c>
      <c r="I570">
        <v>610</v>
      </c>
      <c r="J570">
        <v>0</v>
      </c>
      <c r="K570">
        <v>610</v>
      </c>
      <c r="L570">
        <v>961360</v>
      </c>
      <c r="M570" t="s">
        <v>1548</v>
      </c>
      <c r="N570">
        <v>173044.8</v>
      </c>
      <c r="O570">
        <v>1134404.8</v>
      </c>
      <c r="P570" t="s">
        <v>1380</v>
      </c>
      <c r="Q570" s="7">
        <v>45894</v>
      </c>
      <c r="R570" t="s">
        <v>1552</v>
      </c>
      <c r="S570" s="10" t="str">
        <f t="shared" si="56"/>
        <v/>
      </c>
      <c r="T570" s="10" t="str">
        <f t="shared" si="57"/>
        <v/>
      </c>
      <c r="U570" s="10" t="str">
        <f t="shared" si="58"/>
        <v/>
      </c>
      <c r="V570" s="10" t="str">
        <f t="shared" si="59"/>
        <v/>
      </c>
      <c r="W570" s="10" t="str">
        <f t="shared" si="60"/>
        <v/>
      </c>
      <c r="X570" s="10">
        <f t="shared" si="61"/>
        <v>566</v>
      </c>
      <c r="Y570" s="10" t="str">
        <f t="shared" si="62"/>
        <v/>
      </c>
    </row>
    <row r="571" spans="1:25" x14ac:dyDescent="0.3">
      <c r="A571" t="s">
        <v>2135</v>
      </c>
      <c r="B571" s="7">
        <v>45894</v>
      </c>
      <c r="C571" t="s">
        <v>1436</v>
      </c>
      <c r="D571" t="s">
        <v>1437</v>
      </c>
      <c r="E571">
        <v>18</v>
      </c>
      <c r="F571" t="s">
        <v>1547</v>
      </c>
      <c r="G571">
        <v>2920</v>
      </c>
      <c r="H571" t="s">
        <v>190</v>
      </c>
      <c r="I571">
        <v>355</v>
      </c>
      <c r="J571">
        <v>0</v>
      </c>
      <c r="K571">
        <v>355</v>
      </c>
      <c r="L571">
        <v>1036600</v>
      </c>
      <c r="M571" t="s">
        <v>1548</v>
      </c>
      <c r="N571">
        <v>186588</v>
      </c>
      <c r="O571">
        <v>1223188</v>
      </c>
      <c r="P571" t="s">
        <v>1394</v>
      </c>
      <c r="Q571" s="7">
        <v>45895</v>
      </c>
      <c r="R571" t="s">
        <v>1549</v>
      </c>
      <c r="S571" s="10" t="str">
        <f t="shared" si="56"/>
        <v/>
      </c>
      <c r="T571" s="10" t="str">
        <f t="shared" si="57"/>
        <v/>
      </c>
      <c r="U571" s="10" t="str">
        <f t="shared" si="58"/>
        <v/>
      </c>
      <c r="V571" s="10" t="str">
        <f t="shared" si="59"/>
        <v/>
      </c>
      <c r="W571" s="10" t="str">
        <f t="shared" si="60"/>
        <v/>
      </c>
      <c r="X571" s="10">
        <f t="shared" si="61"/>
        <v>567</v>
      </c>
      <c r="Y571" s="10" t="str">
        <f t="shared" si="62"/>
        <v/>
      </c>
    </row>
    <row r="572" spans="1:25" x14ac:dyDescent="0.3">
      <c r="A572" t="s">
        <v>2136</v>
      </c>
      <c r="B572" s="7">
        <v>45894</v>
      </c>
      <c r="C572" t="s">
        <v>1509</v>
      </c>
      <c r="D572" t="s">
        <v>1382</v>
      </c>
      <c r="E572">
        <v>18</v>
      </c>
      <c r="F572" t="s">
        <v>1565</v>
      </c>
      <c r="G572">
        <v>596</v>
      </c>
      <c r="H572" t="s">
        <v>200</v>
      </c>
      <c r="I572">
        <v>1150</v>
      </c>
      <c r="J572">
        <v>5</v>
      </c>
      <c r="K572">
        <v>1092.5</v>
      </c>
      <c r="L572">
        <v>651130</v>
      </c>
      <c r="M572" t="s">
        <v>1548</v>
      </c>
      <c r="N572">
        <v>117203.4</v>
      </c>
      <c r="O572">
        <v>768333.4</v>
      </c>
      <c r="P572" t="s">
        <v>1389</v>
      </c>
      <c r="Q572" s="7">
        <v>45895</v>
      </c>
      <c r="R572" t="s">
        <v>1549</v>
      </c>
      <c r="S572" s="10" t="str">
        <f t="shared" si="56"/>
        <v/>
      </c>
      <c r="T572" s="10" t="str">
        <f t="shared" si="57"/>
        <v/>
      </c>
      <c r="U572" s="10" t="str">
        <f t="shared" si="58"/>
        <v/>
      </c>
      <c r="V572" s="10" t="str">
        <f t="shared" si="59"/>
        <v/>
      </c>
      <c r="W572" s="10" t="str">
        <f t="shared" si="60"/>
        <v/>
      </c>
      <c r="X572" s="10">
        <f t="shared" si="61"/>
        <v>568</v>
      </c>
      <c r="Y572" s="10" t="str">
        <f t="shared" si="62"/>
        <v/>
      </c>
    </row>
    <row r="573" spans="1:25" x14ac:dyDescent="0.3">
      <c r="A573" t="s">
        <v>2137</v>
      </c>
      <c r="B573" s="7">
        <v>45894</v>
      </c>
      <c r="C573" t="s">
        <v>1478</v>
      </c>
      <c r="D573" t="s">
        <v>1479</v>
      </c>
      <c r="E573">
        <v>18</v>
      </c>
      <c r="F573" t="s">
        <v>1551</v>
      </c>
      <c r="G573">
        <v>373</v>
      </c>
      <c r="H573" t="s">
        <v>190</v>
      </c>
      <c r="I573">
        <v>342</v>
      </c>
      <c r="J573">
        <v>2</v>
      </c>
      <c r="K573">
        <v>335.16</v>
      </c>
      <c r="L573">
        <v>125014.68</v>
      </c>
      <c r="M573" t="s">
        <v>1548</v>
      </c>
      <c r="N573">
        <v>22502.639999999999</v>
      </c>
      <c r="O573">
        <v>147517.32</v>
      </c>
      <c r="P573" t="s">
        <v>1394</v>
      </c>
      <c r="Q573" s="7">
        <v>45895</v>
      </c>
      <c r="R573" t="s">
        <v>1549</v>
      </c>
      <c r="S573" s="10" t="str">
        <f t="shared" si="56"/>
        <v/>
      </c>
      <c r="T573" s="10" t="str">
        <f t="shared" si="57"/>
        <v/>
      </c>
      <c r="U573" s="10" t="str">
        <f t="shared" si="58"/>
        <v/>
      </c>
      <c r="V573" s="10" t="str">
        <f t="shared" si="59"/>
        <v/>
      </c>
      <c r="W573" s="10" t="str">
        <f t="shared" si="60"/>
        <v/>
      </c>
      <c r="X573" s="10">
        <f t="shared" si="61"/>
        <v>569</v>
      </c>
      <c r="Y573" s="10" t="str">
        <f t="shared" si="62"/>
        <v/>
      </c>
    </row>
    <row r="574" spans="1:25" x14ac:dyDescent="0.3">
      <c r="A574" t="s">
        <v>2138</v>
      </c>
      <c r="B574" s="7">
        <v>45894</v>
      </c>
      <c r="C574" t="s">
        <v>1427</v>
      </c>
      <c r="D574" t="s">
        <v>1428</v>
      </c>
      <c r="E574">
        <v>18</v>
      </c>
      <c r="F574" t="s">
        <v>1570</v>
      </c>
      <c r="G574">
        <v>1942</v>
      </c>
      <c r="H574" t="s">
        <v>200</v>
      </c>
      <c r="I574">
        <v>780</v>
      </c>
      <c r="J574">
        <v>0</v>
      </c>
      <c r="K574">
        <v>780</v>
      </c>
      <c r="L574">
        <v>1514760</v>
      </c>
      <c r="M574" t="s">
        <v>1548</v>
      </c>
      <c r="N574">
        <v>272656.8</v>
      </c>
      <c r="O574">
        <v>1787416.8</v>
      </c>
      <c r="P574" t="s">
        <v>1394</v>
      </c>
      <c r="Q574" s="7">
        <v>45895</v>
      </c>
      <c r="R574" t="s">
        <v>1549</v>
      </c>
      <c r="S574" s="10" t="str">
        <f t="shared" si="56"/>
        <v/>
      </c>
      <c r="T574" s="10" t="str">
        <f t="shared" si="57"/>
        <v/>
      </c>
      <c r="U574" s="10" t="str">
        <f t="shared" si="58"/>
        <v/>
      </c>
      <c r="V574" s="10" t="str">
        <f t="shared" si="59"/>
        <v/>
      </c>
      <c r="W574" s="10" t="str">
        <f t="shared" si="60"/>
        <v/>
      </c>
      <c r="X574" s="10">
        <f t="shared" si="61"/>
        <v>570</v>
      </c>
      <c r="Y574" s="10" t="str">
        <f t="shared" si="62"/>
        <v/>
      </c>
    </row>
    <row r="575" spans="1:25" x14ac:dyDescent="0.3">
      <c r="A575" t="s">
        <v>2139</v>
      </c>
      <c r="B575" s="7">
        <v>45894</v>
      </c>
      <c r="C575" t="s">
        <v>1493</v>
      </c>
      <c r="D575" t="s">
        <v>1494</v>
      </c>
      <c r="E575">
        <v>18</v>
      </c>
      <c r="F575" t="s">
        <v>1627</v>
      </c>
      <c r="G575">
        <v>2120</v>
      </c>
      <c r="H575" t="s">
        <v>200</v>
      </c>
      <c r="I575">
        <v>820</v>
      </c>
      <c r="J575">
        <v>2</v>
      </c>
      <c r="K575">
        <v>803.6</v>
      </c>
      <c r="L575">
        <v>1703632</v>
      </c>
      <c r="M575" t="s">
        <v>1548</v>
      </c>
      <c r="N575">
        <v>306653.76</v>
      </c>
      <c r="O575">
        <v>2010285.76</v>
      </c>
      <c r="P575" t="s">
        <v>1389</v>
      </c>
      <c r="Q575" s="7">
        <v>45896</v>
      </c>
      <c r="R575" t="s">
        <v>1549</v>
      </c>
      <c r="S575" s="10" t="str">
        <f t="shared" si="56"/>
        <v/>
      </c>
      <c r="T575" s="10" t="str">
        <f t="shared" si="57"/>
        <v/>
      </c>
      <c r="U575" s="10" t="str">
        <f t="shared" si="58"/>
        <v/>
      </c>
      <c r="V575" s="10" t="str">
        <f t="shared" si="59"/>
        <v/>
      </c>
      <c r="W575" s="10" t="str">
        <f t="shared" si="60"/>
        <v/>
      </c>
      <c r="X575" s="10">
        <f t="shared" si="61"/>
        <v>571</v>
      </c>
      <c r="Y575" s="10" t="str">
        <f t="shared" si="62"/>
        <v/>
      </c>
    </row>
    <row r="576" spans="1:25" x14ac:dyDescent="0.3">
      <c r="A576" t="s">
        <v>2140</v>
      </c>
      <c r="B576" s="7">
        <v>45894</v>
      </c>
      <c r="C576" t="s">
        <v>1478</v>
      </c>
      <c r="D576" t="s">
        <v>1479</v>
      </c>
      <c r="E576">
        <v>18</v>
      </c>
      <c r="F576" t="s">
        <v>1609</v>
      </c>
      <c r="G576">
        <v>1401</v>
      </c>
      <c r="H576" t="s">
        <v>200</v>
      </c>
      <c r="I576">
        <v>690</v>
      </c>
      <c r="J576">
        <v>3</v>
      </c>
      <c r="K576">
        <v>669.3</v>
      </c>
      <c r="L576">
        <v>937689.3</v>
      </c>
      <c r="M576" t="s">
        <v>1548</v>
      </c>
      <c r="N576">
        <v>168784.07</v>
      </c>
      <c r="O576">
        <v>1106473.3700000001</v>
      </c>
      <c r="P576" t="s">
        <v>1394</v>
      </c>
      <c r="Q576" s="7">
        <v>45896</v>
      </c>
      <c r="R576" t="s">
        <v>1549</v>
      </c>
      <c r="S576" s="10" t="str">
        <f t="shared" si="56"/>
        <v/>
      </c>
      <c r="T576" s="10" t="str">
        <f t="shared" si="57"/>
        <v/>
      </c>
      <c r="U576" s="10" t="str">
        <f t="shared" si="58"/>
        <v/>
      </c>
      <c r="V576" s="10" t="str">
        <f t="shared" si="59"/>
        <v/>
      </c>
      <c r="W576" s="10" t="str">
        <f t="shared" si="60"/>
        <v/>
      </c>
      <c r="X576" s="10">
        <f t="shared" si="61"/>
        <v>572</v>
      </c>
      <c r="Y576" s="10" t="str">
        <f t="shared" si="62"/>
        <v/>
      </c>
    </row>
    <row r="577" spans="1:25" x14ac:dyDescent="0.3">
      <c r="A577" t="s">
        <v>2141</v>
      </c>
      <c r="B577" s="7">
        <v>45895</v>
      </c>
      <c r="C577" t="s">
        <v>1481</v>
      </c>
      <c r="D577" t="s">
        <v>1482</v>
      </c>
      <c r="E577">
        <v>18</v>
      </c>
      <c r="F577" t="s">
        <v>1581</v>
      </c>
      <c r="G577">
        <v>429</v>
      </c>
      <c r="H577" t="s">
        <v>200</v>
      </c>
      <c r="I577">
        <v>980</v>
      </c>
      <c r="J577">
        <v>4</v>
      </c>
      <c r="K577">
        <v>940.8</v>
      </c>
      <c r="L577">
        <v>403603.20000000001</v>
      </c>
      <c r="M577" t="s">
        <v>1548</v>
      </c>
      <c r="N577">
        <v>72648.58</v>
      </c>
      <c r="O577">
        <v>476251.78</v>
      </c>
      <c r="P577" t="s">
        <v>1389</v>
      </c>
      <c r="Q577" s="7">
        <v>45897</v>
      </c>
      <c r="R577" t="s">
        <v>1549</v>
      </c>
      <c r="S577" s="10" t="str">
        <f t="shared" si="56"/>
        <v/>
      </c>
      <c r="T577" s="10" t="str">
        <f t="shared" si="57"/>
        <v/>
      </c>
      <c r="U577" s="10" t="str">
        <f t="shared" si="58"/>
        <v/>
      </c>
      <c r="V577" s="10" t="str">
        <f t="shared" si="59"/>
        <v/>
      </c>
      <c r="W577" s="10" t="str">
        <f t="shared" si="60"/>
        <v/>
      </c>
      <c r="X577" s="10">
        <f t="shared" si="61"/>
        <v>573</v>
      </c>
      <c r="Y577" s="10" t="str">
        <f t="shared" si="62"/>
        <v/>
      </c>
    </row>
    <row r="578" spans="1:25" x14ac:dyDescent="0.3">
      <c r="A578" t="s">
        <v>2142</v>
      </c>
      <c r="B578" s="7">
        <v>45895</v>
      </c>
      <c r="C578" t="s">
        <v>1449</v>
      </c>
      <c r="D578" t="s">
        <v>1450</v>
      </c>
      <c r="E578">
        <v>18</v>
      </c>
      <c r="F578" t="s">
        <v>1565</v>
      </c>
      <c r="G578">
        <v>320</v>
      </c>
      <c r="H578" t="s">
        <v>200</v>
      </c>
      <c r="I578">
        <v>1150</v>
      </c>
      <c r="J578">
        <v>0</v>
      </c>
      <c r="K578">
        <v>1150</v>
      </c>
      <c r="L578">
        <v>368000</v>
      </c>
      <c r="M578" t="s">
        <v>1548</v>
      </c>
      <c r="N578">
        <v>66240</v>
      </c>
      <c r="O578">
        <v>434240</v>
      </c>
      <c r="P578" t="s">
        <v>1418</v>
      </c>
      <c r="Q578" s="7">
        <v>45896</v>
      </c>
      <c r="R578" t="s">
        <v>1549</v>
      </c>
      <c r="S578" s="10" t="str">
        <f t="shared" si="56"/>
        <v/>
      </c>
      <c r="T578" s="10" t="str">
        <f t="shared" si="57"/>
        <v/>
      </c>
      <c r="U578" s="10" t="str">
        <f t="shared" si="58"/>
        <v/>
      </c>
      <c r="V578" s="10" t="str">
        <f t="shared" si="59"/>
        <v/>
      </c>
      <c r="W578" s="10" t="str">
        <f t="shared" si="60"/>
        <v/>
      </c>
      <c r="X578" s="10">
        <f t="shared" si="61"/>
        <v>574</v>
      </c>
      <c r="Y578" s="10" t="str">
        <f t="shared" si="62"/>
        <v/>
      </c>
    </row>
    <row r="579" spans="1:25" x14ac:dyDescent="0.3">
      <c r="A579" t="s">
        <v>2143</v>
      </c>
      <c r="B579" s="7">
        <v>45895</v>
      </c>
      <c r="C579" t="s">
        <v>1475</v>
      </c>
      <c r="D579" t="s">
        <v>1476</v>
      </c>
      <c r="E579">
        <v>18</v>
      </c>
      <c r="F579" t="s">
        <v>1585</v>
      </c>
      <c r="G579">
        <v>844</v>
      </c>
      <c r="H579" t="s">
        <v>200</v>
      </c>
      <c r="I579">
        <v>148</v>
      </c>
      <c r="J579">
        <v>2</v>
      </c>
      <c r="K579">
        <v>145.04</v>
      </c>
      <c r="L579">
        <v>122413.75999999999</v>
      </c>
      <c r="M579" t="s">
        <v>1548</v>
      </c>
      <c r="N579">
        <v>22034.48</v>
      </c>
      <c r="O579">
        <v>144448.24</v>
      </c>
      <c r="P579" t="s">
        <v>1389</v>
      </c>
      <c r="Q579" s="7">
        <v>45896</v>
      </c>
      <c r="R579" t="s">
        <v>1552</v>
      </c>
      <c r="S579" s="10" t="str">
        <f t="shared" si="56"/>
        <v/>
      </c>
      <c r="T579" s="10" t="str">
        <f t="shared" si="57"/>
        <v/>
      </c>
      <c r="U579" s="10" t="str">
        <f t="shared" si="58"/>
        <v/>
      </c>
      <c r="V579" s="10" t="str">
        <f t="shared" si="59"/>
        <v/>
      </c>
      <c r="W579" s="10" t="str">
        <f t="shared" si="60"/>
        <v/>
      </c>
      <c r="X579" s="10">
        <f t="shared" si="61"/>
        <v>575</v>
      </c>
      <c r="Y579" s="10" t="str">
        <f t="shared" si="62"/>
        <v/>
      </c>
    </row>
    <row r="580" spans="1:25" x14ac:dyDescent="0.3">
      <c r="A580" t="s">
        <v>2144</v>
      </c>
      <c r="B580" s="7">
        <v>45895</v>
      </c>
      <c r="C580" t="s">
        <v>1442</v>
      </c>
      <c r="D580" t="s">
        <v>1443</v>
      </c>
      <c r="E580">
        <v>17</v>
      </c>
      <c r="F580" t="s">
        <v>1563</v>
      </c>
      <c r="G580">
        <v>385</v>
      </c>
      <c r="H580" t="s">
        <v>204</v>
      </c>
      <c r="I580">
        <v>480</v>
      </c>
      <c r="J580">
        <v>2.5</v>
      </c>
      <c r="K580">
        <v>468</v>
      </c>
      <c r="L580">
        <v>180180</v>
      </c>
      <c r="M580" t="s">
        <v>1557</v>
      </c>
      <c r="N580">
        <v>32432.400000000001</v>
      </c>
      <c r="O580">
        <v>212612.4</v>
      </c>
      <c r="P580" t="s">
        <v>1418</v>
      </c>
      <c r="Q580" s="7">
        <v>45895</v>
      </c>
      <c r="R580" t="s">
        <v>1549</v>
      </c>
      <c r="S580" s="10" t="str">
        <f t="shared" ref="S580:S643" si="63">IF(J580&gt;5,"FLAG","")</f>
        <v/>
      </c>
      <c r="T580" s="10" t="str">
        <f t="shared" ref="T580:T643" si="64">IF(WEEKDAY(B580)=1,"FLAG","")</f>
        <v/>
      </c>
      <c r="U580" s="10" t="str">
        <f t="shared" ref="U580:U643" si="65">IF(AND(B580&lt;=DATE(2026,3,31),Q580&gt;DATE(2026,3,31)),"FLAG","")</f>
        <v/>
      </c>
      <c r="V580" s="10" t="str">
        <f t="shared" ref="V580:V643" si="66">IF(COUNTIFS($C$4:$C$1451,C580,$B$4:$B$1451,B580,$F$4:$F$1451,F580,$G$4:$G$1451,G580,$L$4:$L$1451,L580)&gt;1,"FLAG","")</f>
        <v/>
      </c>
      <c r="W580" s="10" t="str">
        <f t="shared" ref="W580:W643" si="67">IF(OR(AND(E580&lt;&gt;18,M580&lt;&gt;"IGST"),AND(E580=18,M580="IGST")),"FLAG","")</f>
        <v/>
      </c>
      <c r="X580" s="10">
        <f t="shared" ref="X580:X643" si="68">VALUE(MID(A580,11,4))</f>
        <v>577</v>
      </c>
      <c r="Y580" s="10" t="str">
        <f t="shared" ref="Y580:Y643" si="69">IF(ROW()=4,"",IF(X580-INDEX($X$4:$X$1451,ROW()-4)&gt;1,"FLAG",""))</f>
        <v>FLAG</v>
      </c>
    </row>
    <row r="581" spans="1:25" x14ac:dyDescent="0.3">
      <c r="A581" t="s">
        <v>2145</v>
      </c>
      <c r="B581" s="7">
        <v>45895</v>
      </c>
      <c r="C581" t="s">
        <v>1511</v>
      </c>
      <c r="D581" t="s">
        <v>1512</v>
      </c>
      <c r="E581">
        <v>12</v>
      </c>
      <c r="F581" t="s">
        <v>1581</v>
      </c>
      <c r="G581">
        <v>1669</v>
      </c>
      <c r="H581" t="s">
        <v>200</v>
      </c>
      <c r="I581">
        <v>980</v>
      </c>
      <c r="J581">
        <v>0</v>
      </c>
      <c r="K581">
        <v>980</v>
      </c>
      <c r="L581">
        <v>1635620</v>
      </c>
      <c r="M581" t="s">
        <v>1557</v>
      </c>
      <c r="N581">
        <v>294411.59999999998</v>
      </c>
      <c r="O581">
        <v>1930031.6</v>
      </c>
      <c r="P581" t="s">
        <v>1389</v>
      </c>
      <c r="Q581" s="7">
        <v>45897</v>
      </c>
      <c r="R581" t="s">
        <v>1549</v>
      </c>
      <c r="S581" s="10" t="str">
        <f t="shared" si="63"/>
        <v/>
      </c>
      <c r="T581" s="10" t="str">
        <f t="shared" si="64"/>
        <v/>
      </c>
      <c r="U581" s="10" t="str">
        <f t="shared" si="65"/>
        <v/>
      </c>
      <c r="V581" s="10" t="str">
        <f t="shared" si="66"/>
        <v/>
      </c>
      <c r="W581" s="10" t="str">
        <f t="shared" si="67"/>
        <v/>
      </c>
      <c r="X581" s="10">
        <f t="shared" si="68"/>
        <v>578</v>
      </c>
      <c r="Y581" s="10" t="str">
        <f t="shared" si="69"/>
        <v/>
      </c>
    </row>
    <row r="582" spans="1:25" x14ac:dyDescent="0.3">
      <c r="A582" t="s">
        <v>2146</v>
      </c>
      <c r="B582" s="7">
        <v>45895</v>
      </c>
      <c r="C582" t="s">
        <v>1415</v>
      </c>
      <c r="D582" t="s">
        <v>1416</v>
      </c>
      <c r="E582">
        <v>18</v>
      </c>
      <c r="F582" t="s">
        <v>1572</v>
      </c>
      <c r="G582">
        <v>1053</v>
      </c>
      <c r="H582" t="s">
        <v>200</v>
      </c>
      <c r="I582">
        <v>610</v>
      </c>
      <c r="J582">
        <v>2.5</v>
      </c>
      <c r="K582">
        <v>594.75</v>
      </c>
      <c r="L582">
        <v>626271.75</v>
      </c>
      <c r="M582" t="s">
        <v>1548</v>
      </c>
      <c r="N582">
        <v>112728.92</v>
      </c>
      <c r="O582">
        <v>739000.67</v>
      </c>
      <c r="P582" t="s">
        <v>1418</v>
      </c>
      <c r="Q582" s="7">
        <v>45896</v>
      </c>
      <c r="R582" t="s">
        <v>1552</v>
      </c>
      <c r="S582" s="10" t="str">
        <f t="shared" si="63"/>
        <v/>
      </c>
      <c r="T582" s="10" t="str">
        <f t="shared" si="64"/>
        <v/>
      </c>
      <c r="U582" s="10" t="str">
        <f t="shared" si="65"/>
        <v/>
      </c>
      <c r="V582" s="10" t="str">
        <f t="shared" si="66"/>
        <v/>
      </c>
      <c r="W582" s="10" t="str">
        <f t="shared" si="67"/>
        <v/>
      </c>
      <c r="X582" s="10">
        <f t="shared" si="68"/>
        <v>579</v>
      </c>
      <c r="Y582" s="10" t="str">
        <f t="shared" si="69"/>
        <v/>
      </c>
    </row>
    <row r="583" spans="1:25" x14ac:dyDescent="0.3">
      <c r="A583" t="s">
        <v>2147</v>
      </c>
      <c r="B583" s="7">
        <v>45896</v>
      </c>
      <c r="C583" t="s">
        <v>1381</v>
      </c>
      <c r="D583" t="s">
        <v>1382</v>
      </c>
      <c r="E583">
        <v>18</v>
      </c>
      <c r="F583" t="s">
        <v>1574</v>
      </c>
      <c r="G583">
        <v>490</v>
      </c>
      <c r="H583" t="s">
        <v>190</v>
      </c>
      <c r="I583">
        <v>395</v>
      </c>
      <c r="J583">
        <v>0</v>
      </c>
      <c r="K583">
        <v>395</v>
      </c>
      <c r="L583">
        <v>193550</v>
      </c>
      <c r="M583" t="s">
        <v>1548</v>
      </c>
      <c r="N583">
        <v>34839</v>
      </c>
      <c r="O583">
        <v>228389</v>
      </c>
      <c r="P583" t="s">
        <v>1380</v>
      </c>
      <c r="Q583" s="7">
        <v>45896</v>
      </c>
      <c r="R583" t="s">
        <v>1552</v>
      </c>
      <c r="S583" s="10" t="str">
        <f t="shared" si="63"/>
        <v/>
      </c>
      <c r="T583" s="10" t="str">
        <f t="shared" si="64"/>
        <v/>
      </c>
      <c r="U583" s="10" t="str">
        <f t="shared" si="65"/>
        <v/>
      </c>
      <c r="V583" s="10" t="str">
        <f t="shared" si="66"/>
        <v/>
      </c>
      <c r="W583" s="10" t="str">
        <f t="shared" si="67"/>
        <v/>
      </c>
      <c r="X583" s="10">
        <f t="shared" si="68"/>
        <v>580</v>
      </c>
      <c r="Y583" s="10" t="str">
        <f t="shared" si="69"/>
        <v/>
      </c>
    </row>
    <row r="584" spans="1:25" x14ac:dyDescent="0.3">
      <c r="A584" t="s">
        <v>2148</v>
      </c>
      <c r="B584" s="7">
        <v>45896</v>
      </c>
      <c r="C584" t="s">
        <v>1487</v>
      </c>
      <c r="D584" t="s">
        <v>1443</v>
      </c>
      <c r="E584">
        <v>15</v>
      </c>
      <c r="F584" t="s">
        <v>1565</v>
      </c>
      <c r="G584">
        <v>353</v>
      </c>
      <c r="H584" t="s">
        <v>200</v>
      </c>
      <c r="I584">
        <v>1150</v>
      </c>
      <c r="J584">
        <v>5</v>
      </c>
      <c r="K584">
        <v>1092.5</v>
      </c>
      <c r="L584">
        <v>385652.5</v>
      </c>
      <c r="M584" t="s">
        <v>1557</v>
      </c>
      <c r="N584">
        <v>69417.45</v>
      </c>
      <c r="O584">
        <v>455069.95</v>
      </c>
      <c r="P584" t="s">
        <v>1380</v>
      </c>
      <c r="Q584" s="7">
        <v>45898</v>
      </c>
      <c r="R584" t="s">
        <v>1549</v>
      </c>
      <c r="S584" s="10" t="str">
        <f t="shared" si="63"/>
        <v/>
      </c>
      <c r="T584" s="10" t="str">
        <f t="shared" si="64"/>
        <v/>
      </c>
      <c r="U584" s="10" t="str">
        <f t="shared" si="65"/>
        <v/>
      </c>
      <c r="V584" s="10" t="str">
        <f t="shared" si="66"/>
        <v/>
      </c>
      <c r="W584" s="10" t="str">
        <f t="shared" si="67"/>
        <v/>
      </c>
      <c r="X584" s="10">
        <f t="shared" si="68"/>
        <v>581</v>
      </c>
      <c r="Y584" s="10" t="str">
        <f t="shared" si="69"/>
        <v/>
      </c>
    </row>
    <row r="585" spans="1:25" x14ac:dyDescent="0.3">
      <c r="A585" t="s">
        <v>2149</v>
      </c>
      <c r="B585" s="7">
        <v>45896</v>
      </c>
      <c r="C585" t="s">
        <v>1449</v>
      </c>
      <c r="D585" t="s">
        <v>1450</v>
      </c>
      <c r="E585">
        <v>18</v>
      </c>
      <c r="F585" t="s">
        <v>1618</v>
      </c>
      <c r="G585">
        <v>963</v>
      </c>
      <c r="H585" t="s">
        <v>190</v>
      </c>
      <c r="I585">
        <v>368</v>
      </c>
      <c r="J585">
        <v>0</v>
      </c>
      <c r="K585">
        <v>368</v>
      </c>
      <c r="L585">
        <v>354384</v>
      </c>
      <c r="M585" t="s">
        <v>1548</v>
      </c>
      <c r="N585">
        <v>63789.120000000003</v>
      </c>
      <c r="O585">
        <v>418173.12</v>
      </c>
      <c r="P585" t="s">
        <v>1418</v>
      </c>
      <c r="Q585" s="7">
        <v>45898</v>
      </c>
      <c r="R585" t="s">
        <v>1549</v>
      </c>
      <c r="S585" s="10" t="str">
        <f t="shared" si="63"/>
        <v/>
      </c>
      <c r="T585" s="10" t="str">
        <f t="shared" si="64"/>
        <v/>
      </c>
      <c r="U585" s="10" t="str">
        <f t="shared" si="65"/>
        <v/>
      </c>
      <c r="V585" s="10" t="str">
        <f t="shared" si="66"/>
        <v/>
      </c>
      <c r="W585" s="10" t="str">
        <f t="shared" si="67"/>
        <v/>
      </c>
      <c r="X585" s="10">
        <f t="shared" si="68"/>
        <v>582</v>
      </c>
      <c r="Y585" s="10" t="str">
        <f t="shared" si="69"/>
        <v/>
      </c>
    </row>
    <row r="586" spans="1:25" x14ac:dyDescent="0.3">
      <c r="A586" t="s">
        <v>2150</v>
      </c>
      <c r="B586" s="7">
        <v>45896</v>
      </c>
      <c r="C586" t="s">
        <v>1481</v>
      </c>
      <c r="D586" t="s">
        <v>1482</v>
      </c>
      <c r="E586">
        <v>18</v>
      </c>
      <c r="F586" t="s">
        <v>1565</v>
      </c>
      <c r="G586">
        <v>608</v>
      </c>
      <c r="H586" t="s">
        <v>200</v>
      </c>
      <c r="I586">
        <v>1150</v>
      </c>
      <c r="J586">
        <v>5</v>
      </c>
      <c r="K586">
        <v>1092.5</v>
      </c>
      <c r="L586">
        <v>664240</v>
      </c>
      <c r="M586" t="s">
        <v>1548</v>
      </c>
      <c r="N586">
        <v>119563.2</v>
      </c>
      <c r="O586">
        <v>783803.2</v>
      </c>
      <c r="P586" t="s">
        <v>1389</v>
      </c>
      <c r="Q586" s="7">
        <v>45897</v>
      </c>
      <c r="R586" t="s">
        <v>1549</v>
      </c>
      <c r="S586" s="10" t="str">
        <f t="shared" si="63"/>
        <v/>
      </c>
      <c r="T586" s="10" t="str">
        <f t="shared" si="64"/>
        <v/>
      </c>
      <c r="U586" s="10" t="str">
        <f t="shared" si="65"/>
        <v/>
      </c>
      <c r="V586" s="10" t="str">
        <f t="shared" si="66"/>
        <v/>
      </c>
      <c r="W586" s="10" t="str">
        <f t="shared" si="67"/>
        <v/>
      </c>
      <c r="X586" s="10">
        <f t="shared" si="68"/>
        <v>583</v>
      </c>
      <c r="Y586" s="10" t="str">
        <f t="shared" si="69"/>
        <v/>
      </c>
    </row>
    <row r="587" spans="1:25" x14ac:dyDescent="0.3">
      <c r="A587" t="s">
        <v>2151</v>
      </c>
      <c r="B587" s="7">
        <v>45897</v>
      </c>
      <c r="C587" t="s">
        <v>1472</v>
      </c>
      <c r="D587" t="s">
        <v>1473</v>
      </c>
      <c r="E587">
        <v>18</v>
      </c>
      <c r="F587" t="s">
        <v>1604</v>
      </c>
      <c r="G587">
        <v>115</v>
      </c>
      <c r="H587" t="s">
        <v>204</v>
      </c>
      <c r="I587">
        <v>95</v>
      </c>
      <c r="J587">
        <v>1</v>
      </c>
      <c r="K587">
        <v>94.05</v>
      </c>
      <c r="L587">
        <v>10815.75</v>
      </c>
      <c r="M587" t="s">
        <v>1548</v>
      </c>
      <c r="N587">
        <v>1946.84</v>
      </c>
      <c r="O587">
        <v>12762.59</v>
      </c>
      <c r="P587" t="s">
        <v>1394</v>
      </c>
      <c r="Q587" s="7">
        <v>45899</v>
      </c>
      <c r="R587" t="s">
        <v>1552</v>
      </c>
      <c r="S587" s="10" t="str">
        <f t="shared" si="63"/>
        <v/>
      </c>
      <c r="T587" s="10" t="str">
        <f t="shared" si="64"/>
        <v/>
      </c>
      <c r="U587" s="10" t="str">
        <f t="shared" si="65"/>
        <v/>
      </c>
      <c r="V587" s="10" t="str">
        <f t="shared" si="66"/>
        <v/>
      </c>
      <c r="W587" s="10" t="str">
        <f t="shared" si="67"/>
        <v/>
      </c>
      <c r="X587" s="10">
        <f t="shared" si="68"/>
        <v>584</v>
      </c>
      <c r="Y587" s="10" t="str">
        <f t="shared" si="69"/>
        <v/>
      </c>
    </row>
    <row r="588" spans="1:25" x14ac:dyDescent="0.3">
      <c r="A588" t="s">
        <v>2152</v>
      </c>
      <c r="B588" s="7">
        <v>45897</v>
      </c>
      <c r="C588" t="s">
        <v>1436</v>
      </c>
      <c r="D588" t="s">
        <v>1437</v>
      </c>
      <c r="E588">
        <v>18</v>
      </c>
      <c r="F588" t="s">
        <v>1574</v>
      </c>
      <c r="G588">
        <v>2385</v>
      </c>
      <c r="H588" t="s">
        <v>190</v>
      </c>
      <c r="I588">
        <v>395</v>
      </c>
      <c r="J588">
        <v>0</v>
      </c>
      <c r="K588">
        <v>395</v>
      </c>
      <c r="L588">
        <v>942075</v>
      </c>
      <c r="M588" t="s">
        <v>1548</v>
      </c>
      <c r="N588">
        <v>169573.5</v>
      </c>
      <c r="O588">
        <v>1111648.5</v>
      </c>
      <c r="P588" t="s">
        <v>1394</v>
      </c>
      <c r="Q588" s="7">
        <v>45899</v>
      </c>
      <c r="R588" t="s">
        <v>1549</v>
      </c>
      <c r="S588" s="10" t="str">
        <f t="shared" si="63"/>
        <v/>
      </c>
      <c r="T588" s="10" t="str">
        <f t="shared" si="64"/>
        <v/>
      </c>
      <c r="U588" s="10" t="str">
        <f t="shared" si="65"/>
        <v/>
      </c>
      <c r="V588" s="10" t="str">
        <f t="shared" si="66"/>
        <v/>
      </c>
      <c r="W588" s="10" t="str">
        <f t="shared" si="67"/>
        <v/>
      </c>
      <c r="X588" s="10">
        <f t="shared" si="68"/>
        <v>585</v>
      </c>
      <c r="Y588" s="10" t="str">
        <f t="shared" si="69"/>
        <v/>
      </c>
    </row>
    <row r="589" spans="1:25" x14ac:dyDescent="0.3">
      <c r="A589" t="s">
        <v>2153</v>
      </c>
      <c r="B589" s="7">
        <v>45897</v>
      </c>
      <c r="C589" t="s">
        <v>1381</v>
      </c>
      <c r="D589" t="s">
        <v>1382</v>
      </c>
      <c r="E589">
        <v>18</v>
      </c>
      <c r="F589" t="s">
        <v>1627</v>
      </c>
      <c r="G589">
        <v>2198</v>
      </c>
      <c r="H589" t="s">
        <v>200</v>
      </c>
      <c r="I589">
        <v>820</v>
      </c>
      <c r="J589">
        <v>0</v>
      </c>
      <c r="K589">
        <v>820</v>
      </c>
      <c r="L589">
        <v>1802360</v>
      </c>
      <c r="M589" t="s">
        <v>1548</v>
      </c>
      <c r="N589">
        <v>324424.8</v>
      </c>
      <c r="O589">
        <v>2126784.7999999998</v>
      </c>
      <c r="P589" t="s">
        <v>1380</v>
      </c>
      <c r="Q589" s="7">
        <v>45899</v>
      </c>
      <c r="R589" t="s">
        <v>1549</v>
      </c>
      <c r="S589" s="10" t="str">
        <f t="shared" si="63"/>
        <v/>
      </c>
      <c r="T589" s="10" t="str">
        <f t="shared" si="64"/>
        <v/>
      </c>
      <c r="U589" s="10" t="str">
        <f t="shared" si="65"/>
        <v/>
      </c>
      <c r="V589" s="10" t="str">
        <f t="shared" si="66"/>
        <v/>
      </c>
      <c r="W589" s="10" t="str">
        <f t="shared" si="67"/>
        <v/>
      </c>
      <c r="X589" s="10">
        <f t="shared" si="68"/>
        <v>586</v>
      </c>
      <c r="Y589" s="10" t="str">
        <f t="shared" si="69"/>
        <v/>
      </c>
    </row>
    <row r="590" spans="1:25" x14ac:dyDescent="0.3">
      <c r="A590" t="s">
        <v>2154</v>
      </c>
      <c r="B590" s="7">
        <v>45897</v>
      </c>
      <c r="C590" t="s">
        <v>1405</v>
      </c>
      <c r="D590" t="s">
        <v>1406</v>
      </c>
      <c r="E590">
        <v>18</v>
      </c>
      <c r="F590" t="s">
        <v>1607</v>
      </c>
      <c r="G590">
        <v>596</v>
      </c>
      <c r="H590" t="s">
        <v>200</v>
      </c>
      <c r="I590">
        <v>610</v>
      </c>
      <c r="J590">
        <v>5</v>
      </c>
      <c r="K590">
        <v>579.5</v>
      </c>
      <c r="L590">
        <v>345382</v>
      </c>
      <c r="M590" t="s">
        <v>1548</v>
      </c>
      <c r="N590">
        <v>62168.76</v>
      </c>
      <c r="O590">
        <v>407550.76</v>
      </c>
      <c r="P590" t="s">
        <v>1389</v>
      </c>
      <c r="Q590" s="7">
        <v>45899</v>
      </c>
      <c r="R590" t="s">
        <v>1552</v>
      </c>
      <c r="S590" s="10" t="str">
        <f t="shared" si="63"/>
        <v/>
      </c>
      <c r="T590" s="10" t="str">
        <f t="shared" si="64"/>
        <v/>
      </c>
      <c r="U590" s="10" t="str">
        <f t="shared" si="65"/>
        <v/>
      </c>
      <c r="V590" s="10" t="str">
        <f t="shared" si="66"/>
        <v/>
      </c>
      <c r="W590" s="10" t="str">
        <f t="shared" si="67"/>
        <v/>
      </c>
      <c r="X590" s="10">
        <f t="shared" si="68"/>
        <v>587</v>
      </c>
      <c r="Y590" s="10" t="str">
        <f t="shared" si="69"/>
        <v/>
      </c>
    </row>
    <row r="591" spans="1:25" x14ac:dyDescent="0.3">
      <c r="A591" t="s">
        <v>2155</v>
      </c>
      <c r="B591" s="7">
        <v>45897</v>
      </c>
      <c r="C591" t="s">
        <v>1449</v>
      </c>
      <c r="D591" t="s">
        <v>1450</v>
      </c>
      <c r="E591">
        <v>18</v>
      </c>
      <c r="F591" t="s">
        <v>1627</v>
      </c>
      <c r="G591">
        <v>1099</v>
      </c>
      <c r="H591" t="s">
        <v>200</v>
      </c>
      <c r="I591">
        <v>820</v>
      </c>
      <c r="J591">
        <v>0</v>
      </c>
      <c r="K591">
        <v>820</v>
      </c>
      <c r="L591">
        <v>901180</v>
      </c>
      <c r="M591" t="s">
        <v>1548</v>
      </c>
      <c r="N591">
        <v>162212.4</v>
      </c>
      <c r="O591">
        <v>1063392.3999999999</v>
      </c>
      <c r="P591" t="s">
        <v>1418</v>
      </c>
      <c r="Q591" s="7">
        <v>45899</v>
      </c>
      <c r="R591" t="s">
        <v>1552</v>
      </c>
      <c r="S591" s="10" t="str">
        <f t="shared" si="63"/>
        <v/>
      </c>
      <c r="T591" s="10" t="str">
        <f t="shared" si="64"/>
        <v/>
      </c>
      <c r="U591" s="10" t="str">
        <f t="shared" si="65"/>
        <v/>
      </c>
      <c r="V591" s="10" t="str">
        <f t="shared" si="66"/>
        <v/>
      </c>
      <c r="W591" s="10" t="str">
        <f t="shared" si="67"/>
        <v/>
      </c>
      <c r="X591" s="10">
        <f t="shared" si="68"/>
        <v>588</v>
      </c>
      <c r="Y591" s="10" t="str">
        <f t="shared" si="69"/>
        <v/>
      </c>
    </row>
    <row r="592" spans="1:25" x14ac:dyDescent="0.3">
      <c r="A592" t="s">
        <v>2156</v>
      </c>
      <c r="B592" s="7">
        <v>45898</v>
      </c>
      <c r="C592" t="s">
        <v>1430</v>
      </c>
      <c r="D592" t="s">
        <v>1413</v>
      </c>
      <c r="E592">
        <v>18</v>
      </c>
      <c r="F592" t="s">
        <v>1565</v>
      </c>
      <c r="G592">
        <v>685</v>
      </c>
      <c r="H592" t="s">
        <v>200</v>
      </c>
      <c r="I592">
        <v>1150</v>
      </c>
      <c r="J592">
        <v>5</v>
      </c>
      <c r="K592">
        <v>1092.5</v>
      </c>
      <c r="L592">
        <v>748362.5</v>
      </c>
      <c r="M592" t="s">
        <v>1548</v>
      </c>
      <c r="N592">
        <v>134705.25</v>
      </c>
      <c r="O592">
        <v>883067.75</v>
      </c>
      <c r="P592" t="s">
        <v>1380</v>
      </c>
      <c r="Q592" s="7">
        <v>45898</v>
      </c>
      <c r="R592" t="s">
        <v>1549</v>
      </c>
      <c r="S592" s="10" t="str">
        <f t="shared" si="63"/>
        <v/>
      </c>
      <c r="T592" s="10" t="str">
        <f t="shared" si="64"/>
        <v/>
      </c>
      <c r="U592" s="10" t="str">
        <f t="shared" si="65"/>
        <v/>
      </c>
      <c r="V592" s="10" t="str">
        <f t="shared" si="66"/>
        <v/>
      </c>
      <c r="W592" s="10" t="str">
        <f t="shared" si="67"/>
        <v/>
      </c>
      <c r="X592" s="10">
        <f t="shared" si="68"/>
        <v>589</v>
      </c>
      <c r="Y592" s="10" t="str">
        <f t="shared" si="69"/>
        <v/>
      </c>
    </row>
    <row r="593" spans="1:25" x14ac:dyDescent="0.3">
      <c r="A593" t="s">
        <v>2157</v>
      </c>
      <c r="B593" s="7">
        <v>45898</v>
      </c>
      <c r="C593" t="s">
        <v>1423</v>
      </c>
      <c r="D593" t="s">
        <v>1424</v>
      </c>
      <c r="E593">
        <v>12</v>
      </c>
      <c r="F593" t="s">
        <v>1581</v>
      </c>
      <c r="G593">
        <v>1944</v>
      </c>
      <c r="H593" t="s">
        <v>200</v>
      </c>
      <c r="I593">
        <v>980</v>
      </c>
      <c r="J593">
        <v>0</v>
      </c>
      <c r="K593">
        <v>980</v>
      </c>
      <c r="L593">
        <v>1905120</v>
      </c>
      <c r="M593" t="s">
        <v>1557</v>
      </c>
      <c r="N593">
        <v>342921.6</v>
      </c>
      <c r="O593">
        <v>2248041.6</v>
      </c>
      <c r="P593" t="s">
        <v>1394</v>
      </c>
      <c r="Q593" s="7">
        <v>45899</v>
      </c>
      <c r="R593" t="s">
        <v>1552</v>
      </c>
      <c r="S593" s="10" t="str">
        <f t="shared" si="63"/>
        <v/>
      </c>
      <c r="T593" s="10" t="str">
        <f t="shared" si="64"/>
        <v/>
      </c>
      <c r="U593" s="10" t="str">
        <f t="shared" si="65"/>
        <v/>
      </c>
      <c r="V593" s="10" t="str">
        <f t="shared" si="66"/>
        <v/>
      </c>
      <c r="W593" s="10" t="str">
        <f t="shared" si="67"/>
        <v/>
      </c>
      <c r="X593" s="10">
        <f t="shared" si="68"/>
        <v>590</v>
      </c>
      <c r="Y593" s="10" t="str">
        <f t="shared" si="69"/>
        <v/>
      </c>
    </row>
    <row r="594" spans="1:25" x14ac:dyDescent="0.3">
      <c r="A594" t="s">
        <v>2158</v>
      </c>
      <c r="B594" s="7">
        <v>45898</v>
      </c>
      <c r="C594" t="s">
        <v>1402</v>
      </c>
      <c r="D594" t="s">
        <v>1403</v>
      </c>
      <c r="E594">
        <v>18</v>
      </c>
      <c r="F594" t="s">
        <v>1581</v>
      </c>
      <c r="G594">
        <v>511</v>
      </c>
      <c r="H594" t="s">
        <v>200</v>
      </c>
      <c r="I594">
        <v>980</v>
      </c>
      <c r="J594">
        <v>1</v>
      </c>
      <c r="K594">
        <v>970.2</v>
      </c>
      <c r="L594">
        <v>495772.2</v>
      </c>
      <c r="M594" t="s">
        <v>1548</v>
      </c>
      <c r="N594">
        <v>89239</v>
      </c>
      <c r="O594">
        <v>585011.19999999995</v>
      </c>
      <c r="P594" t="s">
        <v>1389</v>
      </c>
      <c r="Q594" s="7">
        <v>45899</v>
      </c>
      <c r="R594" t="s">
        <v>1552</v>
      </c>
      <c r="S594" s="10" t="str">
        <f t="shared" si="63"/>
        <v/>
      </c>
      <c r="T594" s="10" t="str">
        <f t="shared" si="64"/>
        <v/>
      </c>
      <c r="U594" s="10" t="str">
        <f t="shared" si="65"/>
        <v/>
      </c>
      <c r="V594" s="10" t="str">
        <f t="shared" si="66"/>
        <v/>
      </c>
      <c r="W594" s="10" t="str">
        <f t="shared" si="67"/>
        <v/>
      </c>
      <c r="X594" s="10">
        <f t="shared" si="68"/>
        <v>591</v>
      </c>
      <c r="Y594" s="10" t="str">
        <f t="shared" si="69"/>
        <v/>
      </c>
    </row>
    <row r="595" spans="1:25" x14ac:dyDescent="0.3">
      <c r="A595" t="s">
        <v>2159</v>
      </c>
      <c r="B595" s="7">
        <v>45898</v>
      </c>
      <c r="C595" t="s">
        <v>1376</v>
      </c>
      <c r="D595" t="s">
        <v>1377</v>
      </c>
      <c r="E595">
        <v>18</v>
      </c>
      <c r="F595" t="s">
        <v>1570</v>
      </c>
      <c r="G595">
        <v>1193</v>
      </c>
      <c r="H595" t="s">
        <v>200</v>
      </c>
      <c r="I595">
        <v>780</v>
      </c>
      <c r="J595">
        <v>4</v>
      </c>
      <c r="K595">
        <v>748.8</v>
      </c>
      <c r="L595">
        <v>893318.4</v>
      </c>
      <c r="M595" t="s">
        <v>1548</v>
      </c>
      <c r="N595">
        <v>160797.31</v>
      </c>
      <c r="O595">
        <v>1054115.71</v>
      </c>
      <c r="P595" t="s">
        <v>1380</v>
      </c>
      <c r="Q595" s="7">
        <v>45900</v>
      </c>
      <c r="R595" t="s">
        <v>1549</v>
      </c>
      <c r="S595" s="10" t="str">
        <f t="shared" si="63"/>
        <v/>
      </c>
      <c r="T595" s="10" t="str">
        <f t="shared" si="64"/>
        <v/>
      </c>
      <c r="U595" s="10" t="str">
        <f t="shared" si="65"/>
        <v/>
      </c>
      <c r="V595" s="10" t="str">
        <f t="shared" si="66"/>
        <v/>
      </c>
      <c r="W595" s="10" t="str">
        <f t="shared" si="67"/>
        <v/>
      </c>
      <c r="X595" s="10">
        <f t="shared" si="68"/>
        <v>592</v>
      </c>
      <c r="Y595" s="10" t="str">
        <f t="shared" si="69"/>
        <v/>
      </c>
    </row>
    <row r="596" spans="1:25" x14ac:dyDescent="0.3">
      <c r="A596" t="s">
        <v>2160</v>
      </c>
      <c r="B596" s="7">
        <v>45898</v>
      </c>
      <c r="C596" t="s">
        <v>1501</v>
      </c>
      <c r="D596" t="s">
        <v>1502</v>
      </c>
      <c r="E596">
        <v>12</v>
      </c>
      <c r="F596" t="s">
        <v>1609</v>
      </c>
      <c r="G596">
        <v>1475</v>
      </c>
      <c r="H596" t="s">
        <v>200</v>
      </c>
      <c r="I596">
        <v>690</v>
      </c>
      <c r="J596">
        <v>0</v>
      </c>
      <c r="K596">
        <v>690</v>
      </c>
      <c r="L596">
        <v>1017750</v>
      </c>
      <c r="M596" t="s">
        <v>1557</v>
      </c>
      <c r="N596">
        <v>183195</v>
      </c>
      <c r="O596">
        <v>1200945</v>
      </c>
      <c r="P596" t="s">
        <v>1380</v>
      </c>
      <c r="Q596" s="7">
        <v>45900</v>
      </c>
      <c r="R596" t="s">
        <v>1549</v>
      </c>
      <c r="S596" s="10" t="str">
        <f t="shared" si="63"/>
        <v/>
      </c>
      <c r="T596" s="10" t="str">
        <f t="shared" si="64"/>
        <v/>
      </c>
      <c r="U596" s="10" t="str">
        <f t="shared" si="65"/>
        <v/>
      </c>
      <c r="V596" s="10" t="str">
        <f t="shared" si="66"/>
        <v/>
      </c>
      <c r="W596" s="10" t="str">
        <f t="shared" si="67"/>
        <v/>
      </c>
      <c r="X596" s="10">
        <f t="shared" si="68"/>
        <v>593</v>
      </c>
      <c r="Y596" s="10" t="str">
        <f t="shared" si="69"/>
        <v/>
      </c>
    </row>
    <row r="597" spans="1:25" x14ac:dyDescent="0.3">
      <c r="A597" t="s">
        <v>2161</v>
      </c>
      <c r="B597" s="7">
        <v>45899</v>
      </c>
      <c r="C597" t="s">
        <v>1436</v>
      </c>
      <c r="D597" t="s">
        <v>1437</v>
      </c>
      <c r="E597">
        <v>18</v>
      </c>
      <c r="F597" t="s">
        <v>1604</v>
      </c>
      <c r="G597">
        <v>197</v>
      </c>
      <c r="H597" t="s">
        <v>204</v>
      </c>
      <c r="I597">
        <v>95</v>
      </c>
      <c r="J597">
        <v>5</v>
      </c>
      <c r="K597">
        <v>90.25</v>
      </c>
      <c r="L597">
        <v>17779.25</v>
      </c>
      <c r="M597" t="s">
        <v>1548</v>
      </c>
      <c r="N597">
        <v>3200.26</v>
      </c>
      <c r="O597">
        <v>20979.51</v>
      </c>
      <c r="P597" t="s">
        <v>1394</v>
      </c>
      <c r="Q597" s="7">
        <v>45901</v>
      </c>
      <c r="R597" t="s">
        <v>1549</v>
      </c>
      <c r="S597" s="10" t="str">
        <f t="shared" si="63"/>
        <v/>
      </c>
      <c r="T597" s="10" t="str">
        <f t="shared" si="64"/>
        <v/>
      </c>
      <c r="U597" s="10" t="str">
        <f t="shared" si="65"/>
        <v/>
      </c>
      <c r="V597" s="10" t="str">
        <f t="shared" si="66"/>
        <v/>
      </c>
      <c r="W597" s="10" t="str">
        <f t="shared" si="67"/>
        <v/>
      </c>
      <c r="X597" s="10">
        <f t="shared" si="68"/>
        <v>594</v>
      </c>
      <c r="Y597" s="10" t="str">
        <f t="shared" si="69"/>
        <v/>
      </c>
    </row>
    <row r="598" spans="1:25" x14ac:dyDescent="0.3">
      <c r="A598" t="s">
        <v>2162</v>
      </c>
      <c r="B598" s="7">
        <v>45899</v>
      </c>
      <c r="C598" t="s">
        <v>1452</v>
      </c>
      <c r="D598" t="s">
        <v>1453</v>
      </c>
      <c r="E598">
        <v>18</v>
      </c>
      <c r="F598" t="s">
        <v>1609</v>
      </c>
      <c r="G598">
        <v>133</v>
      </c>
      <c r="H598" t="s">
        <v>200</v>
      </c>
      <c r="I598">
        <v>690</v>
      </c>
      <c r="J598">
        <v>0</v>
      </c>
      <c r="K598">
        <v>690</v>
      </c>
      <c r="L598">
        <v>91770</v>
      </c>
      <c r="M598" t="s">
        <v>1548</v>
      </c>
      <c r="N598">
        <v>16518.599999999999</v>
      </c>
      <c r="O598">
        <v>108288.6</v>
      </c>
      <c r="P598" t="s">
        <v>1394</v>
      </c>
      <c r="Q598" s="7">
        <v>45900</v>
      </c>
      <c r="R598" t="s">
        <v>1549</v>
      </c>
      <c r="S598" s="10" t="str">
        <f t="shared" si="63"/>
        <v/>
      </c>
      <c r="T598" s="10" t="str">
        <f t="shared" si="64"/>
        <v/>
      </c>
      <c r="U598" s="10" t="str">
        <f t="shared" si="65"/>
        <v/>
      </c>
      <c r="V598" s="10" t="str">
        <f t="shared" si="66"/>
        <v/>
      </c>
      <c r="W598" s="10" t="str">
        <f t="shared" si="67"/>
        <v/>
      </c>
      <c r="X598" s="10">
        <f t="shared" si="68"/>
        <v>595</v>
      </c>
      <c r="Y598" s="10" t="str">
        <f t="shared" si="69"/>
        <v/>
      </c>
    </row>
    <row r="599" spans="1:25" x14ac:dyDescent="0.3">
      <c r="A599" t="s">
        <v>2163</v>
      </c>
      <c r="B599" s="7">
        <v>45899</v>
      </c>
      <c r="C599" t="s">
        <v>1496</v>
      </c>
      <c r="D599" t="s">
        <v>1497</v>
      </c>
      <c r="E599">
        <v>18</v>
      </c>
      <c r="F599" t="s">
        <v>1559</v>
      </c>
      <c r="G599">
        <v>1555</v>
      </c>
      <c r="H599" t="s">
        <v>200</v>
      </c>
      <c r="I599">
        <v>520</v>
      </c>
      <c r="J599">
        <v>2.5</v>
      </c>
      <c r="K599">
        <v>507</v>
      </c>
      <c r="L599">
        <v>788385</v>
      </c>
      <c r="M599" t="s">
        <v>1548</v>
      </c>
      <c r="N599">
        <v>141909.29999999999</v>
      </c>
      <c r="O599">
        <v>930294.3</v>
      </c>
      <c r="P599" t="s">
        <v>1389</v>
      </c>
      <c r="Q599" s="7">
        <v>45901</v>
      </c>
      <c r="R599" t="s">
        <v>1549</v>
      </c>
      <c r="S599" s="10" t="str">
        <f t="shared" si="63"/>
        <v/>
      </c>
      <c r="T599" s="10" t="str">
        <f t="shared" si="64"/>
        <v/>
      </c>
      <c r="U599" s="10" t="str">
        <f t="shared" si="65"/>
        <v/>
      </c>
      <c r="V599" s="10" t="str">
        <f t="shared" si="66"/>
        <v/>
      </c>
      <c r="W599" s="10" t="str">
        <f t="shared" si="67"/>
        <v/>
      </c>
      <c r="X599" s="10">
        <f t="shared" si="68"/>
        <v>596</v>
      </c>
      <c r="Y599" s="10" t="str">
        <f t="shared" si="69"/>
        <v/>
      </c>
    </row>
    <row r="600" spans="1:25" x14ac:dyDescent="0.3">
      <c r="A600" t="s">
        <v>2164</v>
      </c>
      <c r="B600" s="7">
        <v>45899</v>
      </c>
      <c r="C600" t="s">
        <v>1376</v>
      </c>
      <c r="D600" t="s">
        <v>1377</v>
      </c>
      <c r="E600">
        <v>18</v>
      </c>
      <c r="F600" t="s">
        <v>1556</v>
      </c>
      <c r="G600">
        <v>393</v>
      </c>
      <c r="H600" t="s">
        <v>204</v>
      </c>
      <c r="I600">
        <v>1350</v>
      </c>
      <c r="J600">
        <v>2</v>
      </c>
      <c r="K600">
        <v>1323</v>
      </c>
      <c r="L600">
        <v>519939</v>
      </c>
      <c r="M600" t="s">
        <v>1548</v>
      </c>
      <c r="N600">
        <v>93589.02</v>
      </c>
      <c r="O600">
        <v>613528.02</v>
      </c>
      <c r="P600" t="s">
        <v>1380</v>
      </c>
      <c r="Q600" s="7">
        <v>45900</v>
      </c>
      <c r="R600" t="s">
        <v>1552</v>
      </c>
      <c r="S600" s="10" t="str">
        <f t="shared" si="63"/>
        <v/>
      </c>
      <c r="T600" s="10" t="str">
        <f t="shared" si="64"/>
        <v/>
      </c>
      <c r="U600" s="10" t="str">
        <f t="shared" si="65"/>
        <v/>
      </c>
      <c r="V600" s="10" t="str">
        <f t="shared" si="66"/>
        <v/>
      </c>
      <c r="W600" s="10" t="str">
        <f t="shared" si="67"/>
        <v/>
      </c>
      <c r="X600" s="10">
        <f t="shared" si="68"/>
        <v>597</v>
      </c>
      <c r="Y600" s="10" t="str">
        <f t="shared" si="69"/>
        <v/>
      </c>
    </row>
    <row r="601" spans="1:25" x14ac:dyDescent="0.3">
      <c r="A601" t="s">
        <v>2165</v>
      </c>
      <c r="B601" s="7">
        <v>45899</v>
      </c>
      <c r="C601" t="s">
        <v>1511</v>
      </c>
      <c r="D601" t="s">
        <v>1512</v>
      </c>
      <c r="E601">
        <v>12</v>
      </c>
      <c r="F601" t="s">
        <v>1627</v>
      </c>
      <c r="G601">
        <v>254</v>
      </c>
      <c r="H601" t="s">
        <v>200</v>
      </c>
      <c r="I601">
        <v>820</v>
      </c>
      <c r="J601">
        <v>0</v>
      </c>
      <c r="K601">
        <v>820</v>
      </c>
      <c r="L601">
        <v>208280</v>
      </c>
      <c r="M601" t="s">
        <v>1557</v>
      </c>
      <c r="N601">
        <v>37490.400000000001</v>
      </c>
      <c r="O601">
        <v>245770.4</v>
      </c>
      <c r="P601" t="s">
        <v>1389</v>
      </c>
      <c r="Q601" s="7">
        <v>45899</v>
      </c>
      <c r="R601" t="s">
        <v>1552</v>
      </c>
      <c r="S601" s="10" t="str">
        <f t="shared" si="63"/>
        <v/>
      </c>
      <c r="T601" s="10" t="str">
        <f t="shared" si="64"/>
        <v/>
      </c>
      <c r="U601" s="10" t="str">
        <f t="shared" si="65"/>
        <v/>
      </c>
      <c r="V601" s="10" t="str">
        <f t="shared" si="66"/>
        <v/>
      </c>
      <c r="W601" s="10" t="str">
        <f t="shared" si="67"/>
        <v/>
      </c>
      <c r="X601" s="10">
        <f t="shared" si="68"/>
        <v>598</v>
      </c>
      <c r="Y601" s="10" t="str">
        <f t="shared" si="69"/>
        <v/>
      </c>
    </row>
    <row r="602" spans="1:25" x14ac:dyDescent="0.3">
      <c r="A602" t="s">
        <v>2166</v>
      </c>
      <c r="B602" s="7">
        <v>45899</v>
      </c>
      <c r="C602" t="s">
        <v>1376</v>
      </c>
      <c r="D602" t="s">
        <v>1377</v>
      </c>
      <c r="E602">
        <v>18</v>
      </c>
      <c r="F602" t="s">
        <v>1570</v>
      </c>
      <c r="G602">
        <v>177</v>
      </c>
      <c r="H602" t="s">
        <v>200</v>
      </c>
      <c r="I602">
        <v>780</v>
      </c>
      <c r="J602">
        <v>5</v>
      </c>
      <c r="K602">
        <v>741</v>
      </c>
      <c r="L602">
        <v>131157</v>
      </c>
      <c r="M602" t="s">
        <v>1548</v>
      </c>
      <c r="N602">
        <v>23608.26</v>
      </c>
      <c r="O602">
        <v>154765.26</v>
      </c>
      <c r="P602" t="s">
        <v>1380</v>
      </c>
      <c r="Q602" s="7">
        <v>45901</v>
      </c>
      <c r="R602" t="s">
        <v>1549</v>
      </c>
      <c r="S602" s="10" t="str">
        <f t="shared" si="63"/>
        <v/>
      </c>
      <c r="T602" s="10" t="str">
        <f t="shared" si="64"/>
        <v/>
      </c>
      <c r="U602" s="10" t="str">
        <f t="shared" si="65"/>
        <v/>
      </c>
      <c r="V602" s="10" t="str">
        <f t="shared" si="66"/>
        <v/>
      </c>
      <c r="W602" s="10" t="str">
        <f t="shared" si="67"/>
        <v/>
      </c>
      <c r="X602" s="10">
        <f t="shared" si="68"/>
        <v>599</v>
      </c>
      <c r="Y602" s="10" t="str">
        <f t="shared" si="69"/>
        <v/>
      </c>
    </row>
    <row r="603" spans="1:25" x14ac:dyDescent="0.3">
      <c r="A603" t="s">
        <v>2167</v>
      </c>
      <c r="B603" s="7">
        <v>45901</v>
      </c>
      <c r="C603" t="s">
        <v>1490</v>
      </c>
      <c r="D603" t="s">
        <v>1491</v>
      </c>
      <c r="E603">
        <v>16</v>
      </c>
      <c r="F603" t="s">
        <v>1581</v>
      </c>
      <c r="G603">
        <v>2143</v>
      </c>
      <c r="H603" t="s">
        <v>200</v>
      </c>
      <c r="I603">
        <v>980</v>
      </c>
      <c r="J603">
        <v>0</v>
      </c>
      <c r="K603">
        <v>980</v>
      </c>
      <c r="L603">
        <v>2100140</v>
      </c>
      <c r="M603" t="s">
        <v>1557</v>
      </c>
      <c r="N603">
        <v>378025.2</v>
      </c>
      <c r="O603">
        <v>2478165.2000000002</v>
      </c>
      <c r="P603" t="s">
        <v>1389</v>
      </c>
      <c r="Q603" s="7">
        <v>45903</v>
      </c>
      <c r="R603" t="s">
        <v>1549</v>
      </c>
      <c r="S603" s="10" t="str">
        <f t="shared" si="63"/>
        <v/>
      </c>
      <c r="T603" s="10" t="str">
        <f t="shared" si="64"/>
        <v/>
      </c>
      <c r="U603" s="10" t="str">
        <f t="shared" si="65"/>
        <v/>
      </c>
      <c r="V603" s="10" t="str">
        <f t="shared" si="66"/>
        <v/>
      </c>
      <c r="W603" s="10" t="str">
        <f t="shared" si="67"/>
        <v/>
      </c>
      <c r="X603" s="10">
        <f t="shared" si="68"/>
        <v>600</v>
      </c>
      <c r="Y603" s="10" t="str">
        <f t="shared" si="69"/>
        <v/>
      </c>
    </row>
    <row r="604" spans="1:25" x14ac:dyDescent="0.3">
      <c r="A604" t="s">
        <v>2168</v>
      </c>
      <c r="B604" s="7">
        <v>45901</v>
      </c>
      <c r="C604" t="s">
        <v>1514</v>
      </c>
      <c r="D604" t="s">
        <v>1515</v>
      </c>
      <c r="E604">
        <v>18</v>
      </c>
      <c r="F604" t="s">
        <v>1607</v>
      </c>
      <c r="G604">
        <v>1155</v>
      </c>
      <c r="H604" t="s">
        <v>200</v>
      </c>
      <c r="I604">
        <v>610</v>
      </c>
      <c r="J604">
        <v>2.5</v>
      </c>
      <c r="K604">
        <v>594.75</v>
      </c>
      <c r="L604">
        <v>686936.25</v>
      </c>
      <c r="M604" t="s">
        <v>1548</v>
      </c>
      <c r="N604">
        <v>123648.52</v>
      </c>
      <c r="O604">
        <v>810584.77</v>
      </c>
      <c r="P604" t="s">
        <v>1389</v>
      </c>
      <c r="Q604" s="7">
        <v>45902</v>
      </c>
      <c r="R604" t="s">
        <v>1549</v>
      </c>
      <c r="S604" s="10" t="str">
        <f t="shared" si="63"/>
        <v/>
      </c>
      <c r="T604" s="10" t="str">
        <f t="shared" si="64"/>
        <v/>
      </c>
      <c r="U604" s="10" t="str">
        <f t="shared" si="65"/>
        <v/>
      </c>
      <c r="V604" s="10" t="str">
        <f t="shared" si="66"/>
        <v/>
      </c>
      <c r="W604" s="10" t="str">
        <f t="shared" si="67"/>
        <v/>
      </c>
      <c r="X604" s="10">
        <f t="shared" si="68"/>
        <v>601</v>
      </c>
      <c r="Y604" s="10" t="str">
        <f t="shared" si="69"/>
        <v/>
      </c>
    </row>
    <row r="605" spans="1:25" x14ac:dyDescent="0.3">
      <c r="A605" t="s">
        <v>2169</v>
      </c>
      <c r="B605" s="7">
        <v>45901</v>
      </c>
      <c r="C605" t="s">
        <v>1452</v>
      </c>
      <c r="D605" t="s">
        <v>1453</v>
      </c>
      <c r="E605">
        <v>18</v>
      </c>
      <c r="F605" t="s">
        <v>1609</v>
      </c>
      <c r="G605">
        <v>1903</v>
      </c>
      <c r="H605" t="s">
        <v>200</v>
      </c>
      <c r="I605">
        <v>690</v>
      </c>
      <c r="J605">
        <v>0</v>
      </c>
      <c r="K605">
        <v>690</v>
      </c>
      <c r="L605">
        <v>1313070</v>
      </c>
      <c r="M605" t="s">
        <v>1548</v>
      </c>
      <c r="N605">
        <v>236352.6</v>
      </c>
      <c r="O605">
        <v>1549422.6</v>
      </c>
      <c r="P605" t="s">
        <v>1394</v>
      </c>
      <c r="Q605" s="7">
        <v>45903</v>
      </c>
      <c r="R605" t="s">
        <v>1552</v>
      </c>
      <c r="S605" s="10" t="str">
        <f t="shared" si="63"/>
        <v/>
      </c>
      <c r="T605" s="10" t="str">
        <f t="shared" si="64"/>
        <v/>
      </c>
      <c r="U605" s="10" t="str">
        <f t="shared" si="65"/>
        <v/>
      </c>
      <c r="V605" s="10" t="str">
        <f t="shared" si="66"/>
        <v/>
      </c>
      <c r="W605" s="10" t="str">
        <f t="shared" si="67"/>
        <v/>
      </c>
      <c r="X605" s="10">
        <f t="shared" si="68"/>
        <v>602</v>
      </c>
      <c r="Y605" s="10" t="str">
        <f t="shared" si="69"/>
        <v/>
      </c>
    </row>
    <row r="606" spans="1:25" x14ac:dyDescent="0.3">
      <c r="A606" t="s">
        <v>2170</v>
      </c>
      <c r="B606" s="7">
        <v>45902</v>
      </c>
      <c r="C606" t="s">
        <v>1436</v>
      </c>
      <c r="D606" t="s">
        <v>1437</v>
      </c>
      <c r="E606">
        <v>18</v>
      </c>
      <c r="F606" t="s">
        <v>1572</v>
      </c>
      <c r="G606">
        <v>228</v>
      </c>
      <c r="H606" t="s">
        <v>200</v>
      </c>
      <c r="I606">
        <v>610</v>
      </c>
      <c r="J606">
        <v>5</v>
      </c>
      <c r="K606">
        <v>579.5</v>
      </c>
      <c r="L606">
        <v>132126</v>
      </c>
      <c r="M606" t="s">
        <v>1548</v>
      </c>
      <c r="N606">
        <v>23782.68</v>
      </c>
      <c r="O606">
        <v>155908.68</v>
      </c>
      <c r="P606" t="s">
        <v>1394</v>
      </c>
      <c r="Q606" s="7">
        <v>45904</v>
      </c>
      <c r="R606" t="s">
        <v>1549</v>
      </c>
      <c r="S606" s="10" t="str">
        <f t="shared" si="63"/>
        <v/>
      </c>
      <c r="T606" s="10" t="str">
        <f t="shared" si="64"/>
        <v/>
      </c>
      <c r="U606" s="10" t="str">
        <f t="shared" si="65"/>
        <v/>
      </c>
      <c r="V606" s="10" t="str">
        <f t="shared" si="66"/>
        <v/>
      </c>
      <c r="W606" s="10" t="str">
        <f t="shared" si="67"/>
        <v/>
      </c>
      <c r="X606" s="10">
        <f t="shared" si="68"/>
        <v>603</v>
      </c>
      <c r="Y606" s="10" t="str">
        <f t="shared" si="69"/>
        <v/>
      </c>
    </row>
    <row r="607" spans="1:25" x14ac:dyDescent="0.3">
      <c r="A607" t="s">
        <v>2171</v>
      </c>
      <c r="B607" s="7">
        <v>45903</v>
      </c>
      <c r="C607" t="s">
        <v>1484</v>
      </c>
      <c r="D607" t="s">
        <v>1485</v>
      </c>
      <c r="E607">
        <v>18</v>
      </c>
      <c r="F607" t="s">
        <v>1627</v>
      </c>
      <c r="G607">
        <v>1908</v>
      </c>
      <c r="H607" t="s">
        <v>200</v>
      </c>
      <c r="I607">
        <v>820</v>
      </c>
      <c r="J607">
        <v>2.5</v>
      </c>
      <c r="K607">
        <v>799.5</v>
      </c>
      <c r="L607">
        <v>1525446</v>
      </c>
      <c r="M607" t="s">
        <v>1548</v>
      </c>
      <c r="N607">
        <v>274580.28000000003</v>
      </c>
      <c r="O607">
        <v>1800026.28</v>
      </c>
      <c r="P607" t="s">
        <v>1418</v>
      </c>
      <c r="Q607" s="7">
        <v>45905</v>
      </c>
      <c r="R607" t="s">
        <v>1552</v>
      </c>
      <c r="S607" s="10" t="str">
        <f t="shared" si="63"/>
        <v/>
      </c>
      <c r="T607" s="10" t="str">
        <f t="shared" si="64"/>
        <v/>
      </c>
      <c r="U607" s="10" t="str">
        <f t="shared" si="65"/>
        <v/>
      </c>
      <c r="V607" s="10" t="str">
        <f t="shared" si="66"/>
        <v/>
      </c>
      <c r="W607" s="10" t="str">
        <f t="shared" si="67"/>
        <v/>
      </c>
      <c r="X607" s="10">
        <f t="shared" si="68"/>
        <v>604</v>
      </c>
      <c r="Y607" s="10" t="str">
        <f t="shared" si="69"/>
        <v/>
      </c>
    </row>
    <row r="608" spans="1:25" x14ac:dyDescent="0.3">
      <c r="A608" t="s">
        <v>2172</v>
      </c>
      <c r="B608" s="7">
        <v>45903</v>
      </c>
      <c r="C608" t="s">
        <v>1405</v>
      </c>
      <c r="D608" t="s">
        <v>1406</v>
      </c>
      <c r="E608">
        <v>18</v>
      </c>
      <c r="F608" t="s">
        <v>1574</v>
      </c>
      <c r="G608">
        <v>1167</v>
      </c>
      <c r="H608" t="s">
        <v>190</v>
      </c>
      <c r="I608">
        <v>395</v>
      </c>
      <c r="J608">
        <v>0</v>
      </c>
      <c r="K608">
        <v>395</v>
      </c>
      <c r="L608">
        <v>460965</v>
      </c>
      <c r="M608" t="s">
        <v>1548</v>
      </c>
      <c r="N608">
        <v>82973.7</v>
      </c>
      <c r="O608">
        <v>543938.69999999995</v>
      </c>
      <c r="P608" t="s">
        <v>1389</v>
      </c>
      <c r="Q608" s="7">
        <v>45903</v>
      </c>
      <c r="R608" t="s">
        <v>1549</v>
      </c>
      <c r="S608" s="10" t="str">
        <f t="shared" si="63"/>
        <v/>
      </c>
      <c r="T608" s="10" t="str">
        <f t="shared" si="64"/>
        <v/>
      </c>
      <c r="U608" s="10" t="str">
        <f t="shared" si="65"/>
        <v/>
      </c>
      <c r="V608" s="10" t="str">
        <f t="shared" si="66"/>
        <v/>
      </c>
      <c r="W608" s="10" t="str">
        <f t="shared" si="67"/>
        <v/>
      </c>
      <c r="X608" s="10">
        <f t="shared" si="68"/>
        <v>605</v>
      </c>
      <c r="Y608" s="10" t="str">
        <f t="shared" si="69"/>
        <v/>
      </c>
    </row>
    <row r="609" spans="1:25" x14ac:dyDescent="0.3">
      <c r="A609" t="s">
        <v>2173</v>
      </c>
      <c r="B609" s="7">
        <v>45904</v>
      </c>
      <c r="C609" t="s">
        <v>1511</v>
      </c>
      <c r="D609" t="s">
        <v>1512</v>
      </c>
      <c r="E609">
        <v>12</v>
      </c>
      <c r="F609" t="s">
        <v>1627</v>
      </c>
      <c r="G609">
        <v>2068</v>
      </c>
      <c r="H609" t="s">
        <v>200</v>
      </c>
      <c r="I609">
        <v>820</v>
      </c>
      <c r="J609">
        <v>4</v>
      </c>
      <c r="K609">
        <v>787.2</v>
      </c>
      <c r="L609">
        <v>1627929.6000000001</v>
      </c>
      <c r="M609" t="s">
        <v>1557</v>
      </c>
      <c r="N609">
        <v>293027.33</v>
      </c>
      <c r="O609">
        <v>1920956.93</v>
      </c>
      <c r="P609" t="s">
        <v>1389</v>
      </c>
      <c r="Q609" s="7">
        <v>45904</v>
      </c>
      <c r="R609" t="s">
        <v>1552</v>
      </c>
      <c r="S609" s="10" t="str">
        <f t="shared" si="63"/>
        <v/>
      </c>
      <c r="T609" s="10" t="str">
        <f t="shared" si="64"/>
        <v/>
      </c>
      <c r="U609" s="10" t="str">
        <f t="shared" si="65"/>
        <v/>
      </c>
      <c r="V609" s="10" t="str">
        <f t="shared" si="66"/>
        <v/>
      </c>
      <c r="W609" s="10" t="str">
        <f t="shared" si="67"/>
        <v/>
      </c>
      <c r="X609" s="10">
        <f t="shared" si="68"/>
        <v>606</v>
      </c>
      <c r="Y609" s="10" t="str">
        <f t="shared" si="69"/>
        <v/>
      </c>
    </row>
    <row r="610" spans="1:25" x14ac:dyDescent="0.3">
      <c r="A610" t="s">
        <v>2174</v>
      </c>
      <c r="B610" s="7">
        <v>45904</v>
      </c>
      <c r="C610" t="s">
        <v>1415</v>
      </c>
      <c r="D610" t="s">
        <v>1416</v>
      </c>
      <c r="E610">
        <v>18</v>
      </c>
      <c r="F610" t="s">
        <v>1572</v>
      </c>
      <c r="G610">
        <v>1289</v>
      </c>
      <c r="H610" t="s">
        <v>200</v>
      </c>
      <c r="I610">
        <v>610</v>
      </c>
      <c r="J610">
        <v>4</v>
      </c>
      <c r="K610">
        <v>585.6</v>
      </c>
      <c r="L610">
        <v>754838.4</v>
      </c>
      <c r="M610" t="s">
        <v>1548</v>
      </c>
      <c r="N610">
        <v>135870.91</v>
      </c>
      <c r="O610">
        <v>890709.31</v>
      </c>
      <c r="P610" t="s">
        <v>1418</v>
      </c>
      <c r="Q610" s="7">
        <v>45906</v>
      </c>
      <c r="R610" t="s">
        <v>1552</v>
      </c>
      <c r="S610" s="10" t="str">
        <f t="shared" si="63"/>
        <v/>
      </c>
      <c r="T610" s="10" t="str">
        <f t="shared" si="64"/>
        <v/>
      </c>
      <c r="U610" s="10" t="str">
        <f t="shared" si="65"/>
        <v/>
      </c>
      <c r="V610" s="10" t="str">
        <f t="shared" si="66"/>
        <v/>
      </c>
      <c r="W610" s="10" t="str">
        <f t="shared" si="67"/>
        <v/>
      </c>
      <c r="X610" s="10">
        <f t="shared" si="68"/>
        <v>607</v>
      </c>
      <c r="Y610" s="10" t="str">
        <f t="shared" si="69"/>
        <v/>
      </c>
    </row>
    <row r="611" spans="1:25" x14ac:dyDescent="0.3">
      <c r="A611" t="s">
        <v>2175</v>
      </c>
      <c r="B611" s="7">
        <v>45905</v>
      </c>
      <c r="C611" t="s">
        <v>1490</v>
      </c>
      <c r="D611" t="s">
        <v>1491</v>
      </c>
      <c r="E611">
        <v>16</v>
      </c>
      <c r="F611" t="s">
        <v>1604</v>
      </c>
      <c r="G611">
        <v>369</v>
      </c>
      <c r="H611" t="s">
        <v>204</v>
      </c>
      <c r="I611">
        <v>95</v>
      </c>
      <c r="J611">
        <v>0</v>
      </c>
      <c r="K611">
        <v>95</v>
      </c>
      <c r="L611">
        <v>35055</v>
      </c>
      <c r="M611" t="s">
        <v>1557</v>
      </c>
      <c r="N611">
        <v>6309.9</v>
      </c>
      <c r="O611">
        <v>41364.9</v>
      </c>
      <c r="P611" t="s">
        <v>1389</v>
      </c>
      <c r="Q611" s="7">
        <v>45907</v>
      </c>
      <c r="R611" t="s">
        <v>1552</v>
      </c>
      <c r="S611" s="10" t="str">
        <f t="shared" si="63"/>
        <v/>
      </c>
      <c r="T611" s="10" t="str">
        <f t="shared" si="64"/>
        <v/>
      </c>
      <c r="U611" s="10" t="str">
        <f t="shared" si="65"/>
        <v/>
      </c>
      <c r="V611" s="10" t="str">
        <f t="shared" si="66"/>
        <v/>
      </c>
      <c r="W611" s="10" t="str">
        <f t="shared" si="67"/>
        <v/>
      </c>
      <c r="X611" s="10">
        <f t="shared" si="68"/>
        <v>608</v>
      </c>
      <c r="Y611" s="10" t="str">
        <f t="shared" si="69"/>
        <v/>
      </c>
    </row>
    <row r="612" spans="1:25" x14ac:dyDescent="0.3">
      <c r="A612" t="s">
        <v>2176</v>
      </c>
      <c r="B612" s="7">
        <v>45905</v>
      </c>
      <c r="C612" t="s">
        <v>1490</v>
      </c>
      <c r="D612" t="s">
        <v>1491</v>
      </c>
      <c r="E612">
        <v>16</v>
      </c>
      <c r="F612" t="s">
        <v>1559</v>
      </c>
      <c r="G612">
        <v>1448</v>
      </c>
      <c r="H612" t="s">
        <v>200</v>
      </c>
      <c r="I612">
        <v>520</v>
      </c>
      <c r="J612">
        <v>0</v>
      </c>
      <c r="K612">
        <v>520</v>
      </c>
      <c r="L612">
        <v>752960</v>
      </c>
      <c r="M612" t="s">
        <v>1557</v>
      </c>
      <c r="N612">
        <v>135532.79999999999</v>
      </c>
      <c r="O612">
        <v>888492.8</v>
      </c>
      <c r="P612" t="s">
        <v>1389</v>
      </c>
      <c r="Q612" s="7">
        <v>45907</v>
      </c>
      <c r="R612" t="s">
        <v>1552</v>
      </c>
      <c r="S612" s="10" t="str">
        <f t="shared" si="63"/>
        <v/>
      </c>
      <c r="T612" s="10" t="str">
        <f t="shared" si="64"/>
        <v/>
      </c>
      <c r="U612" s="10" t="str">
        <f t="shared" si="65"/>
        <v/>
      </c>
      <c r="V612" s="10" t="str">
        <f t="shared" si="66"/>
        <v/>
      </c>
      <c r="W612" s="10" t="str">
        <f t="shared" si="67"/>
        <v/>
      </c>
      <c r="X612" s="10">
        <f t="shared" si="68"/>
        <v>609</v>
      </c>
      <c r="Y612" s="10" t="str">
        <f t="shared" si="69"/>
        <v/>
      </c>
    </row>
    <row r="613" spans="1:25" x14ac:dyDescent="0.3">
      <c r="A613" t="s">
        <v>2177</v>
      </c>
      <c r="B613" s="7">
        <v>45905</v>
      </c>
      <c r="C613" t="s">
        <v>1511</v>
      </c>
      <c r="D613" t="s">
        <v>1512</v>
      </c>
      <c r="E613">
        <v>12</v>
      </c>
      <c r="F613" t="s">
        <v>1585</v>
      </c>
      <c r="G613">
        <v>80</v>
      </c>
      <c r="H613" t="s">
        <v>200</v>
      </c>
      <c r="I613">
        <v>148</v>
      </c>
      <c r="J613">
        <v>3</v>
      </c>
      <c r="K613">
        <v>143.56</v>
      </c>
      <c r="L613">
        <v>11484.8</v>
      </c>
      <c r="M613" t="s">
        <v>1557</v>
      </c>
      <c r="N613">
        <v>2067.2600000000002</v>
      </c>
      <c r="O613">
        <v>13552.06</v>
      </c>
      <c r="P613" t="s">
        <v>1389</v>
      </c>
      <c r="Q613" s="7">
        <v>45907</v>
      </c>
      <c r="R613" t="s">
        <v>1549</v>
      </c>
      <c r="S613" s="10" t="str">
        <f t="shared" si="63"/>
        <v/>
      </c>
      <c r="T613" s="10" t="str">
        <f t="shared" si="64"/>
        <v/>
      </c>
      <c r="U613" s="10" t="str">
        <f t="shared" si="65"/>
        <v/>
      </c>
      <c r="V613" s="10" t="str">
        <f t="shared" si="66"/>
        <v/>
      </c>
      <c r="W613" s="10" t="str">
        <f t="shared" si="67"/>
        <v/>
      </c>
      <c r="X613" s="10">
        <f t="shared" si="68"/>
        <v>610</v>
      </c>
      <c r="Y613" s="10" t="str">
        <f t="shared" si="69"/>
        <v/>
      </c>
    </row>
    <row r="614" spans="1:25" x14ac:dyDescent="0.3">
      <c r="A614" t="s">
        <v>2178</v>
      </c>
      <c r="B614" s="7">
        <v>45905</v>
      </c>
      <c r="C614" t="s">
        <v>1381</v>
      </c>
      <c r="D614" t="s">
        <v>1382</v>
      </c>
      <c r="E614">
        <v>18</v>
      </c>
      <c r="F614" t="s">
        <v>1604</v>
      </c>
      <c r="G614">
        <v>262</v>
      </c>
      <c r="H614" t="s">
        <v>204</v>
      </c>
      <c r="I614">
        <v>95</v>
      </c>
      <c r="J614">
        <v>1</v>
      </c>
      <c r="K614">
        <v>94.05</v>
      </c>
      <c r="L614">
        <v>24641.1</v>
      </c>
      <c r="M614" t="s">
        <v>1548</v>
      </c>
      <c r="N614">
        <v>4435.3999999999996</v>
      </c>
      <c r="O614">
        <v>29076.5</v>
      </c>
      <c r="P614" t="s">
        <v>1380</v>
      </c>
      <c r="Q614" s="7">
        <v>45907</v>
      </c>
      <c r="R614" t="s">
        <v>1549</v>
      </c>
      <c r="S614" s="10" t="str">
        <f t="shared" si="63"/>
        <v/>
      </c>
      <c r="T614" s="10" t="str">
        <f t="shared" si="64"/>
        <v/>
      </c>
      <c r="U614" s="10" t="str">
        <f t="shared" si="65"/>
        <v/>
      </c>
      <c r="V614" s="10" t="str">
        <f t="shared" si="66"/>
        <v/>
      </c>
      <c r="W614" s="10" t="str">
        <f t="shared" si="67"/>
        <v/>
      </c>
      <c r="X614" s="10">
        <f t="shared" si="68"/>
        <v>611</v>
      </c>
      <c r="Y614" s="10" t="str">
        <f t="shared" si="69"/>
        <v/>
      </c>
    </row>
    <row r="615" spans="1:25" x14ac:dyDescent="0.3">
      <c r="A615" t="s">
        <v>2179</v>
      </c>
      <c r="B615" s="7">
        <v>45905</v>
      </c>
      <c r="C615" t="s">
        <v>1436</v>
      </c>
      <c r="D615" t="s">
        <v>1437</v>
      </c>
      <c r="E615">
        <v>18</v>
      </c>
      <c r="F615" t="s">
        <v>1574</v>
      </c>
      <c r="G615">
        <v>1909</v>
      </c>
      <c r="H615" t="s">
        <v>190</v>
      </c>
      <c r="I615">
        <v>395</v>
      </c>
      <c r="J615">
        <v>1</v>
      </c>
      <c r="K615">
        <v>391.05</v>
      </c>
      <c r="L615">
        <v>746514.45</v>
      </c>
      <c r="M615" t="s">
        <v>1548</v>
      </c>
      <c r="N615">
        <v>134372.6</v>
      </c>
      <c r="O615">
        <v>880887.04999999993</v>
      </c>
      <c r="P615" t="s">
        <v>1394</v>
      </c>
      <c r="Q615" s="7">
        <v>45907</v>
      </c>
      <c r="R615" t="s">
        <v>1552</v>
      </c>
      <c r="S615" s="10" t="str">
        <f t="shared" si="63"/>
        <v/>
      </c>
      <c r="T615" s="10" t="str">
        <f t="shared" si="64"/>
        <v/>
      </c>
      <c r="U615" s="10" t="str">
        <f t="shared" si="65"/>
        <v/>
      </c>
      <c r="V615" s="10" t="str">
        <f t="shared" si="66"/>
        <v/>
      </c>
      <c r="W615" s="10" t="str">
        <f t="shared" si="67"/>
        <v/>
      </c>
      <c r="X615" s="10">
        <f t="shared" si="68"/>
        <v>612</v>
      </c>
      <c r="Y615" s="10" t="str">
        <f t="shared" si="69"/>
        <v/>
      </c>
    </row>
    <row r="616" spans="1:25" x14ac:dyDescent="0.3">
      <c r="A616" t="s">
        <v>2180</v>
      </c>
      <c r="B616" s="7">
        <v>45905</v>
      </c>
      <c r="C616" t="s">
        <v>1436</v>
      </c>
      <c r="D616" t="s">
        <v>1437</v>
      </c>
      <c r="E616">
        <v>18</v>
      </c>
      <c r="F616" t="s">
        <v>1570</v>
      </c>
      <c r="G616">
        <v>1089</v>
      </c>
      <c r="H616" t="s">
        <v>200</v>
      </c>
      <c r="I616">
        <v>780</v>
      </c>
      <c r="J616">
        <v>0</v>
      </c>
      <c r="K616">
        <v>780</v>
      </c>
      <c r="L616">
        <v>849420</v>
      </c>
      <c r="M616" t="s">
        <v>1548</v>
      </c>
      <c r="N616">
        <v>152895.6</v>
      </c>
      <c r="O616">
        <v>1002315.6</v>
      </c>
      <c r="P616" t="s">
        <v>1394</v>
      </c>
      <c r="Q616" s="7">
        <v>45905</v>
      </c>
      <c r="R616" t="s">
        <v>1549</v>
      </c>
      <c r="S616" s="10" t="str">
        <f t="shared" si="63"/>
        <v/>
      </c>
      <c r="T616" s="10" t="str">
        <f t="shared" si="64"/>
        <v/>
      </c>
      <c r="U616" s="10" t="str">
        <f t="shared" si="65"/>
        <v/>
      </c>
      <c r="V616" s="10" t="str">
        <f t="shared" si="66"/>
        <v/>
      </c>
      <c r="W616" s="10" t="str">
        <f t="shared" si="67"/>
        <v/>
      </c>
      <c r="X616" s="10">
        <f t="shared" si="68"/>
        <v>613</v>
      </c>
      <c r="Y616" s="10" t="str">
        <f t="shared" si="69"/>
        <v/>
      </c>
    </row>
    <row r="617" spans="1:25" x14ac:dyDescent="0.3">
      <c r="A617" t="s">
        <v>2181</v>
      </c>
      <c r="B617" s="7">
        <v>45905</v>
      </c>
      <c r="C617" t="s">
        <v>1442</v>
      </c>
      <c r="D617" t="s">
        <v>1443</v>
      </c>
      <c r="E617">
        <v>17</v>
      </c>
      <c r="F617" t="s">
        <v>1618</v>
      </c>
      <c r="G617">
        <v>734</v>
      </c>
      <c r="H617" t="s">
        <v>190</v>
      </c>
      <c r="I617">
        <v>368</v>
      </c>
      <c r="J617">
        <v>2</v>
      </c>
      <c r="K617">
        <v>360.64</v>
      </c>
      <c r="L617">
        <v>264709.76000000001</v>
      </c>
      <c r="M617" t="s">
        <v>1557</v>
      </c>
      <c r="N617">
        <v>47647.76</v>
      </c>
      <c r="O617">
        <v>312357.52</v>
      </c>
      <c r="P617" t="s">
        <v>1418</v>
      </c>
      <c r="Q617" s="7">
        <v>45907</v>
      </c>
      <c r="R617" t="s">
        <v>1552</v>
      </c>
      <c r="S617" s="10" t="str">
        <f t="shared" si="63"/>
        <v/>
      </c>
      <c r="T617" s="10" t="str">
        <f t="shared" si="64"/>
        <v/>
      </c>
      <c r="U617" s="10" t="str">
        <f t="shared" si="65"/>
        <v/>
      </c>
      <c r="V617" s="10" t="str">
        <f t="shared" si="66"/>
        <v/>
      </c>
      <c r="W617" s="10" t="str">
        <f t="shared" si="67"/>
        <v/>
      </c>
      <c r="X617" s="10">
        <f t="shared" si="68"/>
        <v>614</v>
      </c>
      <c r="Y617" s="10" t="str">
        <f t="shared" si="69"/>
        <v/>
      </c>
    </row>
    <row r="618" spans="1:25" x14ac:dyDescent="0.3">
      <c r="A618" t="s">
        <v>2182</v>
      </c>
      <c r="B618" s="7">
        <v>45905</v>
      </c>
      <c r="C618" t="s">
        <v>1419</v>
      </c>
      <c r="D618" t="s">
        <v>1420</v>
      </c>
      <c r="E618">
        <v>18</v>
      </c>
      <c r="F618" t="s">
        <v>1604</v>
      </c>
      <c r="G618">
        <v>283</v>
      </c>
      <c r="H618" t="s">
        <v>204</v>
      </c>
      <c r="I618">
        <v>95</v>
      </c>
      <c r="J618">
        <v>4</v>
      </c>
      <c r="K618">
        <v>91.2</v>
      </c>
      <c r="L618">
        <v>25809.599999999999</v>
      </c>
      <c r="M618" t="s">
        <v>1548</v>
      </c>
      <c r="N618">
        <v>4645.7299999999996</v>
      </c>
      <c r="O618">
        <v>30455.33</v>
      </c>
      <c r="P618" t="s">
        <v>1418</v>
      </c>
      <c r="Q618" s="7">
        <v>45906</v>
      </c>
      <c r="R618" t="s">
        <v>1549</v>
      </c>
      <c r="S618" s="10" t="str">
        <f t="shared" si="63"/>
        <v/>
      </c>
      <c r="T618" s="10" t="str">
        <f t="shared" si="64"/>
        <v/>
      </c>
      <c r="U618" s="10" t="str">
        <f t="shared" si="65"/>
        <v/>
      </c>
      <c r="V618" s="10" t="str">
        <f t="shared" si="66"/>
        <v/>
      </c>
      <c r="W618" s="10" t="str">
        <f t="shared" si="67"/>
        <v/>
      </c>
      <c r="X618" s="10">
        <f t="shared" si="68"/>
        <v>615</v>
      </c>
      <c r="Y618" s="10" t="str">
        <f t="shared" si="69"/>
        <v/>
      </c>
    </row>
    <row r="619" spans="1:25" x14ac:dyDescent="0.3">
      <c r="A619" t="s">
        <v>2183</v>
      </c>
      <c r="B619" s="7">
        <v>45906</v>
      </c>
      <c r="C619" t="s">
        <v>1490</v>
      </c>
      <c r="D619" t="s">
        <v>1491</v>
      </c>
      <c r="E619">
        <v>16</v>
      </c>
      <c r="F619" t="s">
        <v>1572</v>
      </c>
      <c r="G619">
        <v>1207</v>
      </c>
      <c r="H619" t="s">
        <v>200</v>
      </c>
      <c r="I619">
        <v>610</v>
      </c>
      <c r="J619">
        <v>2</v>
      </c>
      <c r="K619">
        <v>597.79999999999995</v>
      </c>
      <c r="L619">
        <v>721544.6</v>
      </c>
      <c r="M619" t="s">
        <v>1557</v>
      </c>
      <c r="N619">
        <v>129878.03</v>
      </c>
      <c r="O619">
        <v>851422.63</v>
      </c>
      <c r="P619" t="s">
        <v>1389</v>
      </c>
      <c r="Q619" s="7">
        <v>45907</v>
      </c>
      <c r="R619" t="s">
        <v>1549</v>
      </c>
      <c r="S619" s="10" t="str">
        <f t="shared" si="63"/>
        <v/>
      </c>
      <c r="T619" s="10" t="str">
        <f t="shared" si="64"/>
        <v/>
      </c>
      <c r="U619" s="10" t="str">
        <f t="shared" si="65"/>
        <v/>
      </c>
      <c r="V619" s="10" t="str">
        <f t="shared" si="66"/>
        <v/>
      </c>
      <c r="W619" s="10" t="str">
        <f t="shared" si="67"/>
        <v/>
      </c>
      <c r="X619" s="10">
        <f t="shared" si="68"/>
        <v>616</v>
      </c>
      <c r="Y619" s="10" t="str">
        <f t="shared" si="69"/>
        <v/>
      </c>
    </row>
    <row r="620" spans="1:25" x14ac:dyDescent="0.3">
      <c r="A620" t="s">
        <v>2184</v>
      </c>
      <c r="B620" s="7">
        <v>45906</v>
      </c>
      <c r="C620" t="s">
        <v>1461</v>
      </c>
      <c r="D620" t="s">
        <v>1462</v>
      </c>
      <c r="E620">
        <v>13</v>
      </c>
      <c r="F620" t="s">
        <v>1627</v>
      </c>
      <c r="G620">
        <v>1841</v>
      </c>
      <c r="H620" t="s">
        <v>200</v>
      </c>
      <c r="I620">
        <v>820</v>
      </c>
      <c r="J620">
        <v>0</v>
      </c>
      <c r="K620">
        <v>820</v>
      </c>
      <c r="L620">
        <v>1509620</v>
      </c>
      <c r="M620" t="s">
        <v>1557</v>
      </c>
      <c r="N620">
        <v>271731.59999999998</v>
      </c>
      <c r="O620">
        <v>1781351.6</v>
      </c>
      <c r="P620" t="s">
        <v>1389</v>
      </c>
      <c r="Q620" s="7">
        <v>45907</v>
      </c>
      <c r="R620" t="s">
        <v>1552</v>
      </c>
      <c r="S620" s="10" t="str">
        <f t="shared" si="63"/>
        <v/>
      </c>
      <c r="T620" s="10" t="str">
        <f t="shared" si="64"/>
        <v/>
      </c>
      <c r="U620" s="10" t="str">
        <f t="shared" si="65"/>
        <v/>
      </c>
      <c r="V620" s="10" t="str">
        <f t="shared" si="66"/>
        <v/>
      </c>
      <c r="W620" s="10" t="str">
        <f t="shared" si="67"/>
        <v/>
      </c>
      <c r="X620" s="10">
        <f t="shared" si="68"/>
        <v>617</v>
      </c>
      <c r="Y620" s="10" t="str">
        <f t="shared" si="69"/>
        <v/>
      </c>
    </row>
    <row r="621" spans="1:25" x14ac:dyDescent="0.3">
      <c r="A621" t="s">
        <v>2185</v>
      </c>
      <c r="B621" s="7">
        <v>45906</v>
      </c>
      <c r="C621" t="s">
        <v>1472</v>
      </c>
      <c r="D621" t="s">
        <v>1473</v>
      </c>
      <c r="E621">
        <v>18</v>
      </c>
      <c r="F621" t="s">
        <v>1604</v>
      </c>
      <c r="G621">
        <v>310</v>
      </c>
      <c r="H621" t="s">
        <v>204</v>
      </c>
      <c r="I621">
        <v>95</v>
      </c>
      <c r="J621">
        <v>3</v>
      </c>
      <c r="K621">
        <v>92.15</v>
      </c>
      <c r="L621">
        <v>28566.5</v>
      </c>
      <c r="M621" t="s">
        <v>1548</v>
      </c>
      <c r="N621">
        <v>5141.97</v>
      </c>
      <c r="O621">
        <v>33708.47</v>
      </c>
      <c r="P621" t="s">
        <v>1394</v>
      </c>
      <c r="Q621" s="7">
        <v>45908</v>
      </c>
      <c r="R621" t="s">
        <v>1552</v>
      </c>
      <c r="S621" s="10" t="str">
        <f t="shared" si="63"/>
        <v/>
      </c>
      <c r="T621" s="10" t="str">
        <f t="shared" si="64"/>
        <v/>
      </c>
      <c r="U621" s="10" t="str">
        <f t="shared" si="65"/>
        <v/>
      </c>
      <c r="V621" s="10" t="str">
        <f t="shared" si="66"/>
        <v/>
      </c>
      <c r="W621" s="10" t="str">
        <f t="shared" si="67"/>
        <v/>
      </c>
      <c r="X621" s="10">
        <f t="shared" si="68"/>
        <v>618</v>
      </c>
      <c r="Y621" s="10" t="str">
        <f t="shared" si="69"/>
        <v/>
      </c>
    </row>
    <row r="622" spans="1:25" x14ac:dyDescent="0.3">
      <c r="A622" t="s">
        <v>2186</v>
      </c>
      <c r="B622" s="7">
        <v>45906</v>
      </c>
      <c r="C622" t="s">
        <v>1412</v>
      </c>
      <c r="D622" t="s">
        <v>1413</v>
      </c>
      <c r="E622">
        <v>18</v>
      </c>
      <c r="F622" t="s">
        <v>1565</v>
      </c>
      <c r="G622">
        <v>85</v>
      </c>
      <c r="H622" t="s">
        <v>200</v>
      </c>
      <c r="I622">
        <v>1150</v>
      </c>
      <c r="J622">
        <v>4</v>
      </c>
      <c r="K622">
        <v>1104</v>
      </c>
      <c r="L622">
        <v>93840</v>
      </c>
      <c r="M622" t="s">
        <v>1548</v>
      </c>
      <c r="N622">
        <v>16891.2</v>
      </c>
      <c r="O622">
        <v>110731.2</v>
      </c>
      <c r="P622" t="s">
        <v>1389</v>
      </c>
      <c r="Q622" s="7">
        <v>45906</v>
      </c>
      <c r="R622" t="s">
        <v>1552</v>
      </c>
      <c r="S622" s="10" t="str">
        <f t="shared" si="63"/>
        <v/>
      </c>
      <c r="T622" s="10" t="str">
        <f t="shared" si="64"/>
        <v/>
      </c>
      <c r="U622" s="10" t="str">
        <f t="shared" si="65"/>
        <v/>
      </c>
      <c r="V622" s="10" t="str">
        <f t="shared" si="66"/>
        <v/>
      </c>
      <c r="W622" s="10" t="str">
        <f t="shared" si="67"/>
        <v/>
      </c>
      <c r="X622" s="10">
        <f t="shared" si="68"/>
        <v>619</v>
      </c>
      <c r="Y622" s="10" t="str">
        <f t="shared" si="69"/>
        <v/>
      </c>
    </row>
    <row r="623" spans="1:25" x14ac:dyDescent="0.3">
      <c r="A623" t="s">
        <v>2187</v>
      </c>
      <c r="B623" s="7">
        <v>45906</v>
      </c>
      <c r="C623" t="s">
        <v>1509</v>
      </c>
      <c r="D623" t="s">
        <v>1382</v>
      </c>
      <c r="E623">
        <v>18</v>
      </c>
      <c r="F623" t="s">
        <v>1581</v>
      </c>
      <c r="G623">
        <v>308</v>
      </c>
      <c r="H623" t="s">
        <v>200</v>
      </c>
      <c r="I623">
        <v>980</v>
      </c>
      <c r="J623">
        <v>3</v>
      </c>
      <c r="K623">
        <v>950.6</v>
      </c>
      <c r="L623">
        <v>292784.8</v>
      </c>
      <c r="M623" t="s">
        <v>1548</v>
      </c>
      <c r="N623">
        <v>52701.26</v>
      </c>
      <c r="O623">
        <v>345486.06</v>
      </c>
      <c r="P623" t="s">
        <v>1389</v>
      </c>
      <c r="Q623" s="7">
        <v>45907</v>
      </c>
      <c r="R623" t="s">
        <v>1549</v>
      </c>
      <c r="S623" s="10" t="str">
        <f t="shared" si="63"/>
        <v/>
      </c>
      <c r="T623" s="10" t="str">
        <f t="shared" si="64"/>
        <v/>
      </c>
      <c r="U623" s="10" t="str">
        <f t="shared" si="65"/>
        <v/>
      </c>
      <c r="V623" s="10" t="str">
        <f t="shared" si="66"/>
        <v/>
      </c>
      <c r="W623" s="10" t="str">
        <f t="shared" si="67"/>
        <v/>
      </c>
      <c r="X623" s="10">
        <f t="shared" si="68"/>
        <v>620</v>
      </c>
      <c r="Y623" s="10" t="str">
        <f t="shared" si="69"/>
        <v/>
      </c>
    </row>
    <row r="624" spans="1:25" x14ac:dyDescent="0.3">
      <c r="A624" t="s">
        <v>2188</v>
      </c>
      <c r="B624" s="7">
        <v>45906</v>
      </c>
      <c r="C624" t="s">
        <v>1436</v>
      </c>
      <c r="D624" t="s">
        <v>1437</v>
      </c>
      <c r="E624">
        <v>18</v>
      </c>
      <c r="F624" t="s">
        <v>1551</v>
      </c>
      <c r="G624">
        <v>1906</v>
      </c>
      <c r="H624" t="s">
        <v>190</v>
      </c>
      <c r="I624">
        <v>342</v>
      </c>
      <c r="J624">
        <v>2</v>
      </c>
      <c r="K624">
        <v>335.16</v>
      </c>
      <c r="L624">
        <v>638814.96</v>
      </c>
      <c r="M624" t="s">
        <v>1548</v>
      </c>
      <c r="N624">
        <v>114986.69</v>
      </c>
      <c r="O624">
        <v>753801.64999999991</v>
      </c>
      <c r="P624" t="s">
        <v>1394</v>
      </c>
      <c r="Q624" s="7">
        <v>45907</v>
      </c>
      <c r="R624" t="s">
        <v>1549</v>
      </c>
      <c r="S624" s="10" t="str">
        <f t="shared" si="63"/>
        <v/>
      </c>
      <c r="T624" s="10" t="str">
        <f t="shared" si="64"/>
        <v/>
      </c>
      <c r="U624" s="10" t="str">
        <f t="shared" si="65"/>
        <v/>
      </c>
      <c r="V624" s="10" t="str">
        <f t="shared" si="66"/>
        <v/>
      </c>
      <c r="W624" s="10" t="str">
        <f t="shared" si="67"/>
        <v/>
      </c>
      <c r="X624" s="10">
        <f t="shared" si="68"/>
        <v>621</v>
      </c>
      <c r="Y624" s="10" t="str">
        <f t="shared" si="69"/>
        <v/>
      </c>
    </row>
    <row r="625" spans="1:25" x14ac:dyDescent="0.3">
      <c r="A625" t="s">
        <v>2189</v>
      </c>
      <c r="B625" s="7">
        <v>45906</v>
      </c>
      <c r="C625" t="s">
        <v>1430</v>
      </c>
      <c r="D625" t="s">
        <v>1413</v>
      </c>
      <c r="E625">
        <v>18</v>
      </c>
      <c r="F625" t="s">
        <v>1547</v>
      </c>
      <c r="G625">
        <v>2473</v>
      </c>
      <c r="H625" t="s">
        <v>190</v>
      </c>
      <c r="I625">
        <v>355</v>
      </c>
      <c r="J625">
        <v>1</v>
      </c>
      <c r="K625">
        <v>351.45</v>
      </c>
      <c r="L625">
        <v>869135.85</v>
      </c>
      <c r="M625" t="s">
        <v>1548</v>
      </c>
      <c r="N625">
        <v>156444.45000000001</v>
      </c>
      <c r="O625">
        <v>1025580.3</v>
      </c>
      <c r="P625" t="s">
        <v>1380</v>
      </c>
      <c r="Q625" s="7">
        <v>45907</v>
      </c>
      <c r="R625" t="s">
        <v>1549</v>
      </c>
      <c r="S625" s="10" t="str">
        <f t="shared" si="63"/>
        <v/>
      </c>
      <c r="T625" s="10" t="str">
        <f t="shared" si="64"/>
        <v/>
      </c>
      <c r="U625" s="10" t="str">
        <f t="shared" si="65"/>
        <v/>
      </c>
      <c r="V625" s="10" t="str">
        <f t="shared" si="66"/>
        <v/>
      </c>
      <c r="W625" s="10" t="str">
        <f t="shared" si="67"/>
        <v/>
      </c>
      <c r="X625" s="10">
        <f t="shared" si="68"/>
        <v>622</v>
      </c>
      <c r="Y625" s="10" t="str">
        <f t="shared" si="69"/>
        <v/>
      </c>
    </row>
    <row r="626" spans="1:25" x14ac:dyDescent="0.3">
      <c r="A626" t="s">
        <v>2190</v>
      </c>
      <c r="B626" s="7">
        <v>45908</v>
      </c>
      <c r="C626" t="s">
        <v>1376</v>
      </c>
      <c r="D626" t="s">
        <v>1377</v>
      </c>
      <c r="E626">
        <v>18</v>
      </c>
      <c r="F626" t="s">
        <v>1574</v>
      </c>
      <c r="G626">
        <v>1728</v>
      </c>
      <c r="H626" t="s">
        <v>190</v>
      </c>
      <c r="I626">
        <v>395</v>
      </c>
      <c r="J626">
        <v>4</v>
      </c>
      <c r="K626">
        <v>379.2</v>
      </c>
      <c r="L626">
        <v>655257.59999999998</v>
      </c>
      <c r="M626" t="s">
        <v>1548</v>
      </c>
      <c r="N626">
        <v>117946.37</v>
      </c>
      <c r="O626">
        <v>773203.97</v>
      </c>
      <c r="P626" t="s">
        <v>1380</v>
      </c>
      <c r="Q626" s="7">
        <v>45909</v>
      </c>
      <c r="R626" t="s">
        <v>1552</v>
      </c>
      <c r="S626" s="10" t="str">
        <f t="shared" si="63"/>
        <v/>
      </c>
      <c r="T626" s="10" t="str">
        <f t="shared" si="64"/>
        <v/>
      </c>
      <c r="U626" s="10" t="str">
        <f t="shared" si="65"/>
        <v/>
      </c>
      <c r="V626" s="10" t="str">
        <f t="shared" si="66"/>
        <v/>
      </c>
      <c r="W626" s="10" t="str">
        <f t="shared" si="67"/>
        <v/>
      </c>
      <c r="X626" s="10">
        <f t="shared" si="68"/>
        <v>623</v>
      </c>
      <c r="Y626" s="10" t="str">
        <f t="shared" si="69"/>
        <v/>
      </c>
    </row>
    <row r="627" spans="1:25" x14ac:dyDescent="0.3">
      <c r="A627" t="s">
        <v>2191</v>
      </c>
      <c r="B627" s="7">
        <v>45908</v>
      </c>
      <c r="C627" t="s">
        <v>1430</v>
      </c>
      <c r="D627" t="s">
        <v>1413</v>
      </c>
      <c r="E627">
        <v>18</v>
      </c>
      <c r="F627" t="s">
        <v>1581</v>
      </c>
      <c r="G627">
        <v>295</v>
      </c>
      <c r="H627" t="s">
        <v>200</v>
      </c>
      <c r="I627">
        <v>980</v>
      </c>
      <c r="J627">
        <v>0</v>
      </c>
      <c r="K627">
        <v>980</v>
      </c>
      <c r="L627">
        <v>289100</v>
      </c>
      <c r="M627" t="s">
        <v>1548</v>
      </c>
      <c r="N627">
        <v>52038</v>
      </c>
      <c r="O627">
        <v>341138</v>
      </c>
      <c r="P627" t="s">
        <v>1380</v>
      </c>
      <c r="Q627" s="7">
        <v>45908</v>
      </c>
      <c r="R627" t="s">
        <v>1549</v>
      </c>
      <c r="S627" s="10" t="str">
        <f t="shared" si="63"/>
        <v/>
      </c>
      <c r="T627" s="10" t="str">
        <f t="shared" si="64"/>
        <v/>
      </c>
      <c r="U627" s="10" t="str">
        <f t="shared" si="65"/>
        <v/>
      </c>
      <c r="V627" s="10" t="str">
        <f t="shared" si="66"/>
        <v/>
      </c>
      <c r="W627" s="10" t="str">
        <f t="shared" si="67"/>
        <v/>
      </c>
      <c r="X627" s="10">
        <f t="shared" si="68"/>
        <v>624</v>
      </c>
      <c r="Y627" s="10" t="str">
        <f t="shared" si="69"/>
        <v/>
      </c>
    </row>
    <row r="628" spans="1:25" x14ac:dyDescent="0.3">
      <c r="A628" t="s">
        <v>2192</v>
      </c>
      <c r="B628" s="7">
        <v>45908</v>
      </c>
      <c r="C628" t="s">
        <v>1465</v>
      </c>
      <c r="D628" t="s">
        <v>1466</v>
      </c>
      <c r="E628">
        <v>18</v>
      </c>
      <c r="F628" t="s">
        <v>1618</v>
      </c>
      <c r="G628">
        <v>2844</v>
      </c>
      <c r="H628" t="s">
        <v>190</v>
      </c>
      <c r="I628">
        <v>368</v>
      </c>
      <c r="J628">
        <v>5</v>
      </c>
      <c r="K628">
        <v>349.6</v>
      </c>
      <c r="L628">
        <v>994262.4</v>
      </c>
      <c r="M628" t="s">
        <v>1548</v>
      </c>
      <c r="N628">
        <v>178967.23</v>
      </c>
      <c r="O628">
        <v>1173229.6299999999</v>
      </c>
      <c r="P628" t="s">
        <v>1380</v>
      </c>
      <c r="Q628" s="7">
        <v>45908</v>
      </c>
      <c r="R628" t="s">
        <v>1552</v>
      </c>
      <c r="S628" s="10" t="str">
        <f t="shared" si="63"/>
        <v/>
      </c>
      <c r="T628" s="10" t="str">
        <f t="shared" si="64"/>
        <v/>
      </c>
      <c r="U628" s="10" t="str">
        <f t="shared" si="65"/>
        <v/>
      </c>
      <c r="V628" s="10" t="str">
        <f t="shared" si="66"/>
        <v/>
      </c>
      <c r="W628" s="10" t="str">
        <f t="shared" si="67"/>
        <v/>
      </c>
      <c r="X628" s="10">
        <f t="shared" si="68"/>
        <v>625</v>
      </c>
      <c r="Y628" s="10" t="str">
        <f t="shared" si="69"/>
        <v/>
      </c>
    </row>
    <row r="629" spans="1:25" x14ac:dyDescent="0.3">
      <c r="A629" t="s">
        <v>2193</v>
      </c>
      <c r="B629" s="7">
        <v>45908</v>
      </c>
      <c r="C629" t="s">
        <v>1402</v>
      </c>
      <c r="D629" t="s">
        <v>1403</v>
      </c>
      <c r="E629">
        <v>18</v>
      </c>
      <c r="F629" t="s">
        <v>1559</v>
      </c>
      <c r="G629">
        <v>527</v>
      </c>
      <c r="H629" t="s">
        <v>200</v>
      </c>
      <c r="I629">
        <v>520</v>
      </c>
      <c r="J629">
        <v>0</v>
      </c>
      <c r="K629">
        <v>520</v>
      </c>
      <c r="L629">
        <v>274040</v>
      </c>
      <c r="M629" t="s">
        <v>1548</v>
      </c>
      <c r="N629">
        <v>49327.199999999997</v>
      </c>
      <c r="O629">
        <v>323367.2</v>
      </c>
      <c r="P629" t="s">
        <v>1389</v>
      </c>
      <c r="Q629" s="7">
        <v>45909</v>
      </c>
      <c r="R629" t="s">
        <v>1549</v>
      </c>
      <c r="S629" s="10" t="str">
        <f t="shared" si="63"/>
        <v/>
      </c>
      <c r="T629" s="10" t="str">
        <f t="shared" si="64"/>
        <v/>
      </c>
      <c r="U629" s="10" t="str">
        <f t="shared" si="65"/>
        <v/>
      </c>
      <c r="V629" s="10" t="str">
        <f t="shared" si="66"/>
        <v/>
      </c>
      <c r="W629" s="10" t="str">
        <f t="shared" si="67"/>
        <v/>
      </c>
      <c r="X629" s="10">
        <f t="shared" si="68"/>
        <v>626</v>
      </c>
      <c r="Y629" s="10" t="str">
        <f t="shared" si="69"/>
        <v/>
      </c>
    </row>
    <row r="630" spans="1:25" x14ac:dyDescent="0.3">
      <c r="A630" t="s">
        <v>2194</v>
      </c>
      <c r="B630" s="7">
        <v>45909</v>
      </c>
      <c r="C630" t="s">
        <v>1405</v>
      </c>
      <c r="D630" t="s">
        <v>1406</v>
      </c>
      <c r="E630">
        <v>18</v>
      </c>
      <c r="F630" t="s">
        <v>1585</v>
      </c>
      <c r="G630">
        <v>1996</v>
      </c>
      <c r="H630" t="s">
        <v>200</v>
      </c>
      <c r="I630">
        <v>148</v>
      </c>
      <c r="J630">
        <v>4</v>
      </c>
      <c r="K630">
        <v>142.08000000000001</v>
      </c>
      <c r="L630">
        <v>283591.67999999999</v>
      </c>
      <c r="M630" t="s">
        <v>1548</v>
      </c>
      <c r="N630">
        <v>51046.5</v>
      </c>
      <c r="O630">
        <v>334638.18</v>
      </c>
      <c r="P630" t="s">
        <v>1389</v>
      </c>
      <c r="Q630" s="7">
        <v>45910</v>
      </c>
      <c r="R630" t="s">
        <v>1549</v>
      </c>
      <c r="S630" s="10" t="str">
        <f t="shared" si="63"/>
        <v/>
      </c>
      <c r="T630" s="10" t="str">
        <f t="shared" si="64"/>
        <v/>
      </c>
      <c r="U630" s="10" t="str">
        <f t="shared" si="65"/>
        <v/>
      </c>
      <c r="V630" s="10" t="str">
        <f t="shared" si="66"/>
        <v/>
      </c>
      <c r="W630" s="10" t="str">
        <f t="shared" si="67"/>
        <v/>
      </c>
      <c r="X630" s="10">
        <f t="shared" si="68"/>
        <v>627</v>
      </c>
      <c r="Y630" s="10" t="str">
        <f t="shared" si="69"/>
        <v/>
      </c>
    </row>
    <row r="631" spans="1:25" x14ac:dyDescent="0.3">
      <c r="A631" t="s">
        <v>2195</v>
      </c>
      <c r="B631" s="7">
        <v>45909</v>
      </c>
      <c r="C631" t="s">
        <v>1468</v>
      </c>
      <c r="D631" t="s">
        <v>1469</v>
      </c>
      <c r="E631">
        <v>18</v>
      </c>
      <c r="F631" t="s">
        <v>1607</v>
      </c>
      <c r="G631">
        <v>744</v>
      </c>
      <c r="H631" t="s">
        <v>200</v>
      </c>
      <c r="I631">
        <v>610</v>
      </c>
      <c r="J631">
        <v>2</v>
      </c>
      <c r="K631">
        <v>597.79999999999995</v>
      </c>
      <c r="L631">
        <v>444763.2</v>
      </c>
      <c r="M631" t="s">
        <v>1548</v>
      </c>
      <c r="N631">
        <v>80057.38</v>
      </c>
      <c r="O631">
        <v>524820.58000000007</v>
      </c>
      <c r="P631" t="s">
        <v>1389</v>
      </c>
      <c r="Q631" s="7">
        <v>45910</v>
      </c>
      <c r="R631" t="s">
        <v>1549</v>
      </c>
      <c r="S631" s="10" t="str">
        <f t="shared" si="63"/>
        <v/>
      </c>
      <c r="T631" s="10" t="str">
        <f t="shared" si="64"/>
        <v/>
      </c>
      <c r="U631" s="10" t="str">
        <f t="shared" si="65"/>
        <v/>
      </c>
      <c r="V631" s="10" t="str">
        <f t="shared" si="66"/>
        <v/>
      </c>
      <c r="W631" s="10" t="str">
        <f t="shared" si="67"/>
        <v/>
      </c>
      <c r="X631" s="10">
        <f t="shared" si="68"/>
        <v>628</v>
      </c>
      <c r="Y631" s="10" t="str">
        <f t="shared" si="69"/>
        <v/>
      </c>
    </row>
    <row r="632" spans="1:25" x14ac:dyDescent="0.3">
      <c r="A632" t="s">
        <v>2196</v>
      </c>
      <c r="B632" s="7">
        <v>45909</v>
      </c>
      <c r="C632" t="s">
        <v>1521</v>
      </c>
      <c r="D632" t="s">
        <v>1522</v>
      </c>
      <c r="E632">
        <v>18</v>
      </c>
      <c r="F632" t="s">
        <v>1570</v>
      </c>
      <c r="G632">
        <v>518</v>
      </c>
      <c r="H632" t="s">
        <v>200</v>
      </c>
      <c r="I632">
        <v>780</v>
      </c>
      <c r="J632">
        <v>5</v>
      </c>
      <c r="K632">
        <v>741</v>
      </c>
      <c r="L632">
        <v>383838</v>
      </c>
      <c r="M632" t="s">
        <v>1548</v>
      </c>
      <c r="N632">
        <v>69090.84</v>
      </c>
      <c r="O632">
        <v>452928.84</v>
      </c>
      <c r="P632" t="s">
        <v>1418</v>
      </c>
      <c r="Q632" s="7">
        <v>45910</v>
      </c>
      <c r="R632" t="s">
        <v>1552</v>
      </c>
      <c r="S632" s="10" t="str">
        <f t="shared" si="63"/>
        <v/>
      </c>
      <c r="T632" s="10" t="str">
        <f t="shared" si="64"/>
        <v/>
      </c>
      <c r="U632" s="10" t="str">
        <f t="shared" si="65"/>
        <v/>
      </c>
      <c r="V632" s="10" t="str">
        <f t="shared" si="66"/>
        <v/>
      </c>
      <c r="W632" s="10" t="str">
        <f t="shared" si="67"/>
        <v/>
      </c>
      <c r="X632" s="10">
        <f t="shared" si="68"/>
        <v>629</v>
      </c>
      <c r="Y632" s="10" t="str">
        <f t="shared" si="69"/>
        <v/>
      </c>
    </row>
    <row r="633" spans="1:25" x14ac:dyDescent="0.3">
      <c r="A633" t="s">
        <v>2197</v>
      </c>
      <c r="B633" s="7">
        <v>45909</v>
      </c>
      <c r="C633" t="s">
        <v>1436</v>
      </c>
      <c r="D633" t="s">
        <v>1437</v>
      </c>
      <c r="E633">
        <v>18</v>
      </c>
      <c r="F633" t="s">
        <v>1572</v>
      </c>
      <c r="G633">
        <v>1925</v>
      </c>
      <c r="H633" t="s">
        <v>200</v>
      </c>
      <c r="I633">
        <v>610</v>
      </c>
      <c r="J633">
        <v>0</v>
      </c>
      <c r="K633">
        <v>610</v>
      </c>
      <c r="L633">
        <v>1174250</v>
      </c>
      <c r="M633" t="s">
        <v>1548</v>
      </c>
      <c r="N633">
        <v>211365</v>
      </c>
      <c r="O633">
        <v>1385615</v>
      </c>
      <c r="P633" t="s">
        <v>1394</v>
      </c>
      <c r="Q633" s="7">
        <v>45910</v>
      </c>
      <c r="R633" t="s">
        <v>1549</v>
      </c>
      <c r="S633" s="10" t="str">
        <f t="shared" si="63"/>
        <v/>
      </c>
      <c r="T633" s="10" t="str">
        <f t="shared" si="64"/>
        <v/>
      </c>
      <c r="U633" s="10" t="str">
        <f t="shared" si="65"/>
        <v/>
      </c>
      <c r="V633" s="10" t="str">
        <f t="shared" si="66"/>
        <v/>
      </c>
      <c r="W633" s="10" t="str">
        <f t="shared" si="67"/>
        <v/>
      </c>
      <c r="X633" s="10">
        <f t="shared" si="68"/>
        <v>630</v>
      </c>
      <c r="Y633" s="10" t="str">
        <f t="shared" si="69"/>
        <v/>
      </c>
    </row>
    <row r="634" spans="1:25" x14ac:dyDescent="0.3">
      <c r="A634" t="s">
        <v>2198</v>
      </c>
      <c r="B634" s="7">
        <v>45909</v>
      </c>
      <c r="C634" t="s">
        <v>1504</v>
      </c>
      <c r="D634" t="s">
        <v>1482</v>
      </c>
      <c r="E634">
        <v>18</v>
      </c>
      <c r="F634" t="s">
        <v>1604</v>
      </c>
      <c r="G634">
        <v>135</v>
      </c>
      <c r="H634" t="s">
        <v>204</v>
      </c>
      <c r="I634">
        <v>95</v>
      </c>
      <c r="J634">
        <v>5</v>
      </c>
      <c r="K634">
        <v>90.25</v>
      </c>
      <c r="L634">
        <v>12183.75</v>
      </c>
      <c r="M634" t="s">
        <v>1548</v>
      </c>
      <c r="N634">
        <v>2193.0700000000002</v>
      </c>
      <c r="O634">
        <v>14376.82</v>
      </c>
      <c r="P634" t="s">
        <v>1380</v>
      </c>
      <c r="Q634" s="7">
        <v>45910</v>
      </c>
      <c r="R634" t="s">
        <v>1552</v>
      </c>
      <c r="S634" s="10" t="str">
        <f t="shared" si="63"/>
        <v/>
      </c>
      <c r="T634" s="10" t="str">
        <f t="shared" si="64"/>
        <v/>
      </c>
      <c r="U634" s="10" t="str">
        <f t="shared" si="65"/>
        <v/>
      </c>
      <c r="V634" s="10" t="str">
        <f t="shared" si="66"/>
        <v/>
      </c>
      <c r="W634" s="10" t="str">
        <f t="shared" si="67"/>
        <v/>
      </c>
      <c r="X634" s="10">
        <f t="shared" si="68"/>
        <v>631</v>
      </c>
      <c r="Y634" s="10" t="str">
        <f t="shared" si="69"/>
        <v/>
      </c>
    </row>
    <row r="635" spans="1:25" x14ac:dyDescent="0.3">
      <c r="A635" t="s">
        <v>2199</v>
      </c>
      <c r="B635" s="7">
        <v>45910</v>
      </c>
      <c r="C635" t="s">
        <v>1405</v>
      </c>
      <c r="D635" t="s">
        <v>1406</v>
      </c>
      <c r="E635">
        <v>18</v>
      </c>
      <c r="F635" t="s">
        <v>1607</v>
      </c>
      <c r="G635">
        <v>349</v>
      </c>
      <c r="H635" t="s">
        <v>200</v>
      </c>
      <c r="I635">
        <v>610</v>
      </c>
      <c r="J635">
        <v>2</v>
      </c>
      <c r="K635">
        <v>597.79999999999995</v>
      </c>
      <c r="L635">
        <v>208632.2</v>
      </c>
      <c r="M635" t="s">
        <v>1548</v>
      </c>
      <c r="N635">
        <v>37553.800000000003</v>
      </c>
      <c r="O635">
        <v>246186</v>
      </c>
      <c r="P635" t="s">
        <v>1389</v>
      </c>
      <c r="Q635" s="7">
        <v>45912</v>
      </c>
      <c r="R635" t="s">
        <v>1549</v>
      </c>
      <c r="S635" s="10" t="str">
        <f t="shared" si="63"/>
        <v/>
      </c>
      <c r="T635" s="10" t="str">
        <f t="shared" si="64"/>
        <v/>
      </c>
      <c r="U635" s="10" t="str">
        <f t="shared" si="65"/>
        <v/>
      </c>
      <c r="V635" s="10" t="str">
        <f t="shared" si="66"/>
        <v/>
      </c>
      <c r="W635" s="10" t="str">
        <f t="shared" si="67"/>
        <v/>
      </c>
      <c r="X635" s="10">
        <f t="shared" si="68"/>
        <v>632</v>
      </c>
      <c r="Y635" s="10" t="str">
        <f t="shared" si="69"/>
        <v/>
      </c>
    </row>
    <row r="636" spans="1:25" x14ac:dyDescent="0.3">
      <c r="A636" t="s">
        <v>2200</v>
      </c>
      <c r="B636" s="7">
        <v>45910</v>
      </c>
      <c r="C636" t="s">
        <v>1499</v>
      </c>
      <c r="D636" t="s">
        <v>1386</v>
      </c>
      <c r="E636">
        <v>18</v>
      </c>
      <c r="F636" t="s">
        <v>1551</v>
      </c>
      <c r="G636">
        <v>1010</v>
      </c>
      <c r="H636" t="s">
        <v>190</v>
      </c>
      <c r="I636">
        <v>342</v>
      </c>
      <c r="J636">
        <v>0</v>
      </c>
      <c r="K636">
        <v>342</v>
      </c>
      <c r="L636">
        <v>345420</v>
      </c>
      <c r="M636" t="s">
        <v>1548</v>
      </c>
      <c r="N636">
        <v>62175.6</v>
      </c>
      <c r="O636">
        <v>407595.6</v>
      </c>
      <c r="P636" t="s">
        <v>1380</v>
      </c>
      <c r="Q636" s="7">
        <v>45912</v>
      </c>
      <c r="R636" t="s">
        <v>1552</v>
      </c>
      <c r="S636" s="10" t="str">
        <f t="shared" si="63"/>
        <v/>
      </c>
      <c r="T636" s="10" t="str">
        <f t="shared" si="64"/>
        <v/>
      </c>
      <c r="U636" s="10" t="str">
        <f t="shared" si="65"/>
        <v/>
      </c>
      <c r="V636" s="10" t="str">
        <f t="shared" si="66"/>
        <v/>
      </c>
      <c r="W636" s="10" t="str">
        <f t="shared" si="67"/>
        <v/>
      </c>
      <c r="X636" s="10">
        <f t="shared" si="68"/>
        <v>633</v>
      </c>
      <c r="Y636" s="10" t="str">
        <f t="shared" si="69"/>
        <v/>
      </c>
    </row>
    <row r="637" spans="1:25" x14ac:dyDescent="0.3">
      <c r="A637" t="s">
        <v>2201</v>
      </c>
      <c r="B637" s="7">
        <v>45910</v>
      </c>
      <c r="C637" t="s">
        <v>1439</v>
      </c>
      <c r="D637" t="s">
        <v>1440</v>
      </c>
      <c r="E637">
        <v>18</v>
      </c>
      <c r="F637" t="s">
        <v>1574</v>
      </c>
      <c r="G637">
        <v>2704</v>
      </c>
      <c r="H637" t="s">
        <v>190</v>
      </c>
      <c r="I637">
        <v>395</v>
      </c>
      <c r="J637">
        <v>0</v>
      </c>
      <c r="K637">
        <v>395</v>
      </c>
      <c r="L637">
        <v>1068080</v>
      </c>
      <c r="M637" t="s">
        <v>1548</v>
      </c>
      <c r="N637">
        <v>192254.4</v>
      </c>
      <c r="O637">
        <v>1260334.3999999999</v>
      </c>
      <c r="P637" t="s">
        <v>1389</v>
      </c>
      <c r="Q637" s="7">
        <v>45912</v>
      </c>
      <c r="R637" t="s">
        <v>1549</v>
      </c>
      <c r="S637" s="10" t="str">
        <f t="shared" si="63"/>
        <v/>
      </c>
      <c r="T637" s="10" t="str">
        <f t="shared" si="64"/>
        <v/>
      </c>
      <c r="U637" s="10" t="str">
        <f t="shared" si="65"/>
        <v/>
      </c>
      <c r="V637" s="10" t="str">
        <f t="shared" si="66"/>
        <v/>
      </c>
      <c r="W637" s="10" t="str">
        <f t="shared" si="67"/>
        <v/>
      </c>
      <c r="X637" s="10">
        <f t="shared" si="68"/>
        <v>634</v>
      </c>
      <c r="Y637" s="10" t="str">
        <f t="shared" si="69"/>
        <v/>
      </c>
    </row>
    <row r="638" spans="1:25" x14ac:dyDescent="0.3">
      <c r="A638" t="s">
        <v>2202</v>
      </c>
      <c r="B638" s="7">
        <v>45911</v>
      </c>
      <c r="C638" t="s">
        <v>1446</v>
      </c>
      <c r="D638" t="s">
        <v>1447</v>
      </c>
      <c r="E638">
        <v>17</v>
      </c>
      <c r="F638" t="s">
        <v>1572</v>
      </c>
      <c r="G638">
        <v>130</v>
      </c>
      <c r="H638" t="s">
        <v>200</v>
      </c>
      <c r="I638">
        <v>610</v>
      </c>
      <c r="J638">
        <v>2</v>
      </c>
      <c r="K638">
        <v>597.79999999999995</v>
      </c>
      <c r="L638">
        <v>77714</v>
      </c>
      <c r="M638" t="s">
        <v>1557</v>
      </c>
      <c r="N638">
        <v>13988.52</v>
      </c>
      <c r="O638">
        <v>91702.52</v>
      </c>
      <c r="P638" t="s">
        <v>1380</v>
      </c>
      <c r="Q638" s="7">
        <v>45912</v>
      </c>
      <c r="R638" t="s">
        <v>1549</v>
      </c>
      <c r="S638" s="10" t="str">
        <f t="shared" si="63"/>
        <v/>
      </c>
      <c r="T638" s="10" t="str">
        <f t="shared" si="64"/>
        <v/>
      </c>
      <c r="U638" s="10" t="str">
        <f t="shared" si="65"/>
        <v/>
      </c>
      <c r="V638" s="10" t="str">
        <f t="shared" si="66"/>
        <v/>
      </c>
      <c r="W638" s="10" t="str">
        <f t="shared" si="67"/>
        <v/>
      </c>
      <c r="X638" s="10">
        <f t="shared" si="68"/>
        <v>635</v>
      </c>
      <c r="Y638" s="10" t="str">
        <f t="shared" si="69"/>
        <v/>
      </c>
    </row>
    <row r="639" spans="1:25" x14ac:dyDescent="0.3">
      <c r="A639" t="s">
        <v>2203</v>
      </c>
      <c r="B639" s="7">
        <v>45911</v>
      </c>
      <c r="C639" t="s">
        <v>1436</v>
      </c>
      <c r="D639" t="s">
        <v>1437</v>
      </c>
      <c r="E639">
        <v>18</v>
      </c>
      <c r="F639" t="s">
        <v>1572</v>
      </c>
      <c r="G639">
        <v>1009</v>
      </c>
      <c r="H639" t="s">
        <v>200</v>
      </c>
      <c r="I639">
        <v>610</v>
      </c>
      <c r="J639">
        <v>4</v>
      </c>
      <c r="K639">
        <v>585.6</v>
      </c>
      <c r="L639">
        <v>590870.4</v>
      </c>
      <c r="M639" t="s">
        <v>1548</v>
      </c>
      <c r="N639">
        <v>106356.67</v>
      </c>
      <c r="O639">
        <v>697227.07000000007</v>
      </c>
      <c r="P639" t="s">
        <v>1394</v>
      </c>
      <c r="Q639" s="7">
        <v>45913</v>
      </c>
      <c r="R639" t="s">
        <v>1549</v>
      </c>
      <c r="S639" s="10" t="str">
        <f t="shared" si="63"/>
        <v/>
      </c>
      <c r="T639" s="10" t="str">
        <f t="shared" si="64"/>
        <v/>
      </c>
      <c r="U639" s="10" t="str">
        <f t="shared" si="65"/>
        <v/>
      </c>
      <c r="V639" s="10" t="str">
        <f t="shared" si="66"/>
        <v/>
      </c>
      <c r="W639" s="10" t="str">
        <f t="shared" si="67"/>
        <v/>
      </c>
      <c r="X639" s="10">
        <f t="shared" si="68"/>
        <v>636</v>
      </c>
      <c r="Y639" s="10" t="str">
        <f t="shared" si="69"/>
        <v/>
      </c>
    </row>
    <row r="640" spans="1:25" x14ac:dyDescent="0.3">
      <c r="A640" t="s">
        <v>2204</v>
      </c>
      <c r="B640" s="7">
        <v>45911</v>
      </c>
      <c r="C640" t="s">
        <v>1446</v>
      </c>
      <c r="D640" t="s">
        <v>1447</v>
      </c>
      <c r="E640">
        <v>17</v>
      </c>
      <c r="F640" t="s">
        <v>1568</v>
      </c>
      <c r="G640">
        <v>715</v>
      </c>
      <c r="H640" t="s">
        <v>200</v>
      </c>
      <c r="I640">
        <v>165</v>
      </c>
      <c r="J640">
        <v>3</v>
      </c>
      <c r="K640">
        <v>160.05000000000001</v>
      </c>
      <c r="L640">
        <v>114435.75</v>
      </c>
      <c r="M640" t="s">
        <v>1557</v>
      </c>
      <c r="N640">
        <v>20598.43</v>
      </c>
      <c r="O640">
        <v>135034.18</v>
      </c>
      <c r="P640" t="s">
        <v>1380</v>
      </c>
      <c r="Q640" s="7">
        <v>45913</v>
      </c>
      <c r="R640" t="s">
        <v>1552</v>
      </c>
      <c r="S640" s="10" t="str">
        <f t="shared" si="63"/>
        <v/>
      </c>
      <c r="T640" s="10" t="str">
        <f t="shared" si="64"/>
        <v/>
      </c>
      <c r="U640" s="10" t="str">
        <f t="shared" si="65"/>
        <v/>
      </c>
      <c r="V640" s="10" t="str">
        <f t="shared" si="66"/>
        <v/>
      </c>
      <c r="W640" s="10" t="str">
        <f t="shared" si="67"/>
        <v/>
      </c>
      <c r="X640" s="10">
        <f t="shared" si="68"/>
        <v>637</v>
      </c>
      <c r="Y640" s="10" t="str">
        <f t="shared" si="69"/>
        <v/>
      </c>
    </row>
    <row r="641" spans="1:25" x14ac:dyDescent="0.3">
      <c r="A641" t="s">
        <v>2205</v>
      </c>
      <c r="B641" s="7">
        <v>45911</v>
      </c>
      <c r="C641" t="s">
        <v>1381</v>
      </c>
      <c r="D641" t="s">
        <v>1382</v>
      </c>
      <c r="E641">
        <v>18</v>
      </c>
      <c r="F641" t="s">
        <v>1559</v>
      </c>
      <c r="G641">
        <v>485</v>
      </c>
      <c r="H641" t="s">
        <v>200</v>
      </c>
      <c r="I641">
        <v>520</v>
      </c>
      <c r="J641">
        <v>0</v>
      </c>
      <c r="K641">
        <v>520</v>
      </c>
      <c r="L641">
        <v>252200</v>
      </c>
      <c r="M641" t="s">
        <v>1548</v>
      </c>
      <c r="N641">
        <v>45396</v>
      </c>
      <c r="O641">
        <v>297596</v>
      </c>
      <c r="P641" t="s">
        <v>1380</v>
      </c>
      <c r="Q641" s="7">
        <v>45913</v>
      </c>
      <c r="R641" t="s">
        <v>1552</v>
      </c>
      <c r="S641" s="10" t="str">
        <f t="shared" si="63"/>
        <v/>
      </c>
      <c r="T641" s="10" t="str">
        <f t="shared" si="64"/>
        <v/>
      </c>
      <c r="U641" s="10" t="str">
        <f t="shared" si="65"/>
        <v/>
      </c>
      <c r="V641" s="10" t="str">
        <f t="shared" si="66"/>
        <v/>
      </c>
      <c r="W641" s="10" t="str">
        <f t="shared" si="67"/>
        <v/>
      </c>
      <c r="X641" s="10">
        <f t="shared" si="68"/>
        <v>638</v>
      </c>
      <c r="Y641" s="10" t="str">
        <f t="shared" si="69"/>
        <v/>
      </c>
    </row>
    <row r="642" spans="1:25" x14ac:dyDescent="0.3">
      <c r="A642" t="s">
        <v>2206</v>
      </c>
      <c r="B642" s="7">
        <v>45911</v>
      </c>
      <c r="C642" t="s">
        <v>1436</v>
      </c>
      <c r="D642" t="s">
        <v>1437</v>
      </c>
      <c r="E642">
        <v>18</v>
      </c>
      <c r="F642" t="s">
        <v>1618</v>
      </c>
      <c r="G642">
        <v>1186</v>
      </c>
      <c r="H642" t="s">
        <v>190</v>
      </c>
      <c r="I642">
        <v>368</v>
      </c>
      <c r="J642">
        <v>2</v>
      </c>
      <c r="K642">
        <v>360.64</v>
      </c>
      <c r="L642">
        <v>427719.04</v>
      </c>
      <c r="M642" t="s">
        <v>1548</v>
      </c>
      <c r="N642">
        <v>76989.429999999993</v>
      </c>
      <c r="O642">
        <v>504708.47</v>
      </c>
      <c r="P642" t="s">
        <v>1394</v>
      </c>
      <c r="Q642" s="7">
        <v>45911</v>
      </c>
      <c r="R642" t="s">
        <v>1552</v>
      </c>
      <c r="S642" s="10" t="str">
        <f t="shared" si="63"/>
        <v/>
      </c>
      <c r="T642" s="10" t="str">
        <f t="shared" si="64"/>
        <v/>
      </c>
      <c r="U642" s="10" t="str">
        <f t="shared" si="65"/>
        <v/>
      </c>
      <c r="V642" s="10" t="str">
        <f t="shared" si="66"/>
        <v/>
      </c>
      <c r="W642" s="10" t="str">
        <f t="shared" si="67"/>
        <v/>
      </c>
      <c r="X642" s="10">
        <f t="shared" si="68"/>
        <v>639</v>
      </c>
      <c r="Y642" s="10" t="str">
        <f t="shared" si="69"/>
        <v/>
      </c>
    </row>
    <row r="643" spans="1:25" x14ac:dyDescent="0.3">
      <c r="A643" t="s">
        <v>2207</v>
      </c>
      <c r="B643" s="7">
        <v>45911</v>
      </c>
      <c r="C643" t="s">
        <v>1506</v>
      </c>
      <c r="D643" t="s">
        <v>1507</v>
      </c>
      <c r="E643">
        <v>16</v>
      </c>
      <c r="F643" t="s">
        <v>1604</v>
      </c>
      <c r="G643">
        <v>151</v>
      </c>
      <c r="H643" t="s">
        <v>204</v>
      </c>
      <c r="I643">
        <v>95</v>
      </c>
      <c r="J643">
        <v>4</v>
      </c>
      <c r="K643">
        <v>91.2</v>
      </c>
      <c r="L643">
        <v>13771.2</v>
      </c>
      <c r="M643" t="s">
        <v>1557</v>
      </c>
      <c r="N643">
        <v>2478.8200000000002</v>
      </c>
      <c r="O643">
        <v>16250.02</v>
      </c>
      <c r="P643" t="s">
        <v>1418</v>
      </c>
      <c r="Q643" s="7">
        <v>45911</v>
      </c>
      <c r="R643" t="s">
        <v>1552</v>
      </c>
      <c r="S643" s="10" t="str">
        <f t="shared" si="63"/>
        <v/>
      </c>
      <c r="T643" s="10" t="str">
        <f t="shared" si="64"/>
        <v/>
      </c>
      <c r="U643" s="10" t="str">
        <f t="shared" si="65"/>
        <v/>
      </c>
      <c r="V643" s="10" t="str">
        <f t="shared" si="66"/>
        <v/>
      </c>
      <c r="W643" s="10" t="str">
        <f t="shared" si="67"/>
        <v/>
      </c>
      <c r="X643" s="10">
        <f t="shared" si="68"/>
        <v>640</v>
      </c>
      <c r="Y643" s="10" t="str">
        <f t="shared" si="69"/>
        <v/>
      </c>
    </row>
    <row r="644" spans="1:25" x14ac:dyDescent="0.3">
      <c r="A644" t="s">
        <v>2208</v>
      </c>
      <c r="B644" s="7">
        <v>45912</v>
      </c>
      <c r="C644" t="s">
        <v>1481</v>
      </c>
      <c r="D644" t="s">
        <v>1482</v>
      </c>
      <c r="E644">
        <v>18</v>
      </c>
      <c r="F644" t="s">
        <v>1581</v>
      </c>
      <c r="G644">
        <v>1039</v>
      </c>
      <c r="H644" t="s">
        <v>200</v>
      </c>
      <c r="I644">
        <v>980</v>
      </c>
      <c r="J644">
        <v>4</v>
      </c>
      <c r="K644">
        <v>940.8</v>
      </c>
      <c r="L644">
        <v>977491.2</v>
      </c>
      <c r="M644" t="s">
        <v>1548</v>
      </c>
      <c r="N644">
        <v>175948.42</v>
      </c>
      <c r="O644">
        <v>1153439.6200000001</v>
      </c>
      <c r="P644" t="s">
        <v>1389</v>
      </c>
      <c r="Q644" s="7">
        <v>45913</v>
      </c>
      <c r="R644" t="s">
        <v>1549</v>
      </c>
      <c r="S644" s="10" t="str">
        <f t="shared" ref="S644:S707" si="70">IF(J644&gt;5,"FLAG","")</f>
        <v/>
      </c>
      <c r="T644" s="10" t="str">
        <f t="shared" ref="T644:T707" si="71">IF(WEEKDAY(B644)=1,"FLAG","")</f>
        <v/>
      </c>
      <c r="U644" s="10" t="str">
        <f t="shared" ref="U644:U707" si="72">IF(AND(B644&lt;=DATE(2026,3,31),Q644&gt;DATE(2026,3,31)),"FLAG","")</f>
        <v/>
      </c>
      <c r="V644" s="10" t="str">
        <f t="shared" ref="V644:V707" si="73">IF(COUNTIFS($C$4:$C$1451,C644,$B$4:$B$1451,B644,$F$4:$F$1451,F644,$G$4:$G$1451,G644,$L$4:$L$1451,L644)&gt;1,"FLAG","")</f>
        <v/>
      </c>
      <c r="W644" s="10" t="str">
        <f t="shared" ref="W644:W707" si="74">IF(OR(AND(E644&lt;&gt;18,M644&lt;&gt;"IGST"),AND(E644=18,M644="IGST")),"FLAG","")</f>
        <v/>
      </c>
      <c r="X644" s="10">
        <f t="shared" ref="X644:X707" si="75">VALUE(MID(A644,11,4))</f>
        <v>641</v>
      </c>
      <c r="Y644" s="10" t="str">
        <f t="shared" ref="Y644:Y707" si="76">IF(ROW()=4,"",IF(X644-INDEX($X$4:$X$1451,ROW()-4)&gt;1,"FLAG",""))</f>
        <v/>
      </c>
    </row>
    <row r="645" spans="1:25" x14ac:dyDescent="0.3">
      <c r="A645" t="s">
        <v>2209</v>
      </c>
      <c r="B645" s="7">
        <v>45912</v>
      </c>
      <c r="C645" t="s">
        <v>1409</v>
      </c>
      <c r="D645" t="s">
        <v>1410</v>
      </c>
      <c r="E645">
        <v>18</v>
      </c>
      <c r="F645" t="s">
        <v>1559</v>
      </c>
      <c r="G645">
        <v>638</v>
      </c>
      <c r="H645" t="s">
        <v>200</v>
      </c>
      <c r="I645">
        <v>520</v>
      </c>
      <c r="J645">
        <v>0</v>
      </c>
      <c r="K645">
        <v>520</v>
      </c>
      <c r="L645">
        <v>331760</v>
      </c>
      <c r="M645" t="s">
        <v>1548</v>
      </c>
      <c r="N645">
        <v>59716.800000000003</v>
      </c>
      <c r="O645">
        <v>391476.8</v>
      </c>
      <c r="P645" t="s">
        <v>1380</v>
      </c>
      <c r="Q645" s="7">
        <v>45913</v>
      </c>
      <c r="R645" t="s">
        <v>1552</v>
      </c>
      <c r="S645" s="10" t="str">
        <f t="shared" si="70"/>
        <v/>
      </c>
      <c r="T645" s="10" t="str">
        <f t="shared" si="71"/>
        <v/>
      </c>
      <c r="U645" s="10" t="str">
        <f t="shared" si="72"/>
        <v/>
      </c>
      <c r="V645" s="10" t="str">
        <f t="shared" si="73"/>
        <v/>
      </c>
      <c r="W645" s="10" t="str">
        <f t="shared" si="74"/>
        <v/>
      </c>
      <c r="X645" s="10">
        <f t="shared" si="75"/>
        <v>642</v>
      </c>
      <c r="Y645" s="10" t="str">
        <f t="shared" si="76"/>
        <v/>
      </c>
    </row>
    <row r="646" spans="1:25" x14ac:dyDescent="0.3">
      <c r="A646" t="s">
        <v>2210</v>
      </c>
      <c r="B646" s="7">
        <v>45912</v>
      </c>
      <c r="C646" t="s">
        <v>1436</v>
      </c>
      <c r="D646" t="s">
        <v>1437</v>
      </c>
      <c r="E646">
        <v>18</v>
      </c>
      <c r="F646" t="s">
        <v>1627</v>
      </c>
      <c r="G646">
        <v>1935</v>
      </c>
      <c r="H646" t="s">
        <v>200</v>
      </c>
      <c r="I646">
        <v>820</v>
      </c>
      <c r="J646">
        <v>0</v>
      </c>
      <c r="K646">
        <v>820</v>
      </c>
      <c r="L646">
        <v>1586700</v>
      </c>
      <c r="M646" t="s">
        <v>1548</v>
      </c>
      <c r="N646">
        <v>285606</v>
      </c>
      <c r="O646">
        <v>1872306</v>
      </c>
      <c r="P646" t="s">
        <v>1394</v>
      </c>
      <c r="Q646" s="7">
        <v>45913</v>
      </c>
      <c r="R646" t="s">
        <v>1552</v>
      </c>
      <c r="S646" s="10" t="str">
        <f t="shared" si="70"/>
        <v/>
      </c>
      <c r="T646" s="10" t="str">
        <f t="shared" si="71"/>
        <v/>
      </c>
      <c r="U646" s="10" t="str">
        <f t="shared" si="72"/>
        <v/>
      </c>
      <c r="V646" s="10" t="str">
        <f t="shared" si="73"/>
        <v/>
      </c>
      <c r="W646" s="10" t="str">
        <f t="shared" si="74"/>
        <v/>
      </c>
      <c r="X646" s="10">
        <f t="shared" si="75"/>
        <v>643</v>
      </c>
      <c r="Y646" s="10" t="str">
        <f t="shared" si="76"/>
        <v/>
      </c>
    </row>
    <row r="647" spans="1:25" x14ac:dyDescent="0.3">
      <c r="A647" t="s">
        <v>2211</v>
      </c>
      <c r="B647" s="7">
        <v>45913</v>
      </c>
      <c r="C647" t="s">
        <v>1415</v>
      </c>
      <c r="D647" t="s">
        <v>1416</v>
      </c>
      <c r="E647">
        <v>18</v>
      </c>
      <c r="F647" t="s">
        <v>1565</v>
      </c>
      <c r="G647">
        <v>2022</v>
      </c>
      <c r="H647" t="s">
        <v>200</v>
      </c>
      <c r="I647">
        <v>1150</v>
      </c>
      <c r="J647">
        <v>0</v>
      </c>
      <c r="K647">
        <v>1150</v>
      </c>
      <c r="L647">
        <v>2325300</v>
      </c>
      <c r="M647" t="s">
        <v>1548</v>
      </c>
      <c r="N647">
        <v>418554</v>
      </c>
      <c r="O647">
        <v>2743854</v>
      </c>
      <c r="P647" t="s">
        <v>1418</v>
      </c>
      <c r="Q647" s="7">
        <v>45915</v>
      </c>
      <c r="R647" t="s">
        <v>1549</v>
      </c>
      <c r="S647" s="10" t="str">
        <f t="shared" si="70"/>
        <v/>
      </c>
      <c r="T647" s="10" t="str">
        <f t="shared" si="71"/>
        <v/>
      </c>
      <c r="U647" s="10" t="str">
        <f t="shared" si="72"/>
        <v/>
      </c>
      <c r="V647" s="10" t="str">
        <f t="shared" si="73"/>
        <v/>
      </c>
      <c r="W647" s="10" t="str">
        <f t="shared" si="74"/>
        <v/>
      </c>
      <c r="X647" s="10">
        <f t="shared" si="75"/>
        <v>644</v>
      </c>
      <c r="Y647" s="10" t="str">
        <f t="shared" si="76"/>
        <v/>
      </c>
    </row>
    <row r="648" spans="1:25" x14ac:dyDescent="0.3">
      <c r="A648" t="s">
        <v>2212</v>
      </c>
      <c r="B648" s="7">
        <v>45913</v>
      </c>
      <c r="C648" t="s">
        <v>1419</v>
      </c>
      <c r="D648" t="s">
        <v>1420</v>
      </c>
      <c r="E648">
        <v>18</v>
      </c>
      <c r="F648" t="s">
        <v>1604</v>
      </c>
      <c r="G648">
        <v>370</v>
      </c>
      <c r="H648" t="s">
        <v>204</v>
      </c>
      <c r="I648">
        <v>95</v>
      </c>
      <c r="J648">
        <v>0</v>
      </c>
      <c r="K648">
        <v>95</v>
      </c>
      <c r="L648">
        <v>35150</v>
      </c>
      <c r="M648" t="s">
        <v>1548</v>
      </c>
      <c r="N648">
        <v>6327</v>
      </c>
      <c r="O648">
        <v>41477</v>
      </c>
      <c r="P648" t="s">
        <v>1418</v>
      </c>
      <c r="Q648" s="7">
        <v>45915</v>
      </c>
      <c r="R648" t="s">
        <v>1549</v>
      </c>
      <c r="S648" s="10" t="str">
        <f t="shared" si="70"/>
        <v/>
      </c>
      <c r="T648" s="10" t="str">
        <f t="shared" si="71"/>
        <v/>
      </c>
      <c r="U648" s="10" t="str">
        <f t="shared" si="72"/>
        <v/>
      </c>
      <c r="V648" s="10" t="str">
        <f t="shared" si="73"/>
        <v/>
      </c>
      <c r="W648" s="10" t="str">
        <f t="shared" si="74"/>
        <v/>
      </c>
      <c r="X648" s="10">
        <f t="shared" si="75"/>
        <v>645</v>
      </c>
      <c r="Y648" s="10" t="str">
        <f t="shared" si="76"/>
        <v/>
      </c>
    </row>
    <row r="649" spans="1:25" x14ac:dyDescent="0.3">
      <c r="A649" t="s">
        <v>2213</v>
      </c>
      <c r="B649" s="7">
        <v>45913</v>
      </c>
      <c r="C649" t="s">
        <v>1405</v>
      </c>
      <c r="D649" t="s">
        <v>1406</v>
      </c>
      <c r="E649">
        <v>18</v>
      </c>
      <c r="F649" t="s">
        <v>1570</v>
      </c>
      <c r="G649">
        <v>1948</v>
      </c>
      <c r="H649" t="s">
        <v>200</v>
      </c>
      <c r="I649">
        <v>780</v>
      </c>
      <c r="J649">
        <v>1</v>
      </c>
      <c r="K649">
        <v>772.2</v>
      </c>
      <c r="L649">
        <v>1504245.6</v>
      </c>
      <c r="M649" t="s">
        <v>1548</v>
      </c>
      <c r="N649">
        <v>270764.21000000002</v>
      </c>
      <c r="O649">
        <v>1775009.81</v>
      </c>
      <c r="P649" t="s">
        <v>1389</v>
      </c>
      <c r="Q649" s="7">
        <v>45915</v>
      </c>
      <c r="R649" t="s">
        <v>1552</v>
      </c>
      <c r="S649" s="10" t="str">
        <f t="shared" si="70"/>
        <v/>
      </c>
      <c r="T649" s="10" t="str">
        <f t="shared" si="71"/>
        <v/>
      </c>
      <c r="U649" s="10" t="str">
        <f t="shared" si="72"/>
        <v/>
      </c>
      <c r="V649" s="10" t="str">
        <f t="shared" si="73"/>
        <v/>
      </c>
      <c r="W649" s="10" t="str">
        <f t="shared" si="74"/>
        <v/>
      </c>
      <c r="X649" s="10">
        <f t="shared" si="75"/>
        <v>646</v>
      </c>
      <c r="Y649" s="10" t="str">
        <f t="shared" si="76"/>
        <v/>
      </c>
    </row>
    <row r="650" spans="1:25" x14ac:dyDescent="0.3">
      <c r="A650" t="s">
        <v>2214</v>
      </c>
      <c r="B650" s="7">
        <v>45913</v>
      </c>
      <c r="C650" t="s">
        <v>1439</v>
      </c>
      <c r="D650" t="s">
        <v>1440</v>
      </c>
      <c r="E650">
        <v>18</v>
      </c>
      <c r="F650" t="s">
        <v>1556</v>
      </c>
      <c r="G650">
        <v>137</v>
      </c>
      <c r="H650" t="s">
        <v>204</v>
      </c>
      <c r="I650">
        <v>1350</v>
      </c>
      <c r="J650">
        <v>2.5</v>
      </c>
      <c r="K650">
        <v>1316.25</v>
      </c>
      <c r="L650">
        <v>180326.25</v>
      </c>
      <c r="M650" t="s">
        <v>1548</v>
      </c>
      <c r="N650">
        <v>32458.720000000001</v>
      </c>
      <c r="O650">
        <v>212784.97</v>
      </c>
      <c r="P650" t="s">
        <v>1389</v>
      </c>
      <c r="Q650" s="7">
        <v>45913</v>
      </c>
      <c r="R650" t="s">
        <v>1549</v>
      </c>
      <c r="S650" s="10" t="str">
        <f t="shared" si="70"/>
        <v/>
      </c>
      <c r="T650" s="10" t="str">
        <f t="shared" si="71"/>
        <v/>
      </c>
      <c r="U650" s="10" t="str">
        <f t="shared" si="72"/>
        <v/>
      </c>
      <c r="V650" s="10" t="str">
        <f t="shared" si="73"/>
        <v/>
      </c>
      <c r="W650" s="10" t="str">
        <f t="shared" si="74"/>
        <v/>
      </c>
      <c r="X650" s="10">
        <f t="shared" si="75"/>
        <v>647</v>
      </c>
      <c r="Y650" s="10" t="str">
        <f t="shared" si="76"/>
        <v/>
      </c>
    </row>
    <row r="651" spans="1:25" x14ac:dyDescent="0.3">
      <c r="A651" t="s">
        <v>2215</v>
      </c>
      <c r="B651" s="7">
        <v>45913</v>
      </c>
      <c r="C651" t="s">
        <v>1436</v>
      </c>
      <c r="D651" t="s">
        <v>1437</v>
      </c>
      <c r="E651">
        <v>18</v>
      </c>
      <c r="F651" t="s">
        <v>1607</v>
      </c>
      <c r="G651">
        <v>1086</v>
      </c>
      <c r="H651" t="s">
        <v>200</v>
      </c>
      <c r="I651">
        <v>610</v>
      </c>
      <c r="J651">
        <v>0</v>
      </c>
      <c r="K651">
        <v>610</v>
      </c>
      <c r="L651">
        <v>662460</v>
      </c>
      <c r="M651" t="s">
        <v>1548</v>
      </c>
      <c r="N651">
        <v>119242.8</v>
      </c>
      <c r="O651">
        <v>781702.8</v>
      </c>
      <c r="P651" t="s">
        <v>1394</v>
      </c>
      <c r="Q651" s="7">
        <v>45915</v>
      </c>
      <c r="R651" t="s">
        <v>1552</v>
      </c>
      <c r="S651" s="10" t="str">
        <f t="shared" si="70"/>
        <v/>
      </c>
      <c r="T651" s="10" t="str">
        <f t="shared" si="71"/>
        <v/>
      </c>
      <c r="U651" s="10" t="str">
        <f t="shared" si="72"/>
        <v/>
      </c>
      <c r="V651" s="10" t="str">
        <f t="shared" si="73"/>
        <v/>
      </c>
      <c r="W651" s="10" t="str">
        <f t="shared" si="74"/>
        <v/>
      </c>
      <c r="X651" s="10">
        <f t="shared" si="75"/>
        <v>648</v>
      </c>
      <c r="Y651" s="10" t="str">
        <f t="shared" si="76"/>
        <v/>
      </c>
    </row>
    <row r="652" spans="1:25" x14ac:dyDescent="0.3">
      <c r="A652" t="s">
        <v>2216</v>
      </c>
      <c r="B652" s="7">
        <v>45913</v>
      </c>
      <c r="C652" t="s">
        <v>1395</v>
      </c>
      <c r="D652" t="s">
        <v>1396</v>
      </c>
      <c r="E652">
        <v>18</v>
      </c>
      <c r="F652" t="s">
        <v>1607</v>
      </c>
      <c r="G652">
        <v>2167</v>
      </c>
      <c r="H652" t="s">
        <v>200</v>
      </c>
      <c r="I652">
        <v>610</v>
      </c>
      <c r="J652">
        <v>0</v>
      </c>
      <c r="K652">
        <v>610</v>
      </c>
      <c r="L652">
        <v>1321870</v>
      </c>
      <c r="M652" t="s">
        <v>1548</v>
      </c>
      <c r="N652">
        <v>237936.6</v>
      </c>
      <c r="O652">
        <v>1559806.6</v>
      </c>
      <c r="P652" t="s">
        <v>1394</v>
      </c>
      <c r="Q652" s="7">
        <v>45913</v>
      </c>
      <c r="R652" t="s">
        <v>1549</v>
      </c>
      <c r="S652" s="10" t="str">
        <f t="shared" si="70"/>
        <v/>
      </c>
      <c r="T652" s="10" t="str">
        <f t="shared" si="71"/>
        <v/>
      </c>
      <c r="U652" s="10" t="str">
        <f t="shared" si="72"/>
        <v/>
      </c>
      <c r="V652" s="10" t="str">
        <f t="shared" si="73"/>
        <v/>
      </c>
      <c r="W652" s="10" t="str">
        <f t="shared" si="74"/>
        <v/>
      </c>
      <c r="X652" s="10">
        <f t="shared" si="75"/>
        <v>649</v>
      </c>
      <c r="Y652" s="10" t="str">
        <f t="shared" si="76"/>
        <v/>
      </c>
    </row>
    <row r="653" spans="1:25" x14ac:dyDescent="0.3">
      <c r="A653" t="s">
        <v>2217</v>
      </c>
      <c r="B653" s="7">
        <v>45913</v>
      </c>
      <c r="C653" t="s">
        <v>1514</v>
      </c>
      <c r="D653" t="s">
        <v>1515</v>
      </c>
      <c r="E653">
        <v>18</v>
      </c>
      <c r="F653" t="s">
        <v>1604</v>
      </c>
      <c r="G653">
        <v>173</v>
      </c>
      <c r="H653" t="s">
        <v>204</v>
      </c>
      <c r="I653">
        <v>95</v>
      </c>
      <c r="J653">
        <v>4</v>
      </c>
      <c r="K653">
        <v>91.2</v>
      </c>
      <c r="L653">
        <v>15777.6</v>
      </c>
      <c r="M653" t="s">
        <v>1548</v>
      </c>
      <c r="N653">
        <v>2839.97</v>
      </c>
      <c r="O653">
        <v>18617.57</v>
      </c>
      <c r="P653" t="s">
        <v>1389</v>
      </c>
      <c r="Q653" s="7">
        <v>45915</v>
      </c>
      <c r="R653" t="s">
        <v>1549</v>
      </c>
      <c r="S653" s="10" t="str">
        <f t="shared" si="70"/>
        <v/>
      </c>
      <c r="T653" s="10" t="str">
        <f t="shared" si="71"/>
        <v/>
      </c>
      <c r="U653" s="10" t="str">
        <f t="shared" si="72"/>
        <v/>
      </c>
      <c r="V653" s="10" t="str">
        <f t="shared" si="73"/>
        <v/>
      </c>
      <c r="W653" s="10" t="str">
        <f t="shared" si="74"/>
        <v/>
      </c>
      <c r="X653" s="10">
        <f t="shared" si="75"/>
        <v>650</v>
      </c>
      <c r="Y653" s="10" t="str">
        <f t="shared" si="76"/>
        <v/>
      </c>
    </row>
    <row r="654" spans="1:25" x14ac:dyDescent="0.3">
      <c r="A654" t="s">
        <v>2218</v>
      </c>
      <c r="B654" s="7">
        <v>45915</v>
      </c>
      <c r="C654" t="s">
        <v>1409</v>
      </c>
      <c r="D654" t="s">
        <v>1410</v>
      </c>
      <c r="E654">
        <v>18</v>
      </c>
      <c r="F654" t="s">
        <v>1604</v>
      </c>
      <c r="G654">
        <v>397</v>
      </c>
      <c r="H654" t="s">
        <v>204</v>
      </c>
      <c r="I654">
        <v>95</v>
      </c>
      <c r="J654">
        <v>4</v>
      </c>
      <c r="K654">
        <v>91.2</v>
      </c>
      <c r="L654">
        <v>36206.400000000001</v>
      </c>
      <c r="M654" t="s">
        <v>1548</v>
      </c>
      <c r="N654">
        <v>6517.15</v>
      </c>
      <c r="O654">
        <v>42723.55</v>
      </c>
      <c r="P654" t="s">
        <v>1380</v>
      </c>
      <c r="Q654" s="7">
        <v>45917</v>
      </c>
      <c r="R654" t="s">
        <v>1552</v>
      </c>
      <c r="S654" s="10" t="str">
        <f t="shared" si="70"/>
        <v/>
      </c>
      <c r="T654" s="10" t="str">
        <f t="shared" si="71"/>
        <v/>
      </c>
      <c r="U654" s="10" t="str">
        <f t="shared" si="72"/>
        <v/>
      </c>
      <c r="V654" s="10" t="str">
        <f t="shared" si="73"/>
        <v/>
      </c>
      <c r="W654" s="10" t="str">
        <f t="shared" si="74"/>
        <v/>
      </c>
      <c r="X654" s="10">
        <f t="shared" si="75"/>
        <v>651</v>
      </c>
      <c r="Y654" s="10" t="str">
        <f t="shared" si="76"/>
        <v/>
      </c>
    </row>
    <row r="655" spans="1:25" x14ac:dyDescent="0.3">
      <c r="A655" t="s">
        <v>2219</v>
      </c>
      <c r="B655" s="7">
        <v>45915</v>
      </c>
      <c r="C655" t="s">
        <v>1376</v>
      </c>
      <c r="D655" t="s">
        <v>1377</v>
      </c>
      <c r="E655">
        <v>18</v>
      </c>
      <c r="F655" t="s">
        <v>1574</v>
      </c>
      <c r="G655">
        <v>796</v>
      </c>
      <c r="H655" t="s">
        <v>190</v>
      </c>
      <c r="I655">
        <v>395</v>
      </c>
      <c r="J655">
        <v>2</v>
      </c>
      <c r="K655">
        <v>387.1</v>
      </c>
      <c r="L655">
        <v>308131.59999999998</v>
      </c>
      <c r="M655" t="s">
        <v>1548</v>
      </c>
      <c r="N655">
        <v>55463.69</v>
      </c>
      <c r="O655">
        <v>363595.29</v>
      </c>
      <c r="P655" t="s">
        <v>1380</v>
      </c>
      <c r="Q655" s="7">
        <v>45917</v>
      </c>
      <c r="R655" t="s">
        <v>1549</v>
      </c>
      <c r="S655" s="10" t="str">
        <f t="shared" si="70"/>
        <v/>
      </c>
      <c r="T655" s="10" t="str">
        <f t="shared" si="71"/>
        <v/>
      </c>
      <c r="U655" s="10" t="str">
        <f t="shared" si="72"/>
        <v/>
      </c>
      <c r="V655" s="10" t="str">
        <f t="shared" si="73"/>
        <v/>
      </c>
      <c r="W655" s="10" t="str">
        <f t="shared" si="74"/>
        <v/>
      </c>
      <c r="X655" s="10">
        <f t="shared" si="75"/>
        <v>652</v>
      </c>
      <c r="Y655" s="10" t="str">
        <f t="shared" si="76"/>
        <v/>
      </c>
    </row>
    <row r="656" spans="1:25" x14ac:dyDescent="0.3">
      <c r="A656" t="s">
        <v>2220</v>
      </c>
      <c r="B656" s="7">
        <v>45915</v>
      </c>
      <c r="C656" t="s">
        <v>1449</v>
      </c>
      <c r="D656" t="s">
        <v>1450</v>
      </c>
      <c r="E656">
        <v>18</v>
      </c>
      <c r="F656" t="s">
        <v>1574</v>
      </c>
      <c r="G656">
        <v>2898</v>
      </c>
      <c r="H656" t="s">
        <v>190</v>
      </c>
      <c r="I656">
        <v>395</v>
      </c>
      <c r="J656">
        <v>0</v>
      </c>
      <c r="K656">
        <v>395</v>
      </c>
      <c r="L656">
        <v>1144710</v>
      </c>
      <c r="M656" t="s">
        <v>1548</v>
      </c>
      <c r="N656">
        <v>206047.8</v>
      </c>
      <c r="O656">
        <v>1350757.8</v>
      </c>
      <c r="P656" t="s">
        <v>1418</v>
      </c>
      <c r="Q656" s="7">
        <v>45917</v>
      </c>
      <c r="R656" t="s">
        <v>1549</v>
      </c>
      <c r="S656" s="10" t="str">
        <f t="shared" si="70"/>
        <v/>
      </c>
      <c r="T656" s="10" t="str">
        <f t="shared" si="71"/>
        <v/>
      </c>
      <c r="U656" s="10" t="str">
        <f t="shared" si="72"/>
        <v/>
      </c>
      <c r="V656" s="10" t="str">
        <f t="shared" si="73"/>
        <v/>
      </c>
      <c r="W656" s="10" t="str">
        <f t="shared" si="74"/>
        <v/>
      </c>
      <c r="X656" s="10">
        <f t="shared" si="75"/>
        <v>653</v>
      </c>
      <c r="Y656" s="10" t="str">
        <f t="shared" si="76"/>
        <v/>
      </c>
    </row>
    <row r="657" spans="1:25" x14ac:dyDescent="0.3">
      <c r="A657" t="s">
        <v>2221</v>
      </c>
      <c r="B657" s="7">
        <v>45915</v>
      </c>
      <c r="C657" t="s">
        <v>1405</v>
      </c>
      <c r="D657" t="s">
        <v>1406</v>
      </c>
      <c r="E657">
        <v>18</v>
      </c>
      <c r="F657" t="s">
        <v>1559</v>
      </c>
      <c r="G657">
        <v>1687</v>
      </c>
      <c r="H657" t="s">
        <v>200</v>
      </c>
      <c r="I657">
        <v>520</v>
      </c>
      <c r="J657">
        <v>1</v>
      </c>
      <c r="K657">
        <v>514.79999999999995</v>
      </c>
      <c r="L657">
        <v>868467.6</v>
      </c>
      <c r="M657" t="s">
        <v>1548</v>
      </c>
      <c r="N657">
        <v>156324.17000000001</v>
      </c>
      <c r="O657">
        <v>1024791.77</v>
      </c>
      <c r="P657" t="s">
        <v>1389</v>
      </c>
      <c r="Q657" s="7">
        <v>45916</v>
      </c>
      <c r="R657" t="s">
        <v>1552</v>
      </c>
      <c r="S657" s="10" t="str">
        <f t="shared" si="70"/>
        <v/>
      </c>
      <c r="T657" s="10" t="str">
        <f t="shared" si="71"/>
        <v/>
      </c>
      <c r="U657" s="10" t="str">
        <f t="shared" si="72"/>
        <v/>
      </c>
      <c r="V657" s="10" t="str">
        <f t="shared" si="73"/>
        <v/>
      </c>
      <c r="W657" s="10" t="str">
        <f t="shared" si="74"/>
        <v/>
      </c>
      <c r="X657" s="10">
        <f t="shared" si="75"/>
        <v>654</v>
      </c>
      <c r="Y657" s="10" t="str">
        <f t="shared" si="76"/>
        <v/>
      </c>
    </row>
    <row r="658" spans="1:25" x14ac:dyDescent="0.3">
      <c r="A658" t="s">
        <v>2222</v>
      </c>
      <c r="B658" s="7">
        <v>45915</v>
      </c>
      <c r="C658" t="s">
        <v>1452</v>
      </c>
      <c r="D658" t="s">
        <v>1453</v>
      </c>
      <c r="E658">
        <v>18</v>
      </c>
      <c r="F658" t="s">
        <v>1568</v>
      </c>
      <c r="G658">
        <v>934</v>
      </c>
      <c r="H658" t="s">
        <v>200</v>
      </c>
      <c r="I658">
        <v>165</v>
      </c>
      <c r="J658">
        <v>4</v>
      </c>
      <c r="K658">
        <v>158.4</v>
      </c>
      <c r="L658">
        <v>147945.60000000001</v>
      </c>
      <c r="M658" t="s">
        <v>1548</v>
      </c>
      <c r="N658">
        <v>26630.21</v>
      </c>
      <c r="O658">
        <v>174575.81</v>
      </c>
      <c r="P658" t="s">
        <v>1394</v>
      </c>
      <c r="Q658" s="7">
        <v>45915</v>
      </c>
      <c r="R658" t="s">
        <v>1552</v>
      </c>
      <c r="S658" s="10" t="str">
        <f t="shared" si="70"/>
        <v/>
      </c>
      <c r="T658" s="10" t="str">
        <f t="shared" si="71"/>
        <v/>
      </c>
      <c r="U658" s="10" t="str">
        <f t="shared" si="72"/>
        <v/>
      </c>
      <c r="V658" s="10" t="str">
        <f t="shared" si="73"/>
        <v/>
      </c>
      <c r="W658" s="10" t="str">
        <f t="shared" si="74"/>
        <v/>
      </c>
      <c r="X658" s="10">
        <f t="shared" si="75"/>
        <v>655</v>
      </c>
      <c r="Y658" s="10" t="str">
        <f t="shared" si="76"/>
        <v/>
      </c>
    </row>
    <row r="659" spans="1:25" x14ac:dyDescent="0.3">
      <c r="A659" t="s">
        <v>2223</v>
      </c>
      <c r="B659" s="7">
        <v>45916</v>
      </c>
      <c r="C659" t="s">
        <v>1436</v>
      </c>
      <c r="D659" t="s">
        <v>1437</v>
      </c>
      <c r="E659">
        <v>18</v>
      </c>
      <c r="F659" t="s">
        <v>1576</v>
      </c>
      <c r="G659">
        <v>820</v>
      </c>
      <c r="H659" t="s">
        <v>200</v>
      </c>
      <c r="I659">
        <v>92</v>
      </c>
      <c r="J659">
        <v>5</v>
      </c>
      <c r="K659">
        <v>87.4</v>
      </c>
      <c r="L659">
        <v>71668</v>
      </c>
      <c r="M659" t="s">
        <v>1548</v>
      </c>
      <c r="N659">
        <v>12900.24</v>
      </c>
      <c r="O659">
        <v>84568.24</v>
      </c>
      <c r="P659" t="s">
        <v>1394</v>
      </c>
      <c r="Q659" s="7">
        <v>45917</v>
      </c>
      <c r="R659" t="s">
        <v>1549</v>
      </c>
      <c r="S659" s="10" t="str">
        <f t="shared" si="70"/>
        <v/>
      </c>
      <c r="T659" s="10" t="str">
        <f t="shared" si="71"/>
        <v/>
      </c>
      <c r="U659" s="10" t="str">
        <f t="shared" si="72"/>
        <v/>
      </c>
      <c r="V659" s="10" t="str">
        <f t="shared" si="73"/>
        <v/>
      </c>
      <c r="W659" s="10" t="str">
        <f t="shared" si="74"/>
        <v/>
      </c>
      <c r="X659" s="10">
        <f t="shared" si="75"/>
        <v>656</v>
      </c>
      <c r="Y659" s="10" t="str">
        <f t="shared" si="76"/>
        <v/>
      </c>
    </row>
    <row r="660" spans="1:25" x14ac:dyDescent="0.3">
      <c r="A660" t="s">
        <v>2224</v>
      </c>
      <c r="B660" s="7">
        <v>45916</v>
      </c>
      <c r="C660" t="s">
        <v>1436</v>
      </c>
      <c r="D660" t="s">
        <v>1437</v>
      </c>
      <c r="E660">
        <v>18</v>
      </c>
      <c r="F660" t="s">
        <v>1563</v>
      </c>
      <c r="G660">
        <v>362</v>
      </c>
      <c r="H660" t="s">
        <v>204</v>
      </c>
      <c r="I660">
        <v>480</v>
      </c>
      <c r="J660">
        <v>0</v>
      </c>
      <c r="K660">
        <v>480</v>
      </c>
      <c r="L660">
        <v>173760</v>
      </c>
      <c r="M660" t="s">
        <v>1548</v>
      </c>
      <c r="N660">
        <v>31276.799999999999</v>
      </c>
      <c r="O660">
        <v>205036.79999999999</v>
      </c>
      <c r="P660" t="s">
        <v>1394</v>
      </c>
      <c r="Q660" s="7">
        <v>45918</v>
      </c>
      <c r="R660" t="s">
        <v>1549</v>
      </c>
      <c r="S660" s="10" t="str">
        <f t="shared" si="70"/>
        <v/>
      </c>
      <c r="T660" s="10" t="str">
        <f t="shared" si="71"/>
        <v/>
      </c>
      <c r="U660" s="10" t="str">
        <f t="shared" si="72"/>
        <v/>
      </c>
      <c r="V660" s="10" t="str">
        <f t="shared" si="73"/>
        <v/>
      </c>
      <c r="W660" s="10" t="str">
        <f t="shared" si="74"/>
        <v/>
      </c>
      <c r="X660" s="10">
        <f t="shared" si="75"/>
        <v>657</v>
      </c>
      <c r="Y660" s="10" t="str">
        <f t="shared" si="76"/>
        <v/>
      </c>
    </row>
    <row r="661" spans="1:25" x14ac:dyDescent="0.3">
      <c r="A661" t="s">
        <v>2225</v>
      </c>
      <c r="B661" s="7">
        <v>45916</v>
      </c>
      <c r="C661" t="s">
        <v>1465</v>
      </c>
      <c r="D661" t="s">
        <v>1466</v>
      </c>
      <c r="E661">
        <v>18</v>
      </c>
      <c r="F661" t="s">
        <v>1551</v>
      </c>
      <c r="G661">
        <v>2213</v>
      </c>
      <c r="H661" t="s">
        <v>190</v>
      </c>
      <c r="I661">
        <v>342</v>
      </c>
      <c r="J661">
        <v>0</v>
      </c>
      <c r="K661">
        <v>342</v>
      </c>
      <c r="L661">
        <v>756846</v>
      </c>
      <c r="M661" t="s">
        <v>1548</v>
      </c>
      <c r="N661">
        <v>136232.28</v>
      </c>
      <c r="O661">
        <v>893078.28</v>
      </c>
      <c r="P661" t="s">
        <v>1380</v>
      </c>
      <c r="Q661" s="7">
        <v>45918</v>
      </c>
      <c r="R661" t="s">
        <v>1549</v>
      </c>
      <c r="S661" s="10" t="str">
        <f t="shared" si="70"/>
        <v/>
      </c>
      <c r="T661" s="10" t="str">
        <f t="shared" si="71"/>
        <v/>
      </c>
      <c r="U661" s="10" t="str">
        <f t="shared" si="72"/>
        <v/>
      </c>
      <c r="V661" s="10" t="str">
        <f t="shared" si="73"/>
        <v/>
      </c>
      <c r="W661" s="10" t="str">
        <f t="shared" si="74"/>
        <v/>
      </c>
      <c r="X661" s="10">
        <f t="shared" si="75"/>
        <v>658</v>
      </c>
      <c r="Y661" s="10" t="str">
        <f t="shared" si="76"/>
        <v/>
      </c>
    </row>
    <row r="662" spans="1:25" x14ac:dyDescent="0.3">
      <c r="A662" t="s">
        <v>2226</v>
      </c>
      <c r="B662" s="7">
        <v>45916</v>
      </c>
      <c r="C662" t="s">
        <v>1487</v>
      </c>
      <c r="D662" t="s">
        <v>1443</v>
      </c>
      <c r="E662">
        <v>15</v>
      </c>
      <c r="F662" t="s">
        <v>1609</v>
      </c>
      <c r="G662">
        <v>1664</v>
      </c>
      <c r="H662" t="s">
        <v>200</v>
      </c>
      <c r="I662">
        <v>690</v>
      </c>
      <c r="J662">
        <v>0</v>
      </c>
      <c r="K662">
        <v>690</v>
      </c>
      <c r="L662">
        <v>1148160</v>
      </c>
      <c r="M662" t="s">
        <v>1557</v>
      </c>
      <c r="N662">
        <v>206668.79999999999</v>
      </c>
      <c r="O662">
        <v>1354828.8</v>
      </c>
      <c r="P662" t="s">
        <v>1380</v>
      </c>
      <c r="Q662" s="7">
        <v>45917</v>
      </c>
      <c r="R662" t="s">
        <v>1552</v>
      </c>
      <c r="S662" s="10" t="str">
        <f t="shared" si="70"/>
        <v/>
      </c>
      <c r="T662" s="10" t="str">
        <f t="shared" si="71"/>
        <v/>
      </c>
      <c r="U662" s="10" t="str">
        <f t="shared" si="72"/>
        <v/>
      </c>
      <c r="V662" s="10" t="str">
        <f t="shared" si="73"/>
        <v/>
      </c>
      <c r="W662" s="10" t="str">
        <f t="shared" si="74"/>
        <v/>
      </c>
      <c r="X662" s="10">
        <f t="shared" si="75"/>
        <v>659</v>
      </c>
      <c r="Y662" s="10" t="str">
        <f t="shared" si="76"/>
        <v/>
      </c>
    </row>
    <row r="663" spans="1:25" x14ac:dyDescent="0.3">
      <c r="A663" t="s">
        <v>2227</v>
      </c>
      <c r="B663" s="7">
        <v>45916</v>
      </c>
      <c r="C663" t="s">
        <v>1465</v>
      </c>
      <c r="D663" t="s">
        <v>1466</v>
      </c>
      <c r="E663">
        <v>18</v>
      </c>
      <c r="F663" t="s">
        <v>1609</v>
      </c>
      <c r="G663">
        <v>761</v>
      </c>
      <c r="H663" t="s">
        <v>200</v>
      </c>
      <c r="I663">
        <v>690</v>
      </c>
      <c r="J663">
        <v>0</v>
      </c>
      <c r="K663">
        <v>690</v>
      </c>
      <c r="L663">
        <v>525090</v>
      </c>
      <c r="M663" t="s">
        <v>1548</v>
      </c>
      <c r="N663">
        <v>94516.2</v>
      </c>
      <c r="O663">
        <v>619606.19999999995</v>
      </c>
      <c r="P663" t="s">
        <v>1380</v>
      </c>
      <c r="Q663" s="7">
        <v>45916</v>
      </c>
      <c r="R663" t="s">
        <v>1552</v>
      </c>
      <c r="S663" s="10" t="str">
        <f t="shared" si="70"/>
        <v/>
      </c>
      <c r="T663" s="10" t="str">
        <f t="shared" si="71"/>
        <v/>
      </c>
      <c r="U663" s="10" t="str">
        <f t="shared" si="72"/>
        <v/>
      </c>
      <c r="V663" s="10" t="str">
        <f t="shared" si="73"/>
        <v/>
      </c>
      <c r="W663" s="10" t="str">
        <f t="shared" si="74"/>
        <v/>
      </c>
      <c r="X663" s="10">
        <f t="shared" si="75"/>
        <v>660</v>
      </c>
      <c r="Y663" s="10" t="str">
        <f t="shared" si="76"/>
        <v/>
      </c>
    </row>
    <row r="664" spans="1:25" x14ac:dyDescent="0.3">
      <c r="A664" t="s">
        <v>2228</v>
      </c>
      <c r="B664" s="7">
        <v>45916</v>
      </c>
      <c r="C664" t="s">
        <v>1409</v>
      </c>
      <c r="D664" t="s">
        <v>1410</v>
      </c>
      <c r="E664">
        <v>18</v>
      </c>
      <c r="F664" t="s">
        <v>1585</v>
      </c>
      <c r="G664">
        <v>500</v>
      </c>
      <c r="H664" t="s">
        <v>200</v>
      </c>
      <c r="I664">
        <v>148</v>
      </c>
      <c r="J664">
        <v>0</v>
      </c>
      <c r="K664">
        <v>148</v>
      </c>
      <c r="L664">
        <v>74000</v>
      </c>
      <c r="M664" t="s">
        <v>1548</v>
      </c>
      <c r="N664">
        <v>13320</v>
      </c>
      <c r="O664">
        <v>87320</v>
      </c>
      <c r="P664" t="s">
        <v>1380</v>
      </c>
      <c r="Q664" s="7">
        <v>45918</v>
      </c>
      <c r="R664" t="s">
        <v>1549</v>
      </c>
      <c r="S664" s="10" t="str">
        <f t="shared" si="70"/>
        <v/>
      </c>
      <c r="T664" s="10" t="str">
        <f t="shared" si="71"/>
        <v/>
      </c>
      <c r="U664" s="10" t="str">
        <f t="shared" si="72"/>
        <v/>
      </c>
      <c r="V664" s="10" t="str">
        <f t="shared" si="73"/>
        <v/>
      </c>
      <c r="W664" s="10" t="str">
        <f t="shared" si="74"/>
        <v/>
      </c>
      <c r="X664" s="10">
        <f t="shared" si="75"/>
        <v>661</v>
      </c>
      <c r="Y664" s="10" t="str">
        <f t="shared" si="76"/>
        <v/>
      </c>
    </row>
    <row r="665" spans="1:25" x14ac:dyDescent="0.3">
      <c r="A665" t="s">
        <v>2229</v>
      </c>
      <c r="B665" s="7">
        <v>45916</v>
      </c>
      <c r="C665" t="s">
        <v>1427</v>
      </c>
      <c r="D665" t="s">
        <v>1428</v>
      </c>
      <c r="E665">
        <v>18</v>
      </c>
      <c r="F665" t="s">
        <v>1565</v>
      </c>
      <c r="G665">
        <v>1065</v>
      </c>
      <c r="H665" t="s">
        <v>200</v>
      </c>
      <c r="I665">
        <v>1150</v>
      </c>
      <c r="J665">
        <v>4</v>
      </c>
      <c r="K665">
        <v>1104</v>
      </c>
      <c r="L665">
        <v>1175760</v>
      </c>
      <c r="M665" t="s">
        <v>1548</v>
      </c>
      <c r="N665">
        <v>211636.8</v>
      </c>
      <c r="O665">
        <v>1387396.8</v>
      </c>
      <c r="P665" t="s">
        <v>1394</v>
      </c>
      <c r="Q665" s="7">
        <v>45917</v>
      </c>
      <c r="R665" t="s">
        <v>1549</v>
      </c>
      <c r="S665" s="10" t="str">
        <f t="shared" si="70"/>
        <v/>
      </c>
      <c r="T665" s="10" t="str">
        <f t="shared" si="71"/>
        <v/>
      </c>
      <c r="U665" s="10" t="str">
        <f t="shared" si="72"/>
        <v/>
      </c>
      <c r="V665" s="10" t="str">
        <f t="shared" si="73"/>
        <v/>
      </c>
      <c r="W665" s="10" t="str">
        <f t="shared" si="74"/>
        <v/>
      </c>
      <c r="X665" s="10">
        <f t="shared" si="75"/>
        <v>662</v>
      </c>
      <c r="Y665" s="10" t="str">
        <f t="shared" si="76"/>
        <v/>
      </c>
    </row>
    <row r="666" spans="1:25" x14ac:dyDescent="0.3">
      <c r="A666" t="s">
        <v>2230</v>
      </c>
      <c r="B666" s="7">
        <v>45916</v>
      </c>
      <c r="C666" t="s">
        <v>1465</v>
      </c>
      <c r="D666" t="s">
        <v>1466</v>
      </c>
      <c r="E666">
        <v>18</v>
      </c>
      <c r="F666" t="s">
        <v>1565</v>
      </c>
      <c r="G666">
        <v>1077</v>
      </c>
      <c r="H666" t="s">
        <v>200</v>
      </c>
      <c r="I666">
        <v>1150</v>
      </c>
      <c r="J666">
        <v>1</v>
      </c>
      <c r="K666">
        <v>1138.5</v>
      </c>
      <c r="L666">
        <v>1226164.5</v>
      </c>
      <c r="M666" t="s">
        <v>1548</v>
      </c>
      <c r="N666">
        <v>220709.61</v>
      </c>
      <c r="O666">
        <v>1446874.11</v>
      </c>
      <c r="P666" t="s">
        <v>1380</v>
      </c>
      <c r="Q666" s="7">
        <v>45917</v>
      </c>
      <c r="R666" t="s">
        <v>1552</v>
      </c>
      <c r="S666" s="10" t="str">
        <f t="shared" si="70"/>
        <v/>
      </c>
      <c r="T666" s="10" t="str">
        <f t="shared" si="71"/>
        <v/>
      </c>
      <c r="U666" s="10" t="str">
        <f t="shared" si="72"/>
        <v/>
      </c>
      <c r="V666" s="10" t="str">
        <f t="shared" si="73"/>
        <v/>
      </c>
      <c r="W666" s="10" t="str">
        <f t="shared" si="74"/>
        <v/>
      </c>
      <c r="X666" s="10">
        <f t="shared" si="75"/>
        <v>663</v>
      </c>
      <c r="Y666" s="10" t="str">
        <f t="shared" si="76"/>
        <v/>
      </c>
    </row>
    <row r="667" spans="1:25" x14ac:dyDescent="0.3">
      <c r="A667" t="s">
        <v>2231</v>
      </c>
      <c r="B667" s="7">
        <v>45917</v>
      </c>
      <c r="C667" t="s">
        <v>1430</v>
      </c>
      <c r="D667" t="s">
        <v>1413</v>
      </c>
      <c r="E667">
        <v>18</v>
      </c>
      <c r="F667" t="s">
        <v>1618</v>
      </c>
      <c r="G667">
        <v>2594</v>
      </c>
      <c r="H667" t="s">
        <v>190</v>
      </c>
      <c r="I667">
        <v>368</v>
      </c>
      <c r="J667">
        <v>0</v>
      </c>
      <c r="K667">
        <v>368</v>
      </c>
      <c r="L667">
        <v>954592</v>
      </c>
      <c r="M667" t="s">
        <v>1548</v>
      </c>
      <c r="N667">
        <v>171826.56</v>
      </c>
      <c r="O667">
        <v>1126418.56</v>
      </c>
      <c r="P667" t="s">
        <v>1380</v>
      </c>
      <c r="Q667" s="7">
        <v>45918</v>
      </c>
      <c r="R667" t="s">
        <v>1549</v>
      </c>
      <c r="S667" s="10" t="str">
        <f t="shared" si="70"/>
        <v/>
      </c>
      <c r="T667" s="10" t="str">
        <f t="shared" si="71"/>
        <v/>
      </c>
      <c r="U667" s="10" t="str">
        <f t="shared" si="72"/>
        <v/>
      </c>
      <c r="V667" s="10" t="str">
        <f t="shared" si="73"/>
        <v/>
      </c>
      <c r="W667" s="10" t="str">
        <f t="shared" si="74"/>
        <v/>
      </c>
      <c r="X667" s="10">
        <f t="shared" si="75"/>
        <v>664</v>
      </c>
      <c r="Y667" s="10" t="str">
        <f t="shared" si="76"/>
        <v/>
      </c>
    </row>
    <row r="668" spans="1:25" x14ac:dyDescent="0.3">
      <c r="A668" t="s">
        <v>2232</v>
      </c>
      <c r="B668" s="7">
        <v>45917</v>
      </c>
      <c r="C668" t="s">
        <v>1452</v>
      </c>
      <c r="D668" t="s">
        <v>1453</v>
      </c>
      <c r="E668">
        <v>18</v>
      </c>
      <c r="F668" t="s">
        <v>1581</v>
      </c>
      <c r="G668">
        <v>670</v>
      </c>
      <c r="H668" t="s">
        <v>200</v>
      </c>
      <c r="I668">
        <v>980</v>
      </c>
      <c r="J668">
        <v>2.5</v>
      </c>
      <c r="K668">
        <v>955.5</v>
      </c>
      <c r="L668">
        <v>640185</v>
      </c>
      <c r="M668" t="s">
        <v>1548</v>
      </c>
      <c r="N668">
        <v>115233.3</v>
      </c>
      <c r="O668">
        <v>755418.3</v>
      </c>
      <c r="P668" t="s">
        <v>1394</v>
      </c>
      <c r="Q668" s="7">
        <v>45917</v>
      </c>
      <c r="R668" t="s">
        <v>1549</v>
      </c>
      <c r="S668" s="10" t="str">
        <f t="shared" si="70"/>
        <v/>
      </c>
      <c r="T668" s="10" t="str">
        <f t="shared" si="71"/>
        <v/>
      </c>
      <c r="U668" s="10" t="str">
        <f t="shared" si="72"/>
        <v/>
      </c>
      <c r="V668" s="10" t="str">
        <f t="shared" si="73"/>
        <v/>
      </c>
      <c r="W668" s="10" t="str">
        <f t="shared" si="74"/>
        <v/>
      </c>
      <c r="X668" s="10">
        <f t="shared" si="75"/>
        <v>665</v>
      </c>
      <c r="Y668" s="10" t="str">
        <f t="shared" si="76"/>
        <v/>
      </c>
    </row>
    <row r="669" spans="1:25" x14ac:dyDescent="0.3">
      <c r="A669" t="s">
        <v>2233</v>
      </c>
      <c r="B669" s="7">
        <v>45918</v>
      </c>
      <c r="C669" t="s">
        <v>1436</v>
      </c>
      <c r="D669" t="s">
        <v>1437</v>
      </c>
      <c r="E669">
        <v>18</v>
      </c>
      <c r="F669" t="s">
        <v>1568</v>
      </c>
      <c r="G669">
        <v>406</v>
      </c>
      <c r="H669" t="s">
        <v>200</v>
      </c>
      <c r="I669">
        <v>165</v>
      </c>
      <c r="J669">
        <v>2</v>
      </c>
      <c r="K669">
        <v>161.69999999999999</v>
      </c>
      <c r="L669">
        <v>65650.2</v>
      </c>
      <c r="M669" t="s">
        <v>1548</v>
      </c>
      <c r="N669">
        <v>11817.04</v>
      </c>
      <c r="O669">
        <v>77467.239999999991</v>
      </c>
      <c r="P669" t="s">
        <v>1394</v>
      </c>
      <c r="Q669" s="7">
        <v>45920</v>
      </c>
      <c r="R669" t="s">
        <v>1549</v>
      </c>
      <c r="S669" s="10" t="str">
        <f t="shared" si="70"/>
        <v/>
      </c>
      <c r="T669" s="10" t="str">
        <f t="shared" si="71"/>
        <v/>
      </c>
      <c r="U669" s="10" t="str">
        <f t="shared" si="72"/>
        <v/>
      </c>
      <c r="V669" s="10" t="str">
        <f t="shared" si="73"/>
        <v/>
      </c>
      <c r="W669" s="10" t="str">
        <f t="shared" si="74"/>
        <v/>
      </c>
      <c r="X669" s="10">
        <f t="shared" si="75"/>
        <v>666</v>
      </c>
      <c r="Y669" s="10" t="str">
        <f t="shared" si="76"/>
        <v/>
      </c>
    </row>
    <row r="670" spans="1:25" x14ac:dyDescent="0.3">
      <c r="A670" t="s">
        <v>2234</v>
      </c>
      <c r="B670" s="7">
        <v>45918</v>
      </c>
      <c r="C670" t="s">
        <v>1496</v>
      </c>
      <c r="D670" t="s">
        <v>1497</v>
      </c>
      <c r="E670">
        <v>18</v>
      </c>
      <c r="F670" t="s">
        <v>1627</v>
      </c>
      <c r="G670">
        <v>901</v>
      </c>
      <c r="H670" t="s">
        <v>200</v>
      </c>
      <c r="I670">
        <v>820</v>
      </c>
      <c r="J670">
        <v>1</v>
      </c>
      <c r="K670">
        <v>811.8</v>
      </c>
      <c r="L670">
        <v>731431.8</v>
      </c>
      <c r="M670" t="s">
        <v>1548</v>
      </c>
      <c r="N670">
        <v>131657.72</v>
      </c>
      <c r="O670">
        <v>863089.52</v>
      </c>
      <c r="P670" t="s">
        <v>1389</v>
      </c>
      <c r="Q670" s="7">
        <v>45919</v>
      </c>
      <c r="R670" t="s">
        <v>1552</v>
      </c>
      <c r="S670" s="10" t="str">
        <f t="shared" si="70"/>
        <v/>
      </c>
      <c r="T670" s="10" t="str">
        <f t="shared" si="71"/>
        <v/>
      </c>
      <c r="U670" s="10" t="str">
        <f t="shared" si="72"/>
        <v/>
      </c>
      <c r="V670" s="10" t="str">
        <f t="shared" si="73"/>
        <v/>
      </c>
      <c r="W670" s="10" t="str">
        <f t="shared" si="74"/>
        <v/>
      </c>
      <c r="X670" s="10">
        <f t="shared" si="75"/>
        <v>667</v>
      </c>
      <c r="Y670" s="10" t="str">
        <f t="shared" si="76"/>
        <v/>
      </c>
    </row>
    <row r="671" spans="1:25" x14ac:dyDescent="0.3">
      <c r="A671" t="s">
        <v>2235</v>
      </c>
      <c r="B671" s="7">
        <v>45918</v>
      </c>
      <c r="C671" t="s">
        <v>1514</v>
      </c>
      <c r="D671" t="s">
        <v>1515</v>
      </c>
      <c r="E671">
        <v>18</v>
      </c>
      <c r="F671" t="s">
        <v>1556</v>
      </c>
      <c r="G671">
        <v>283</v>
      </c>
      <c r="H671" t="s">
        <v>204</v>
      </c>
      <c r="I671">
        <v>1350</v>
      </c>
      <c r="J671">
        <v>2.5</v>
      </c>
      <c r="K671">
        <v>1316.25</v>
      </c>
      <c r="L671">
        <v>372498.75</v>
      </c>
      <c r="M671" t="s">
        <v>1548</v>
      </c>
      <c r="N671">
        <v>67049.77</v>
      </c>
      <c r="O671">
        <v>439548.52</v>
      </c>
      <c r="P671" t="s">
        <v>1389</v>
      </c>
      <c r="Q671" s="7">
        <v>45918</v>
      </c>
      <c r="R671" t="s">
        <v>1549</v>
      </c>
      <c r="S671" s="10" t="str">
        <f t="shared" si="70"/>
        <v/>
      </c>
      <c r="T671" s="10" t="str">
        <f t="shared" si="71"/>
        <v/>
      </c>
      <c r="U671" s="10" t="str">
        <f t="shared" si="72"/>
        <v/>
      </c>
      <c r="V671" s="10" t="str">
        <f t="shared" si="73"/>
        <v/>
      </c>
      <c r="W671" s="10" t="str">
        <f t="shared" si="74"/>
        <v/>
      </c>
      <c r="X671" s="10">
        <f t="shared" si="75"/>
        <v>668</v>
      </c>
      <c r="Y671" s="10" t="str">
        <f t="shared" si="76"/>
        <v/>
      </c>
    </row>
    <row r="672" spans="1:25" x14ac:dyDescent="0.3">
      <c r="A672" t="s">
        <v>2236</v>
      </c>
      <c r="B672" s="7">
        <v>45918</v>
      </c>
      <c r="C672" t="s">
        <v>1517</v>
      </c>
      <c r="D672" t="s">
        <v>1518</v>
      </c>
      <c r="E672">
        <v>14</v>
      </c>
      <c r="F672" t="s">
        <v>1585</v>
      </c>
      <c r="G672">
        <v>1905</v>
      </c>
      <c r="H672" t="s">
        <v>200</v>
      </c>
      <c r="I672">
        <v>148</v>
      </c>
      <c r="J672">
        <v>3</v>
      </c>
      <c r="K672">
        <v>143.56</v>
      </c>
      <c r="L672">
        <v>273481.8</v>
      </c>
      <c r="M672" t="s">
        <v>1557</v>
      </c>
      <c r="N672">
        <v>49226.720000000001</v>
      </c>
      <c r="O672">
        <v>322708.52</v>
      </c>
      <c r="P672" t="s">
        <v>1394</v>
      </c>
      <c r="Q672" s="7">
        <v>45920</v>
      </c>
      <c r="R672" t="s">
        <v>1552</v>
      </c>
      <c r="S672" s="10" t="str">
        <f t="shared" si="70"/>
        <v/>
      </c>
      <c r="T672" s="10" t="str">
        <f t="shared" si="71"/>
        <v/>
      </c>
      <c r="U672" s="10" t="str">
        <f t="shared" si="72"/>
        <v/>
      </c>
      <c r="V672" s="10" t="str">
        <f t="shared" si="73"/>
        <v/>
      </c>
      <c r="W672" s="10" t="str">
        <f t="shared" si="74"/>
        <v/>
      </c>
      <c r="X672" s="10">
        <f t="shared" si="75"/>
        <v>669</v>
      </c>
      <c r="Y672" s="10" t="str">
        <f t="shared" si="76"/>
        <v/>
      </c>
    </row>
    <row r="673" spans="1:25" x14ac:dyDescent="0.3">
      <c r="A673" t="s">
        <v>2237</v>
      </c>
      <c r="B673" s="7">
        <v>45918</v>
      </c>
      <c r="C673" t="s">
        <v>1376</v>
      </c>
      <c r="D673" t="s">
        <v>1377</v>
      </c>
      <c r="E673">
        <v>18</v>
      </c>
      <c r="F673" t="s">
        <v>1570</v>
      </c>
      <c r="G673">
        <v>359</v>
      </c>
      <c r="H673" t="s">
        <v>200</v>
      </c>
      <c r="I673">
        <v>780</v>
      </c>
      <c r="J673">
        <v>2</v>
      </c>
      <c r="K673">
        <v>764.4</v>
      </c>
      <c r="L673">
        <v>274419.59999999998</v>
      </c>
      <c r="M673" t="s">
        <v>1548</v>
      </c>
      <c r="N673">
        <v>49395.53</v>
      </c>
      <c r="O673">
        <v>323815.13</v>
      </c>
      <c r="P673" t="s">
        <v>1380</v>
      </c>
      <c r="Q673" s="7">
        <v>45919</v>
      </c>
      <c r="R673" t="s">
        <v>1552</v>
      </c>
      <c r="S673" s="10" t="str">
        <f t="shared" si="70"/>
        <v/>
      </c>
      <c r="T673" s="10" t="str">
        <f t="shared" si="71"/>
        <v/>
      </c>
      <c r="U673" s="10" t="str">
        <f t="shared" si="72"/>
        <v/>
      </c>
      <c r="V673" s="10" t="str">
        <f t="shared" si="73"/>
        <v/>
      </c>
      <c r="W673" s="10" t="str">
        <f t="shared" si="74"/>
        <v/>
      </c>
      <c r="X673" s="10">
        <f t="shared" si="75"/>
        <v>670</v>
      </c>
      <c r="Y673" s="10" t="str">
        <f t="shared" si="76"/>
        <v/>
      </c>
    </row>
    <row r="674" spans="1:25" x14ac:dyDescent="0.3">
      <c r="A674" t="s">
        <v>2238</v>
      </c>
      <c r="B674" s="7">
        <v>45919</v>
      </c>
      <c r="C674" t="s">
        <v>1446</v>
      </c>
      <c r="D674" t="s">
        <v>1447</v>
      </c>
      <c r="E674">
        <v>17</v>
      </c>
      <c r="F674" t="s">
        <v>1604</v>
      </c>
      <c r="G674">
        <v>299</v>
      </c>
      <c r="H674" t="s">
        <v>204</v>
      </c>
      <c r="I674">
        <v>95</v>
      </c>
      <c r="J674">
        <v>5</v>
      </c>
      <c r="K674">
        <v>90.25</v>
      </c>
      <c r="L674">
        <v>26984.75</v>
      </c>
      <c r="M674" t="s">
        <v>1557</v>
      </c>
      <c r="N674">
        <v>4857.26</v>
      </c>
      <c r="O674">
        <v>31842.01</v>
      </c>
      <c r="P674" t="s">
        <v>1380</v>
      </c>
      <c r="Q674" s="7">
        <v>45919</v>
      </c>
      <c r="R674" t="s">
        <v>1552</v>
      </c>
      <c r="S674" s="10" t="str">
        <f t="shared" si="70"/>
        <v/>
      </c>
      <c r="T674" s="10" t="str">
        <f t="shared" si="71"/>
        <v/>
      </c>
      <c r="U674" s="10" t="str">
        <f t="shared" si="72"/>
        <v/>
      </c>
      <c r="V674" s="10" t="str">
        <f t="shared" si="73"/>
        <v/>
      </c>
      <c r="W674" s="10" t="str">
        <f t="shared" si="74"/>
        <v/>
      </c>
      <c r="X674" s="10">
        <f t="shared" si="75"/>
        <v>671</v>
      </c>
      <c r="Y674" s="10" t="str">
        <f t="shared" si="76"/>
        <v/>
      </c>
    </row>
    <row r="675" spans="1:25" x14ac:dyDescent="0.3">
      <c r="A675" t="s">
        <v>2239</v>
      </c>
      <c r="B675" s="7">
        <v>45919</v>
      </c>
      <c r="C675" t="s">
        <v>1409</v>
      </c>
      <c r="D675" t="s">
        <v>1410</v>
      </c>
      <c r="E675">
        <v>18</v>
      </c>
      <c r="F675" t="s">
        <v>1572</v>
      </c>
      <c r="G675">
        <v>141</v>
      </c>
      <c r="H675" t="s">
        <v>200</v>
      </c>
      <c r="I675">
        <v>610</v>
      </c>
      <c r="J675">
        <v>4</v>
      </c>
      <c r="K675">
        <v>585.6</v>
      </c>
      <c r="L675">
        <v>82569.600000000006</v>
      </c>
      <c r="M675" t="s">
        <v>1548</v>
      </c>
      <c r="N675">
        <v>14862.53</v>
      </c>
      <c r="O675">
        <v>97432.13</v>
      </c>
      <c r="P675" t="s">
        <v>1380</v>
      </c>
      <c r="Q675" s="7">
        <v>45921</v>
      </c>
      <c r="R675" t="s">
        <v>1552</v>
      </c>
      <c r="S675" s="10" t="str">
        <f t="shared" si="70"/>
        <v/>
      </c>
      <c r="T675" s="10" t="str">
        <f t="shared" si="71"/>
        <v/>
      </c>
      <c r="U675" s="10" t="str">
        <f t="shared" si="72"/>
        <v/>
      </c>
      <c r="V675" s="10" t="str">
        <f t="shared" si="73"/>
        <v/>
      </c>
      <c r="W675" s="10" t="str">
        <f t="shared" si="74"/>
        <v/>
      </c>
      <c r="X675" s="10">
        <f t="shared" si="75"/>
        <v>672</v>
      </c>
      <c r="Y675" s="10" t="str">
        <f t="shared" si="76"/>
        <v/>
      </c>
    </row>
    <row r="676" spans="1:25" x14ac:dyDescent="0.3">
      <c r="A676" t="s">
        <v>2240</v>
      </c>
      <c r="B676" s="7">
        <v>45919</v>
      </c>
      <c r="C676" t="s">
        <v>1499</v>
      </c>
      <c r="D676" t="s">
        <v>1386</v>
      </c>
      <c r="E676">
        <v>18</v>
      </c>
      <c r="F676" t="s">
        <v>1618</v>
      </c>
      <c r="G676">
        <v>2038</v>
      </c>
      <c r="H676" t="s">
        <v>190</v>
      </c>
      <c r="I676">
        <v>368</v>
      </c>
      <c r="J676">
        <v>1</v>
      </c>
      <c r="K676">
        <v>364.32</v>
      </c>
      <c r="L676">
        <v>742484.16</v>
      </c>
      <c r="M676" t="s">
        <v>1548</v>
      </c>
      <c r="N676">
        <v>133647.15</v>
      </c>
      <c r="O676">
        <v>876131.31</v>
      </c>
      <c r="P676" t="s">
        <v>1380</v>
      </c>
      <c r="Q676" s="7">
        <v>45919</v>
      </c>
      <c r="R676" t="s">
        <v>1552</v>
      </c>
      <c r="S676" s="10" t="str">
        <f t="shared" si="70"/>
        <v/>
      </c>
      <c r="T676" s="10" t="str">
        <f t="shared" si="71"/>
        <v/>
      </c>
      <c r="U676" s="10" t="str">
        <f t="shared" si="72"/>
        <v/>
      </c>
      <c r="V676" s="10" t="str">
        <f t="shared" si="73"/>
        <v/>
      </c>
      <c r="W676" s="10" t="str">
        <f t="shared" si="74"/>
        <v/>
      </c>
      <c r="X676" s="10">
        <f t="shared" si="75"/>
        <v>673</v>
      </c>
      <c r="Y676" s="10" t="str">
        <f t="shared" si="76"/>
        <v/>
      </c>
    </row>
    <row r="677" spans="1:25" x14ac:dyDescent="0.3">
      <c r="A677" t="s">
        <v>2241</v>
      </c>
      <c r="B677" s="7">
        <v>45919</v>
      </c>
      <c r="C677" t="s">
        <v>1461</v>
      </c>
      <c r="D677" t="s">
        <v>1462</v>
      </c>
      <c r="E677">
        <v>13</v>
      </c>
      <c r="F677" t="s">
        <v>1585</v>
      </c>
      <c r="G677">
        <v>1306</v>
      </c>
      <c r="H677" t="s">
        <v>200</v>
      </c>
      <c r="I677">
        <v>148</v>
      </c>
      <c r="J677">
        <v>0</v>
      </c>
      <c r="K677">
        <v>148</v>
      </c>
      <c r="L677">
        <v>193288</v>
      </c>
      <c r="M677" t="s">
        <v>1557</v>
      </c>
      <c r="N677">
        <v>34791.839999999997</v>
      </c>
      <c r="O677">
        <v>228079.84</v>
      </c>
      <c r="P677" t="s">
        <v>1389</v>
      </c>
      <c r="Q677" s="7">
        <v>45920</v>
      </c>
      <c r="R677" t="s">
        <v>1549</v>
      </c>
      <c r="S677" s="10" t="str">
        <f t="shared" si="70"/>
        <v/>
      </c>
      <c r="T677" s="10" t="str">
        <f t="shared" si="71"/>
        <v/>
      </c>
      <c r="U677" s="10" t="str">
        <f t="shared" si="72"/>
        <v/>
      </c>
      <c r="V677" s="10" t="str">
        <f t="shared" si="73"/>
        <v/>
      </c>
      <c r="W677" s="10" t="str">
        <f t="shared" si="74"/>
        <v/>
      </c>
      <c r="X677" s="10">
        <f t="shared" si="75"/>
        <v>674</v>
      </c>
      <c r="Y677" s="10" t="str">
        <f t="shared" si="76"/>
        <v/>
      </c>
    </row>
    <row r="678" spans="1:25" x14ac:dyDescent="0.3">
      <c r="A678" t="s">
        <v>2242</v>
      </c>
      <c r="B678" s="7">
        <v>45919</v>
      </c>
      <c r="C678" t="s">
        <v>1436</v>
      </c>
      <c r="D678" t="s">
        <v>1437</v>
      </c>
      <c r="E678">
        <v>18</v>
      </c>
      <c r="F678" t="s">
        <v>1551</v>
      </c>
      <c r="G678">
        <v>2434</v>
      </c>
      <c r="H678" t="s">
        <v>190</v>
      </c>
      <c r="I678">
        <v>342</v>
      </c>
      <c r="J678">
        <v>0</v>
      </c>
      <c r="K678">
        <v>342</v>
      </c>
      <c r="L678">
        <v>832428</v>
      </c>
      <c r="M678" t="s">
        <v>1548</v>
      </c>
      <c r="N678">
        <v>149837.04</v>
      </c>
      <c r="O678">
        <v>982265.04</v>
      </c>
      <c r="P678" t="s">
        <v>1394</v>
      </c>
      <c r="Q678" s="7">
        <v>45919</v>
      </c>
      <c r="R678" t="s">
        <v>1552</v>
      </c>
      <c r="S678" s="10" t="str">
        <f t="shared" si="70"/>
        <v/>
      </c>
      <c r="T678" s="10" t="str">
        <f t="shared" si="71"/>
        <v/>
      </c>
      <c r="U678" s="10" t="str">
        <f t="shared" si="72"/>
        <v/>
      </c>
      <c r="V678" s="10" t="str">
        <f t="shared" si="73"/>
        <v/>
      </c>
      <c r="W678" s="10" t="str">
        <f t="shared" si="74"/>
        <v/>
      </c>
      <c r="X678" s="10">
        <f t="shared" si="75"/>
        <v>675</v>
      </c>
      <c r="Y678" s="10" t="str">
        <f t="shared" si="76"/>
        <v/>
      </c>
    </row>
    <row r="679" spans="1:25" x14ac:dyDescent="0.3">
      <c r="A679" t="s">
        <v>2243</v>
      </c>
      <c r="B679" s="7">
        <v>45920</v>
      </c>
      <c r="C679" t="s">
        <v>1478</v>
      </c>
      <c r="D679" t="s">
        <v>1479</v>
      </c>
      <c r="E679">
        <v>18</v>
      </c>
      <c r="F679" t="s">
        <v>1576</v>
      </c>
      <c r="G679">
        <v>1863</v>
      </c>
      <c r="H679" t="s">
        <v>200</v>
      </c>
      <c r="I679">
        <v>92</v>
      </c>
      <c r="J679">
        <v>4</v>
      </c>
      <c r="K679">
        <v>88.32</v>
      </c>
      <c r="L679">
        <v>164540.16</v>
      </c>
      <c r="M679" t="s">
        <v>1548</v>
      </c>
      <c r="N679">
        <v>29617.23</v>
      </c>
      <c r="O679">
        <v>194157.39</v>
      </c>
      <c r="P679" t="s">
        <v>1394</v>
      </c>
      <c r="Q679" s="7">
        <v>45921</v>
      </c>
      <c r="R679" t="s">
        <v>1552</v>
      </c>
      <c r="S679" s="10" t="str">
        <f t="shared" si="70"/>
        <v/>
      </c>
      <c r="T679" s="10" t="str">
        <f t="shared" si="71"/>
        <v/>
      </c>
      <c r="U679" s="10" t="str">
        <f t="shared" si="72"/>
        <v/>
      </c>
      <c r="V679" s="10" t="str">
        <f t="shared" si="73"/>
        <v/>
      </c>
      <c r="W679" s="10" t="str">
        <f t="shared" si="74"/>
        <v/>
      </c>
      <c r="X679" s="10">
        <f t="shared" si="75"/>
        <v>676</v>
      </c>
      <c r="Y679" s="10" t="str">
        <f t="shared" si="76"/>
        <v/>
      </c>
    </row>
    <row r="680" spans="1:25" x14ac:dyDescent="0.3">
      <c r="A680" t="s">
        <v>2244</v>
      </c>
      <c r="B680" s="7">
        <v>45920</v>
      </c>
      <c r="C680" t="s">
        <v>1468</v>
      </c>
      <c r="D680" t="s">
        <v>1469</v>
      </c>
      <c r="E680">
        <v>18</v>
      </c>
      <c r="F680" t="s">
        <v>1618</v>
      </c>
      <c r="G680">
        <v>916</v>
      </c>
      <c r="H680" t="s">
        <v>190</v>
      </c>
      <c r="I680">
        <v>368</v>
      </c>
      <c r="J680">
        <v>0</v>
      </c>
      <c r="K680">
        <v>368</v>
      </c>
      <c r="L680">
        <v>337088</v>
      </c>
      <c r="M680" t="s">
        <v>1548</v>
      </c>
      <c r="N680">
        <v>60675.839999999997</v>
      </c>
      <c r="O680">
        <v>397763.84000000003</v>
      </c>
      <c r="P680" t="s">
        <v>1389</v>
      </c>
      <c r="Q680" s="7">
        <v>45922</v>
      </c>
      <c r="R680" t="s">
        <v>1549</v>
      </c>
      <c r="S680" s="10" t="str">
        <f t="shared" si="70"/>
        <v/>
      </c>
      <c r="T680" s="10" t="str">
        <f t="shared" si="71"/>
        <v/>
      </c>
      <c r="U680" s="10" t="str">
        <f t="shared" si="72"/>
        <v/>
      </c>
      <c r="V680" s="10" t="str">
        <f t="shared" si="73"/>
        <v/>
      </c>
      <c r="W680" s="10" t="str">
        <f t="shared" si="74"/>
        <v/>
      </c>
      <c r="X680" s="10">
        <f t="shared" si="75"/>
        <v>677</v>
      </c>
      <c r="Y680" s="10" t="str">
        <f t="shared" si="76"/>
        <v/>
      </c>
    </row>
    <row r="681" spans="1:25" x14ac:dyDescent="0.3">
      <c r="A681" t="s">
        <v>2245</v>
      </c>
      <c r="B681" s="7">
        <v>45920</v>
      </c>
      <c r="C681" t="s">
        <v>1458</v>
      </c>
      <c r="D681" t="s">
        <v>1459</v>
      </c>
      <c r="E681">
        <v>18</v>
      </c>
      <c r="F681" t="s">
        <v>1581</v>
      </c>
      <c r="G681">
        <v>1843</v>
      </c>
      <c r="H681" t="s">
        <v>200</v>
      </c>
      <c r="I681">
        <v>980</v>
      </c>
      <c r="J681">
        <v>2.5</v>
      </c>
      <c r="K681">
        <v>955.5</v>
      </c>
      <c r="L681">
        <v>1760986.5</v>
      </c>
      <c r="M681" t="s">
        <v>1548</v>
      </c>
      <c r="N681">
        <v>316977.57</v>
      </c>
      <c r="O681">
        <v>2077964.07</v>
      </c>
      <c r="P681" t="s">
        <v>1394</v>
      </c>
      <c r="Q681" s="7">
        <v>45922</v>
      </c>
      <c r="R681" t="s">
        <v>1549</v>
      </c>
      <c r="S681" s="10" t="str">
        <f t="shared" si="70"/>
        <v/>
      </c>
      <c r="T681" s="10" t="str">
        <f t="shared" si="71"/>
        <v/>
      </c>
      <c r="U681" s="10" t="str">
        <f t="shared" si="72"/>
        <v/>
      </c>
      <c r="V681" s="10" t="str">
        <f t="shared" si="73"/>
        <v/>
      </c>
      <c r="W681" s="10" t="str">
        <f t="shared" si="74"/>
        <v/>
      </c>
      <c r="X681" s="10">
        <f t="shared" si="75"/>
        <v>678</v>
      </c>
      <c r="Y681" s="10" t="str">
        <f t="shared" si="76"/>
        <v/>
      </c>
    </row>
    <row r="682" spans="1:25" x14ac:dyDescent="0.3">
      <c r="A682" t="s">
        <v>2246</v>
      </c>
      <c r="B682" s="7">
        <v>45920</v>
      </c>
      <c r="C682" t="s">
        <v>1487</v>
      </c>
      <c r="D682" t="s">
        <v>1443</v>
      </c>
      <c r="E682">
        <v>15</v>
      </c>
      <c r="F682" t="s">
        <v>1556</v>
      </c>
      <c r="G682">
        <v>388</v>
      </c>
      <c r="H682" t="s">
        <v>204</v>
      </c>
      <c r="I682">
        <v>1350</v>
      </c>
      <c r="J682">
        <v>5</v>
      </c>
      <c r="K682">
        <v>1282.5</v>
      </c>
      <c r="L682">
        <v>497610</v>
      </c>
      <c r="M682" t="s">
        <v>1557</v>
      </c>
      <c r="N682">
        <v>89569.8</v>
      </c>
      <c r="O682">
        <v>587179.80000000005</v>
      </c>
      <c r="P682" t="s">
        <v>1380</v>
      </c>
      <c r="Q682" s="7">
        <v>45922</v>
      </c>
      <c r="R682" t="s">
        <v>1549</v>
      </c>
      <c r="S682" s="10" t="str">
        <f t="shared" si="70"/>
        <v/>
      </c>
      <c r="T682" s="10" t="str">
        <f t="shared" si="71"/>
        <v/>
      </c>
      <c r="U682" s="10" t="str">
        <f t="shared" si="72"/>
        <v/>
      </c>
      <c r="V682" s="10" t="str">
        <f t="shared" si="73"/>
        <v/>
      </c>
      <c r="W682" s="10" t="str">
        <f t="shared" si="74"/>
        <v/>
      </c>
      <c r="X682" s="10">
        <f t="shared" si="75"/>
        <v>679</v>
      </c>
      <c r="Y682" s="10" t="str">
        <f t="shared" si="76"/>
        <v/>
      </c>
    </row>
    <row r="683" spans="1:25" x14ac:dyDescent="0.3">
      <c r="A683" t="s">
        <v>2247</v>
      </c>
      <c r="B683" s="7">
        <v>45920</v>
      </c>
      <c r="C683" t="s">
        <v>1385</v>
      </c>
      <c r="D683" t="s">
        <v>1386</v>
      </c>
      <c r="E683">
        <v>16</v>
      </c>
      <c r="F683" t="s">
        <v>1559</v>
      </c>
      <c r="G683">
        <v>849</v>
      </c>
      <c r="H683" t="s">
        <v>200</v>
      </c>
      <c r="I683">
        <v>520</v>
      </c>
      <c r="J683">
        <v>1</v>
      </c>
      <c r="K683">
        <v>514.79999999999995</v>
      </c>
      <c r="L683">
        <v>437065.2</v>
      </c>
      <c r="M683" t="s">
        <v>1557</v>
      </c>
      <c r="N683">
        <v>78671.740000000005</v>
      </c>
      <c r="O683">
        <v>515736.94</v>
      </c>
      <c r="P683" t="s">
        <v>1389</v>
      </c>
      <c r="Q683" s="7">
        <v>45920</v>
      </c>
      <c r="R683" t="s">
        <v>1549</v>
      </c>
      <c r="S683" s="10" t="str">
        <f t="shared" si="70"/>
        <v/>
      </c>
      <c r="T683" s="10" t="str">
        <f t="shared" si="71"/>
        <v/>
      </c>
      <c r="U683" s="10" t="str">
        <f t="shared" si="72"/>
        <v/>
      </c>
      <c r="V683" s="10" t="str">
        <f t="shared" si="73"/>
        <v/>
      </c>
      <c r="W683" s="10" t="str">
        <f t="shared" si="74"/>
        <v/>
      </c>
      <c r="X683" s="10">
        <f t="shared" si="75"/>
        <v>680</v>
      </c>
      <c r="Y683" s="10" t="str">
        <f t="shared" si="76"/>
        <v/>
      </c>
    </row>
    <row r="684" spans="1:25" x14ac:dyDescent="0.3">
      <c r="A684" t="s">
        <v>2248</v>
      </c>
      <c r="B684" s="7">
        <v>45920</v>
      </c>
      <c r="C684" t="s">
        <v>1409</v>
      </c>
      <c r="D684" t="s">
        <v>1410</v>
      </c>
      <c r="E684">
        <v>18</v>
      </c>
      <c r="F684" t="s">
        <v>1551</v>
      </c>
      <c r="G684">
        <v>2229</v>
      </c>
      <c r="H684" t="s">
        <v>190</v>
      </c>
      <c r="I684">
        <v>342</v>
      </c>
      <c r="J684">
        <v>5</v>
      </c>
      <c r="K684">
        <v>324.89999999999998</v>
      </c>
      <c r="L684">
        <v>724202.1</v>
      </c>
      <c r="M684" t="s">
        <v>1548</v>
      </c>
      <c r="N684">
        <v>130356.38</v>
      </c>
      <c r="O684">
        <v>854558.48</v>
      </c>
      <c r="P684" t="s">
        <v>1380</v>
      </c>
      <c r="Q684" s="7">
        <v>45922</v>
      </c>
      <c r="R684" t="s">
        <v>1552</v>
      </c>
      <c r="S684" s="10" t="str">
        <f t="shared" si="70"/>
        <v/>
      </c>
      <c r="T684" s="10" t="str">
        <f t="shared" si="71"/>
        <v/>
      </c>
      <c r="U684" s="10" t="str">
        <f t="shared" si="72"/>
        <v/>
      </c>
      <c r="V684" s="10" t="str">
        <f t="shared" si="73"/>
        <v/>
      </c>
      <c r="W684" s="10" t="str">
        <f t="shared" si="74"/>
        <v/>
      </c>
      <c r="X684" s="10">
        <f t="shared" si="75"/>
        <v>681</v>
      </c>
      <c r="Y684" s="10" t="str">
        <f t="shared" si="76"/>
        <v/>
      </c>
    </row>
    <row r="685" spans="1:25" x14ac:dyDescent="0.3">
      <c r="A685" t="s">
        <v>2249</v>
      </c>
      <c r="B685" s="7">
        <v>45920</v>
      </c>
      <c r="C685" t="s">
        <v>1419</v>
      </c>
      <c r="D685" t="s">
        <v>1420</v>
      </c>
      <c r="E685">
        <v>18</v>
      </c>
      <c r="F685" t="s">
        <v>1609</v>
      </c>
      <c r="G685">
        <v>1663</v>
      </c>
      <c r="H685" t="s">
        <v>200</v>
      </c>
      <c r="I685">
        <v>690</v>
      </c>
      <c r="J685">
        <v>1</v>
      </c>
      <c r="K685">
        <v>683.1</v>
      </c>
      <c r="L685">
        <v>1135995.3</v>
      </c>
      <c r="M685" t="s">
        <v>1548</v>
      </c>
      <c r="N685">
        <v>204479.15</v>
      </c>
      <c r="O685">
        <v>1340474.45</v>
      </c>
      <c r="P685" t="s">
        <v>1418</v>
      </c>
      <c r="Q685" s="7">
        <v>45922</v>
      </c>
      <c r="R685" t="s">
        <v>1552</v>
      </c>
      <c r="S685" s="10" t="str">
        <f t="shared" si="70"/>
        <v/>
      </c>
      <c r="T685" s="10" t="str">
        <f t="shared" si="71"/>
        <v/>
      </c>
      <c r="U685" s="10" t="str">
        <f t="shared" si="72"/>
        <v/>
      </c>
      <c r="V685" s="10" t="str">
        <f t="shared" si="73"/>
        <v/>
      </c>
      <c r="W685" s="10" t="str">
        <f t="shared" si="74"/>
        <v/>
      </c>
      <c r="X685" s="10">
        <f t="shared" si="75"/>
        <v>682</v>
      </c>
      <c r="Y685" s="10" t="str">
        <f t="shared" si="76"/>
        <v/>
      </c>
    </row>
    <row r="686" spans="1:25" x14ac:dyDescent="0.3">
      <c r="A686" t="s">
        <v>2250</v>
      </c>
      <c r="B686" s="7">
        <v>45920</v>
      </c>
      <c r="C686" t="s">
        <v>1452</v>
      </c>
      <c r="D686" t="s">
        <v>1453</v>
      </c>
      <c r="E686">
        <v>18</v>
      </c>
      <c r="F686" t="s">
        <v>1576</v>
      </c>
      <c r="G686">
        <v>1841</v>
      </c>
      <c r="H686" t="s">
        <v>200</v>
      </c>
      <c r="I686">
        <v>92</v>
      </c>
      <c r="J686">
        <v>2</v>
      </c>
      <c r="K686">
        <v>90.16</v>
      </c>
      <c r="L686">
        <v>165984.56</v>
      </c>
      <c r="M686" t="s">
        <v>1548</v>
      </c>
      <c r="N686">
        <v>29877.22</v>
      </c>
      <c r="O686">
        <v>195861.78</v>
      </c>
      <c r="P686" t="s">
        <v>1394</v>
      </c>
      <c r="Q686" s="7">
        <v>45922</v>
      </c>
      <c r="R686" t="s">
        <v>1552</v>
      </c>
      <c r="S686" s="10" t="str">
        <f t="shared" si="70"/>
        <v/>
      </c>
      <c r="T686" s="10" t="str">
        <f t="shared" si="71"/>
        <v/>
      </c>
      <c r="U686" s="10" t="str">
        <f t="shared" si="72"/>
        <v/>
      </c>
      <c r="V686" s="10" t="str">
        <f t="shared" si="73"/>
        <v/>
      </c>
      <c r="W686" s="10" t="str">
        <f t="shared" si="74"/>
        <v/>
      </c>
      <c r="X686" s="10">
        <f t="shared" si="75"/>
        <v>683</v>
      </c>
      <c r="Y686" s="10" t="str">
        <f t="shared" si="76"/>
        <v/>
      </c>
    </row>
    <row r="687" spans="1:25" x14ac:dyDescent="0.3">
      <c r="A687" t="s">
        <v>2251</v>
      </c>
      <c r="B687" s="7">
        <v>45922</v>
      </c>
      <c r="C687" t="s">
        <v>1436</v>
      </c>
      <c r="D687" t="s">
        <v>1437</v>
      </c>
      <c r="E687">
        <v>18</v>
      </c>
      <c r="F687" t="s">
        <v>1581</v>
      </c>
      <c r="G687">
        <v>939</v>
      </c>
      <c r="H687" t="s">
        <v>200</v>
      </c>
      <c r="I687">
        <v>980</v>
      </c>
      <c r="J687">
        <v>2.5</v>
      </c>
      <c r="K687">
        <v>955.5</v>
      </c>
      <c r="L687">
        <v>897214.5</v>
      </c>
      <c r="M687" t="s">
        <v>1548</v>
      </c>
      <c r="N687">
        <v>161498.60999999999</v>
      </c>
      <c r="O687">
        <v>1058713.1100000001</v>
      </c>
      <c r="P687" t="s">
        <v>1394</v>
      </c>
      <c r="Q687" s="7">
        <v>45922</v>
      </c>
      <c r="R687" t="s">
        <v>1552</v>
      </c>
      <c r="S687" s="10" t="str">
        <f t="shared" si="70"/>
        <v/>
      </c>
      <c r="T687" s="10" t="str">
        <f t="shared" si="71"/>
        <v/>
      </c>
      <c r="U687" s="10" t="str">
        <f t="shared" si="72"/>
        <v/>
      </c>
      <c r="V687" s="10" t="str">
        <f t="shared" si="73"/>
        <v/>
      </c>
      <c r="W687" s="10" t="str">
        <f t="shared" si="74"/>
        <v/>
      </c>
      <c r="X687" s="10">
        <f t="shared" si="75"/>
        <v>684</v>
      </c>
      <c r="Y687" s="10" t="str">
        <f t="shared" si="76"/>
        <v/>
      </c>
    </row>
    <row r="688" spans="1:25" x14ac:dyDescent="0.3">
      <c r="A688" t="s">
        <v>2252</v>
      </c>
      <c r="B688" s="7">
        <v>45922</v>
      </c>
      <c r="C688" t="s">
        <v>1412</v>
      </c>
      <c r="D688" t="s">
        <v>1413</v>
      </c>
      <c r="E688">
        <v>18</v>
      </c>
      <c r="F688" t="s">
        <v>1604</v>
      </c>
      <c r="G688">
        <v>210</v>
      </c>
      <c r="H688" t="s">
        <v>204</v>
      </c>
      <c r="I688">
        <v>95</v>
      </c>
      <c r="J688">
        <v>3</v>
      </c>
      <c r="K688">
        <v>92.15</v>
      </c>
      <c r="L688">
        <v>19351.5</v>
      </c>
      <c r="M688" t="s">
        <v>1548</v>
      </c>
      <c r="N688">
        <v>3483.27</v>
      </c>
      <c r="O688">
        <v>22834.77</v>
      </c>
      <c r="P688" t="s">
        <v>1389</v>
      </c>
      <c r="Q688" s="7">
        <v>45923</v>
      </c>
      <c r="R688" t="s">
        <v>1549</v>
      </c>
      <c r="S688" s="10" t="str">
        <f t="shared" si="70"/>
        <v/>
      </c>
      <c r="T688" s="10" t="str">
        <f t="shared" si="71"/>
        <v/>
      </c>
      <c r="U688" s="10" t="str">
        <f t="shared" si="72"/>
        <v/>
      </c>
      <c r="V688" s="10" t="str">
        <f t="shared" si="73"/>
        <v/>
      </c>
      <c r="W688" s="10" t="str">
        <f t="shared" si="74"/>
        <v/>
      </c>
      <c r="X688" s="10">
        <f t="shared" si="75"/>
        <v>685</v>
      </c>
      <c r="Y688" s="10" t="str">
        <f t="shared" si="76"/>
        <v/>
      </c>
    </row>
    <row r="689" spans="1:25" x14ac:dyDescent="0.3">
      <c r="A689" t="s">
        <v>2253</v>
      </c>
      <c r="B689" s="7">
        <v>45922</v>
      </c>
      <c r="C689" t="s">
        <v>1376</v>
      </c>
      <c r="D689" t="s">
        <v>1377</v>
      </c>
      <c r="E689">
        <v>18</v>
      </c>
      <c r="F689" t="s">
        <v>1547</v>
      </c>
      <c r="G689">
        <v>220</v>
      </c>
      <c r="H689" t="s">
        <v>190</v>
      </c>
      <c r="I689">
        <v>355</v>
      </c>
      <c r="J689">
        <v>0</v>
      </c>
      <c r="K689">
        <v>355</v>
      </c>
      <c r="L689">
        <v>78100</v>
      </c>
      <c r="M689" t="s">
        <v>1548</v>
      </c>
      <c r="N689">
        <v>14058</v>
      </c>
      <c r="O689">
        <v>92158</v>
      </c>
      <c r="P689" t="s">
        <v>1380</v>
      </c>
      <c r="Q689" s="7">
        <v>45922</v>
      </c>
      <c r="R689" t="s">
        <v>1552</v>
      </c>
      <c r="S689" s="10" t="str">
        <f t="shared" si="70"/>
        <v/>
      </c>
      <c r="T689" s="10" t="str">
        <f t="shared" si="71"/>
        <v/>
      </c>
      <c r="U689" s="10" t="str">
        <f t="shared" si="72"/>
        <v/>
      </c>
      <c r="V689" s="10" t="str">
        <f t="shared" si="73"/>
        <v/>
      </c>
      <c r="W689" s="10" t="str">
        <f t="shared" si="74"/>
        <v/>
      </c>
      <c r="X689" s="10">
        <f t="shared" si="75"/>
        <v>686</v>
      </c>
      <c r="Y689" s="10" t="str">
        <f t="shared" si="76"/>
        <v/>
      </c>
    </row>
    <row r="690" spans="1:25" x14ac:dyDescent="0.3">
      <c r="A690" t="s">
        <v>2254</v>
      </c>
      <c r="B690" s="7">
        <v>45922</v>
      </c>
      <c r="C690" t="s">
        <v>1415</v>
      </c>
      <c r="D690" t="s">
        <v>1416</v>
      </c>
      <c r="E690">
        <v>18</v>
      </c>
      <c r="F690" t="s">
        <v>1581</v>
      </c>
      <c r="G690">
        <v>1025</v>
      </c>
      <c r="H690" t="s">
        <v>200</v>
      </c>
      <c r="I690">
        <v>980</v>
      </c>
      <c r="J690">
        <v>3</v>
      </c>
      <c r="K690">
        <v>950.6</v>
      </c>
      <c r="L690">
        <v>974365</v>
      </c>
      <c r="M690" t="s">
        <v>1548</v>
      </c>
      <c r="N690">
        <v>175385.7</v>
      </c>
      <c r="O690">
        <v>1149750.7</v>
      </c>
      <c r="P690" t="s">
        <v>1418</v>
      </c>
      <c r="Q690" s="7">
        <v>45922</v>
      </c>
      <c r="R690" t="s">
        <v>1552</v>
      </c>
      <c r="S690" s="10" t="str">
        <f t="shared" si="70"/>
        <v/>
      </c>
      <c r="T690" s="10" t="str">
        <f t="shared" si="71"/>
        <v/>
      </c>
      <c r="U690" s="10" t="str">
        <f t="shared" si="72"/>
        <v/>
      </c>
      <c r="V690" s="10" t="str">
        <f t="shared" si="73"/>
        <v/>
      </c>
      <c r="W690" s="10" t="str">
        <f t="shared" si="74"/>
        <v/>
      </c>
      <c r="X690" s="10">
        <f t="shared" si="75"/>
        <v>687</v>
      </c>
      <c r="Y690" s="10" t="str">
        <f t="shared" si="76"/>
        <v/>
      </c>
    </row>
    <row r="691" spans="1:25" x14ac:dyDescent="0.3">
      <c r="A691" t="s">
        <v>2255</v>
      </c>
      <c r="B691" s="7">
        <v>45922</v>
      </c>
      <c r="C691" t="s">
        <v>1504</v>
      </c>
      <c r="D691" t="s">
        <v>1482</v>
      </c>
      <c r="E691">
        <v>18</v>
      </c>
      <c r="F691" t="s">
        <v>1618</v>
      </c>
      <c r="G691">
        <v>2232</v>
      </c>
      <c r="H691" t="s">
        <v>190</v>
      </c>
      <c r="I691">
        <v>368</v>
      </c>
      <c r="J691">
        <v>0</v>
      </c>
      <c r="K691">
        <v>368</v>
      </c>
      <c r="L691">
        <v>821376</v>
      </c>
      <c r="M691" t="s">
        <v>1548</v>
      </c>
      <c r="N691">
        <v>147847.67999999999</v>
      </c>
      <c r="O691">
        <v>969223.67999999993</v>
      </c>
      <c r="P691" t="s">
        <v>1380</v>
      </c>
      <c r="Q691" s="7">
        <v>45923</v>
      </c>
      <c r="R691" t="s">
        <v>1552</v>
      </c>
      <c r="S691" s="10" t="str">
        <f t="shared" si="70"/>
        <v/>
      </c>
      <c r="T691" s="10" t="str">
        <f t="shared" si="71"/>
        <v/>
      </c>
      <c r="U691" s="10" t="str">
        <f t="shared" si="72"/>
        <v/>
      </c>
      <c r="V691" s="10" t="str">
        <f t="shared" si="73"/>
        <v/>
      </c>
      <c r="W691" s="10" t="str">
        <f t="shared" si="74"/>
        <v/>
      </c>
      <c r="X691" s="10">
        <f t="shared" si="75"/>
        <v>688</v>
      </c>
      <c r="Y691" s="10" t="str">
        <f t="shared" si="76"/>
        <v/>
      </c>
    </row>
    <row r="692" spans="1:25" x14ac:dyDescent="0.3">
      <c r="A692" t="s">
        <v>2256</v>
      </c>
      <c r="B692" s="7">
        <v>45923</v>
      </c>
      <c r="C692" t="s">
        <v>1405</v>
      </c>
      <c r="D692" t="s">
        <v>1406</v>
      </c>
      <c r="E692">
        <v>18</v>
      </c>
      <c r="F692" t="s">
        <v>1556</v>
      </c>
      <c r="G692">
        <v>162</v>
      </c>
      <c r="H692" t="s">
        <v>204</v>
      </c>
      <c r="I692">
        <v>1350</v>
      </c>
      <c r="J692">
        <v>1</v>
      </c>
      <c r="K692">
        <v>1336.5</v>
      </c>
      <c r="L692">
        <v>216513</v>
      </c>
      <c r="M692" t="s">
        <v>1548</v>
      </c>
      <c r="N692">
        <v>38972.339999999997</v>
      </c>
      <c r="O692">
        <v>255485.34</v>
      </c>
      <c r="P692" t="s">
        <v>1389</v>
      </c>
      <c r="Q692" s="7">
        <v>45923</v>
      </c>
      <c r="R692" t="s">
        <v>1549</v>
      </c>
      <c r="S692" s="10" t="str">
        <f t="shared" si="70"/>
        <v/>
      </c>
      <c r="T692" s="10" t="str">
        <f t="shared" si="71"/>
        <v/>
      </c>
      <c r="U692" s="10" t="str">
        <f t="shared" si="72"/>
        <v/>
      </c>
      <c r="V692" s="10" t="str">
        <f t="shared" si="73"/>
        <v/>
      </c>
      <c r="W692" s="10" t="str">
        <f t="shared" si="74"/>
        <v/>
      </c>
      <c r="X692" s="10">
        <f t="shared" si="75"/>
        <v>689</v>
      </c>
      <c r="Y692" s="10" t="str">
        <f t="shared" si="76"/>
        <v/>
      </c>
    </row>
    <row r="693" spans="1:25" x14ac:dyDescent="0.3">
      <c r="A693" t="s">
        <v>2257</v>
      </c>
      <c r="B693" s="7">
        <v>45924</v>
      </c>
      <c r="C693" t="s">
        <v>1496</v>
      </c>
      <c r="D693" t="s">
        <v>1497</v>
      </c>
      <c r="E693">
        <v>18</v>
      </c>
      <c r="F693" t="s">
        <v>1618</v>
      </c>
      <c r="G693">
        <v>486</v>
      </c>
      <c r="H693" t="s">
        <v>190</v>
      </c>
      <c r="I693">
        <v>368</v>
      </c>
      <c r="J693">
        <v>1</v>
      </c>
      <c r="K693">
        <v>364.32</v>
      </c>
      <c r="L693">
        <v>177059.52</v>
      </c>
      <c r="M693" t="s">
        <v>1548</v>
      </c>
      <c r="N693">
        <v>31870.71</v>
      </c>
      <c r="O693">
        <v>208930.23</v>
      </c>
      <c r="P693" t="s">
        <v>1389</v>
      </c>
      <c r="Q693" s="7">
        <v>45926</v>
      </c>
      <c r="R693" t="s">
        <v>1552</v>
      </c>
      <c r="S693" s="10" t="str">
        <f t="shared" si="70"/>
        <v/>
      </c>
      <c r="T693" s="10" t="str">
        <f t="shared" si="71"/>
        <v/>
      </c>
      <c r="U693" s="10" t="str">
        <f t="shared" si="72"/>
        <v/>
      </c>
      <c r="V693" s="10" t="str">
        <f t="shared" si="73"/>
        <v/>
      </c>
      <c r="W693" s="10" t="str">
        <f t="shared" si="74"/>
        <v/>
      </c>
      <c r="X693" s="10">
        <f t="shared" si="75"/>
        <v>690</v>
      </c>
      <c r="Y693" s="10" t="str">
        <f t="shared" si="76"/>
        <v/>
      </c>
    </row>
    <row r="694" spans="1:25" x14ac:dyDescent="0.3">
      <c r="A694" t="s">
        <v>2258</v>
      </c>
      <c r="B694" s="7">
        <v>45924</v>
      </c>
      <c r="C694" t="s">
        <v>1399</v>
      </c>
      <c r="D694" t="s">
        <v>1400</v>
      </c>
      <c r="E694">
        <v>18</v>
      </c>
      <c r="F694" t="s">
        <v>1574</v>
      </c>
      <c r="G694">
        <v>2121</v>
      </c>
      <c r="H694" t="s">
        <v>190</v>
      </c>
      <c r="I694">
        <v>395</v>
      </c>
      <c r="J694">
        <v>5</v>
      </c>
      <c r="K694">
        <v>375.25</v>
      </c>
      <c r="L694">
        <v>795905.25</v>
      </c>
      <c r="M694" t="s">
        <v>1548</v>
      </c>
      <c r="N694">
        <v>143262.94</v>
      </c>
      <c r="O694">
        <v>939168.19</v>
      </c>
      <c r="P694" t="s">
        <v>1380</v>
      </c>
      <c r="Q694" s="7">
        <v>45925</v>
      </c>
      <c r="R694" t="s">
        <v>1552</v>
      </c>
      <c r="S694" s="10" t="str">
        <f t="shared" si="70"/>
        <v/>
      </c>
      <c r="T694" s="10" t="str">
        <f t="shared" si="71"/>
        <v/>
      </c>
      <c r="U694" s="10" t="str">
        <f t="shared" si="72"/>
        <v/>
      </c>
      <c r="V694" s="10" t="str">
        <f t="shared" si="73"/>
        <v/>
      </c>
      <c r="W694" s="10" t="str">
        <f t="shared" si="74"/>
        <v/>
      </c>
      <c r="X694" s="10">
        <f t="shared" si="75"/>
        <v>691</v>
      </c>
      <c r="Y694" s="10" t="str">
        <f t="shared" si="76"/>
        <v/>
      </c>
    </row>
    <row r="695" spans="1:25" x14ac:dyDescent="0.3">
      <c r="A695" t="s">
        <v>2259</v>
      </c>
      <c r="B695" s="7">
        <v>45924</v>
      </c>
      <c r="C695" t="s">
        <v>1430</v>
      </c>
      <c r="D695" t="s">
        <v>1413</v>
      </c>
      <c r="E695">
        <v>18</v>
      </c>
      <c r="F695" t="s">
        <v>1547</v>
      </c>
      <c r="G695">
        <v>1416</v>
      </c>
      <c r="H695" t="s">
        <v>190</v>
      </c>
      <c r="I695">
        <v>355</v>
      </c>
      <c r="J695">
        <v>0</v>
      </c>
      <c r="K695">
        <v>355</v>
      </c>
      <c r="L695">
        <v>502680</v>
      </c>
      <c r="M695" t="s">
        <v>1548</v>
      </c>
      <c r="N695">
        <v>90482.4</v>
      </c>
      <c r="O695">
        <v>593162.4</v>
      </c>
      <c r="P695" t="s">
        <v>1380</v>
      </c>
      <c r="Q695" s="7">
        <v>45924</v>
      </c>
      <c r="R695" t="s">
        <v>1549</v>
      </c>
      <c r="S695" s="10" t="str">
        <f t="shared" si="70"/>
        <v/>
      </c>
      <c r="T695" s="10" t="str">
        <f t="shared" si="71"/>
        <v/>
      </c>
      <c r="U695" s="10" t="str">
        <f t="shared" si="72"/>
        <v/>
      </c>
      <c r="V695" s="10" t="str">
        <f t="shared" si="73"/>
        <v/>
      </c>
      <c r="W695" s="10" t="str">
        <f t="shared" si="74"/>
        <v/>
      </c>
      <c r="X695" s="10">
        <f t="shared" si="75"/>
        <v>692</v>
      </c>
      <c r="Y695" s="10" t="str">
        <f t="shared" si="76"/>
        <v/>
      </c>
    </row>
    <row r="696" spans="1:25" x14ac:dyDescent="0.3">
      <c r="A696" t="s">
        <v>2260</v>
      </c>
      <c r="B696" s="7">
        <v>45924</v>
      </c>
      <c r="C696" t="s">
        <v>1436</v>
      </c>
      <c r="D696" t="s">
        <v>1437</v>
      </c>
      <c r="E696">
        <v>18</v>
      </c>
      <c r="F696" t="s">
        <v>1570</v>
      </c>
      <c r="G696">
        <v>1407</v>
      </c>
      <c r="H696" t="s">
        <v>200</v>
      </c>
      <c r="I696">
        <v>780</v>
      </c>
      <c r="J696">
        <v>1</v>
      </c>
      <c r="K696">
        <v>772.2</v>
      </c>
      <c r="L696">
        <v>1086485.3999999999</v>
      </c>
      <c r="M696" t="s">
        <v>1548</v>
      </c>
      <c r="N696">
        <v>195567.37</v>
      </c>
      <c r="O696">
        <v>1282052.77</v>
      </c>
      <c r="P696" t="s">
        <v>1394</v>
      </c>
      <c r="Q696" s="7">
        <v>45925</v>
      </c>
      <c r="R696" t="s">
        <v>1552</v>
      </c>
      <c r="S696" s="10" t="str">
        <f t="shared" si="70"/>
        <v/>
      </c>
      <c r="T696" s="10" t="str">
        <f t="shared" si="71"/>
        <v/>
      </c>
      <c r="U696" s="10" t="str">
        <f t="shared" si="72"/>
        <v/>
      </c>
      <c r="V696" s="10" t="str">
        <f t="shared" si="73"/>
        <v/>
      </c>
      <c r="W696" s="10" t="str">
        <f t="shared" si="74"/>
        <v/>
      </c>
      <c r="X696" s="10">
        <f t="shared" si="75"/>
        <v>693</v>
      </c>
      <c r="Y696" s="10" t="str">
        <f t="shared" si="76"/>
        <v/>
      </c>
    </row>
    <row r="697" spans="1:25" x14ac:dyDescent="0.3">
      <c r="A697" t="s">
        <v>2261</v>
      </c>
      <c r="B697" s="7">
        <v>45924</v>
      </c>
      <c r="C697" t="s">
        <v>1506</v>
      </c>
      <c r="D697" t="s">
        <v>1507</v>
      </c>
      <c r="E697">
        <v>16</v>
      </c>
      <c r="F697" t="s">
        <v>1574</v>
      </c>
      <c r="G697">
        <v>706</v>
      </c>
      <c r="H697" t="s">
        <v>190</v>
      </c>
      <c r="I697">
        <v>395</v>
      </c>
      <c r="J697">
        <v>2.5</v>
      </c>
      <c r="K697">
        <v>385.12</v>
      </c>
      <c r="L697">
        <v>271894.71999999997</v>
      </c>
      <c r="M697" t="s">
        <v>1557</v>
      </c>
      <c r="N697">
        <v>48941.05</v>
      </c>
      <c r="O697">
        <v>320835.77</v>
      </c>
      <c r="P697" t="s">
        <v>1418</v>
      </c>
      <c r="Q697" s="7">
        <v>45926</v>
      </c>
      <c r="R697" t="s">
        <v>1549</v>
      </c>
      <c r="S697" s="10" t="str">
        <f t="shared" si="70"/>
        <v/>
      </c>
      <c r="T697" s="10" t="str">
        <f t="shared" si="71"/>
        <v/>
      </c>
      <c r="U697" s="10" t="str">
        <f t="shared" si="72"/>
        <v/>
      </c>
      <c r="V697" s="10" t="str">
        <f t="shared" si="73"/>
        <v/>
      </c>
      <c r="W697" s="10" t="str">
        <f t="shared" si="74"/>
        <v/>
      </c>
      <c r="X697" s="10">
        <f t="shared" si="75"/>
        <v>694</v>
      </c>
      <c r="Y697" s="10" t="str">
        <f t="shared" si="76"/>
        <v/>
      </c>
    </row>
    <row r="698" spans="1:25" x14ac:dyDescent="0.3">
      <c r="A698" t="s">
        <v>2262</v>
      </c>
      <c r="B698" s="7">
        <v>45924</v>
      </c>
      <c r="C698" t="s">
        <v>1478</v>
      </c>
      <c r="D698" t="s">
        <v>1479</v>
      </c>
      <c r="E698">
        <v>18</v>
      </c>
      <c r="F698" t="s">
        <v>1559</v>
      </c>
      <c r="G698">
        <v>289</v>
      </c>
      <c r="H698" t="s">
        <v>200</v>
      </c>
      <c r="I698">
        <v>520</v>
      </c>
      <c r="J698">
        <v>2</v>
      </c>
      <c r="K698">
        <v>509.6</v>
      </c>
      <c r="L698">
        <v>147274.4</v>
      </c>
      <c r="M698" t="s">
        <v>1548</v>
      </c>
      <c r="N698">
        <v>26509.39</v>
      </c>
      <c r="O698">
        <v>173783.79</v>
      </c>
      <c r="P698" t="s">
        <v>1394</v>
      </c>
      <c r="Q698" s="7">
        <v>45924</v>
      </c>
      <c r="R698" t="s">
        <v>1552</v>
      </c>
      <c r="S698" s="10" t="str">
        <f t="shared" si="70"/>
        <v/>
      </c>
      <c r="T698" s="10" t="str">
        <f t="shared" si="71"/>
        <v/>
      </c>
      <c r="U698" s="10" t="str">
        <f t="shared" si="72"/>
        <v/>
      </c>
      <c r="V698" s="10" t="str">
        <f t="shared" si="73"/>
        <v/>
      </c>
      <c r="W698" s="10" t="str">
        <f t="shared" si="74"/>
        <v/>
      </c>
      <c r="X698" s="10">
        <f t="shared" si="75"/>
        <v>695</v>
      </c>
      <c r="Y698" s="10" t="str">
        <f t="shared" si="76"/>
        <v/>
      </c>
    </row>
    <row r="699" spans="1:25" x14ac:dyDescent="0.3">
      <c r="A699" t="s">
        <v>2263</v>
      </c>
      <c r="B699" s="7">
        <v>45925</v>
      </c>
      <c r="C699" t="s">
        <v>1385</v>
      </c>
      <c r="D699" t="s">
        <v>1386</v>
      </c>
      <c r="E699">
        <v>16</v>
      </c>
      <c r="F699" t="s">
        <v>1556</v>
      </c>
      <c r="G699">
        <v>105</v>
      </c>
      <c r="H699" t="s">
        <v>204</v>
      </c>
      <c r="I699">
        <v>1350</v>
      </c>
      <c r="J699">
        <v>0</v>
      </c>
      <c r="K699">
        <v>1350</v>
      </c>
      <c r="L699">
        <v>141750</v>
      </c>
      <c r="M699" t="s">
        <v>1557</v>
      </c>
      <c r="N699">
        <v>25515</v>
      </c>
      <c r="O699">
        <v>167265</v>
      </c>
      <c r="P699" t="s">
        <v>1389</v>
      </c>
      <c r="Q699" s="7">
        <v>45925</v>
      </c>
      <c r="R699" t="s">
        <v>1549</v>
      </c>
      <c r="S699" s="10" t="str">
        <f t="shared" si="70"/>
        <v/>
      </c>
      <c r="T699" s="10" t="str">
        <f t="shared" si="71"/>
        <v/>
      </c>
      <c r="U699" s="10" t="str">
        <f t="shared" si="72"/>
        <v/>
      </c>
      <c r="V699" s="10" t="str">
        <f t="shared" si="73"/>
        <v/>
      </c>
      <c r="W699" s="10" t="str">
        <f t="shared" si="74"/>
        <v/>
      </c>
      <c r="X699" s="10">
        <f t="shared" si="75"/>
        <v>696</v>
      </c>
      <c r="Y699" s="10" t="str">
        <f t="shared" si="76"/>
        <v/>
      </c>
    </row>
    <row r="700" spans="1:25" x14ac:dyDescent="0.3">
      <c r="A700" t="s">
        <v>2264</v>
      </c>
      <c r="B700" s="7">
        <v>45925</v>
      </c>
      <c r="C700" t="s">
        <v>1509</v>
      </c>
      <c r="D700" t="s">
        <v>1382</v>
      </c>
      <c r="E700">
        <v>18</v>
      </c>
      <c r="F700" t="s">
        <v>1570</v>
      </c>
      <c r="G700">
        <v>2092</v>
      </c>
      <c r="H700" t="s">
        <v>200</v>
      </c>
      <c r="I700">
        <v>780</v>
      </c>
      <c r="J700">
        <v>0</v>
      </c>
      <c r="K700">
        <v>780</v>
      </c>
      <c r="L700">
        <v>1631760</v>
      </c>
      <c r="M700" t="s">
        <v>1548</v>
      </c>
      <c r="N700">
        <v>293716.8</v>
      </c>
      <c r="O700">
        <v>1925476.8</v>
      </c>
      <c r="P700" t="s">
        <v>1389</v>
      </c>
      <c r="Q700" s="7">
        <v>45925</v>
      </c>
      <c r="R700" t="s">
        <v>1552</v>
      </c>
      <c r="S700" s="10" t="str">
        <f t="shared" si="70"/>
        <v/>
      </c>
      <c r="T700" s="10" t="str">
        <f t="shared" si="71"/>
        <v/>
      </c>
      <c r="U700" s="10" t="str">
        <f t="shared" si="72"/>
        <v/>
      </c>
      <c r="V700" s="10" t="str">
        <f t="shared" si="73"/>
        <v/>
      </c>
      <c r="W700" s="10" t="str">
        <f t="shared" si="74"/>
        <v/>
      </c>
      <c r="X700" s="10">
        <f t="shared" si="75"/>
        <v>697</v>
      </c>
      <c r="Y700" s="10" t="str">
        <f t="shared" si="76"/>
        <v/>
      </c>
    </row>
    <row r="701" spans="1:25" x14ac:dyDescent="0.3">
      <c r="A701" t="s">
        <v>2265</v>
      </c>
      <c r="B701" s="7">
        <v>45926</v>
      </c>
      <c r="C701" t="s">
        <v>1427</v>
      </c>
      <c r="D701" t="s">
        <v>1428</v>
      </c>
      <c r="E701">
        <v>18</v>
      </c>
      <c r="F701" t="s">
        <v>1585</v>
      </c>
      <c r="G701">
        <v>639</v>
      </c>
      <c r="H701" t="s">
        <v>200</v>
      </c>
      <c r="I701">
        <v>148</v>
      </c>
      <c r="J701">
        <v>0</v>
      </c>
      <c r="K701">
        <v>148</v>
      </c>
      <c r="L701">
        <v>94572</v>
      </c>
      <c r="M701" t="s">
        <v>1548</v>
      </c>
      <c r="N701">
        <v>17022.96</v>
      </c>
      <c r="O701">
        <v>111594.96</v>
      </c>
      <c r="P701" t="s">
        <v>1394</v>
      </c>
      <c r="Q701" s="7">
        <v>45926</v>
      </c>
      <c r="R701" t="s">
        <v>1552</v>
      </c>
      <c r="S701" s="10" t="str">
        <f t="shared" si="70"/>
        <v/>
      </c>
      <c r="T701" s="10" t="str">
        <f t="shared" si="71"/>
        <v/>
      </c>
      <c r="U701" s="10" t="str">
        <f t="shared" si="72"/>
        <v/>
      </c>
      <c r="V701" s="10" t="str">
        <f t="shared" si="73"/>
        <v/>
      </c>
      <c r="W701" s="10" t="str">
        <f t="shared" si="74"/>
        <v/>
      </c>
      <c r="X701" s="10">
        <f t="shared" si="75"/>
        <v>698</v>
      </c>
      <c r="Y701" s="10" t="str">
        <f t="shared" si="76"/>
        <v/>
      </c>
    </row>
    <row r="702" spans="1:25" x14ac:dyDescent="0.3">
      <c r="A702" t="s">
        <v>2266</v>
      </c>
      <c r="B702" s="7">
        <v>45926</v>
      </c>
      <c r="C702" t="s">
        <v>1499</v>
      </c>
      <c r="D702" t="s">
        <v>1386</v>
      </c>
      <c r="E702">
        <v>18</v>
      </c>
      <c r="F702" t="s">
        <v>1572</v>
      </c>
      <c r="G702">
        <v>631</v>
      </c>
      <c r="H702" t="s">
        <v>200</v>
      </c>
      <c r="I702">
        <v>610</v>
      </c>
      <c r="J702">
        <v>2.5</v>
      </c>
      <c r="K702">
        <v>594.75</v>
      </c>
      <c r="L702">
        <v>375287.25</v>
      </c>
      <c r="M702" t="s">
        <v>1548</v>
      </c>
      <c r="N702">
        <v>67551.7</v>
      </c>
      <c r="O702">
        <v>442838.95</v>
      </c>
      <c r="P702" t="s">
        <v>1380</v>
      </c>
      <c r="Q702" s="7">
        <v>45928</v>
      </c>
      <c r="R702" t="s">
        <v>1552</v>
      </c>
      <c r="S702" s="10" t="str">
        <f t="shared" si="70"/>
        <v/>
      </c>
      <c r="T702" s="10" t="str">
        <f t="shared" si="71"/>
        <v/>
      </c>
      <c r="U702" s="10" t="str">
        <f t="shared" si="72"/>
        <v/>
      </c>
      <c r="V702" s="10" t="str">
        <f t="shared" si="73"/>
        <v/>
      </c>
      <c r="W702" s="10" t="str">
        <f t="shared" si="74"/>
        <v/>
      </c>
      <c r="X702" s="10">
        <f t="shared" si="75"/>
        <v>699</v>
      </c>
      <c r="Y702" s="10" t="str">
        <f t="shared" si="76"/>
        <v/>
      </c>
    </row>
    <row r="703" spans="1:25" x14ac:dyDescent="0.3">
      <c r="A703" t="s">
        <v>2267</v>
      </c>
      <c r="B703" s="7">
        <v>45926</v>
      </c>
      <c r="C703" t="s">
        <v>1405</v>
      </c>
      <c r="D703" t="s">
        <v>1406</v>
      </c>
      <c r="E703">
        <v>18</v>
      </c>
      <c r="F703" t="s">
        <v>1572</v>
      </c>
      <c r="G703">
        <v>1544</v>
      </c>
      <c r="H703" t="s">
        <v>200</v>
      </c>
      <c r="I703">
        <v>610</v>
      </c>
      <c r="J703">
        <v>0</v>
      </c>
      <c r="K703">
        <v>610</v>
      </c>
      <c r="L703">
        <v>941840</v>
      </c>
      <c r="M703" t="s">
        <v>1548</v>
      </c>
      <c r="N703">
        <v>169531.2</v>
      </c>
      <c r="O703">
        <v>1111371.2</v>
      </c>
      <c r="P703" t="s">
        <v>1389</v>
      </c>
      <c r="Q703" s="7">
        <v>45927</v>
      </c>
      <c r="R703" t="s">
        <v>1549</v>
      </c>
      <c r="S703" s="10" t="str">
        <f t="shared" si="70"/>
        <v/>
      </c>
      <c r="T703" s="10" t="str">
        <f t="shared" si="71"/>
        <v/>
      </c>
      <c r="U703" s="10" t="str">
        <f t="shared" si="72"/>
        <v/>
      </c>
      <c r="V703" s="10" t="str">
        <f t="shared" si="73"/>
        <v/>
      </c>
      <c r="W703" s="10" t="str">
        <f t="shared" si="74"/>
        <v/>
      </c>
      <c r="X703" s="10">
        <f t="shared" si="75"/>
        <v>700</v>
      </c>
      <c r="Y703" s="10" t="str">
        <f t="shared" si="76"/>
        <v/>
      </c>
    </row>
    <row r="704" spans="1:25" x14ac:dyDescent="0.3">
      <c r="A704" t="s">
        <v>2268</v>
      </c>
      <c r="B704" s="7">
        <v>45926</v>
      </c>
      <c r="C704" t="s">
        <v>1395</v>
      </c>
      <c r="D704" t="s">
        <v>1396</v>
      </c>
      <c r="E704">
        <v>18</v>
      </c>
      <c r="F704" t="s">
        <v>1568</v>
      </c>
      <c r="G704">
        <v>1598</v>
      </c>
      <c r="H704" t="s">
        <v>200</v>
      </c>
      <c r="I704">
        <v>165</v>
      </c>
      <c r="J704">
        <v>0</v>
      </c>
      <c r="K704">
        <v>165</v>
      </c>
      <c r="L704">
        <v>263670</v>
      </c>
      <c r="M704" t="s">
        <v>1548</v>
      </c>
      <c r="N704">
        <v>47460.6</v>
      </c>
      <c r="O704">
        <v>311130.59999999998</v>
      </c>
      <c r="P704" t="s">
        <v>1394</v>
      </c>
      <c r="Q704" s="7">
        <v>45928</v>
      </c>
      <c r="R704" t="s">
        <v>1549</v>
      </c>
      <c r="S704" s="10" t="str">
        <f t="shared" si="70"/>
        <v/>
      </c>
      <c r="T704" s="10" t="str">
        <f t="shared" si="71"/>
        <v/>
      </c>
      <c r="U704" s="10" t="str">
        <f t="shared" si="72"/>
        <v/>
      </c>
      <c r="V704" s="10" t="str">
        <f t="shared" si="73"/>
        <v/>
      </c>
      <c r="W704" s="10" t="str">
        <f t="shared" si="74"/>
        <v/>
      </c>
      <c r="X704" s="10">
        <f t="shared" si="75"/>
        <v>701</v>
      </c>
      <c r="Y704" s="10" t="str">
        <f t="shared" si="76"/>
        <v/>
      </c>
    </row>
    <row r="705" spans="1:25" x14ac:dyDescent="0.3">
      <c r="A705" t="s">
        <v>2269</v>
      </c>
      <c r="B705" s="7">
        <v>45926</v>
      </c>
      <c r="C705" t="s">
        <v>1436</v>
      </c>
      <c r="D705" t="s">
        <v>1437</v>
      </c>
      <c r="E705">
        <v>18</v>
      </c>
      <c r="F705" t="s">
        <v>1563</v>
      </c>
      <c r="G705">
        <v>372</v>
      </c>
      <c r="H705" t="s">
        <v>204</v>
      </c>
      <c r="I705">
        <v>480</v>
      </c>
      <c r="J705">
        <v>2.5</v>
      </c>
      <c r="K705">
        <v>468</v>
      </c>
      <c r="L705">
        <v>174096</v>
      </c>
      <c r="M705" t="s">
        <v>1548</v>
      </c>
      <c r="N705">
        <v>31337.279999999999</v>
      </c>
      <c r="O705">
        <v>205433.28</v>
      </c>
      <c r="P705" t="s">
        <v>1394</v>
      </c>
      <c r="Q705" s="7">
        <v>45927</v>
      </c>
      <c r="R705" t="s">
        <v>1549</v>
      </c>
      <c r="S705" s="10" t="str">
        <f t="shared" si="70"/>
        <v/>
      </c>
      <c r="T705" s="10" t="str">
        <f t="shared" si="71"/>
        <v/>
      </c>
      <c r="U705" s="10" t="str">
        <f t="shared" si="72"/>
        <v/>
      </c>
      <c r="V705" s="10" t="str">
        <f t="shared" si="73"/>
        <v/>
      </c>
      <c r="W705" s="10" t="str">
        <f t="shared" si="74"/>
        <v/>
      </c>
      <c r="X705" s="10">
        <f t="shared" si="75"/>
        <v>702</v>
      </c>
      <c r="Y705" s="10" t="str">
        <f t="shared" si="76"/>
        <v/>
      </c>
    </row>
    <row r="706" spans="1:25" x14ac:dyDescent="0.3">
      <c r="A706" t="s">
        <v>2270</v>
      </c>
      <c r="B706" s="7">
        <v>45926</v>
      </c>
      <c r="C706" t="s">
        <v>1493</v>
      </c>
      <c r="D706" t="s">
        <v>1494</v>
      </c>
      <c r="E706">
        <v>18</v>
      </c>
      <c r="F706" t="s">
        <v>1565</v>
      </c>
      <c r="G706">
        <v>2105</v>
      </c>
      <c r="H706" t="s">
        <v>200</v>
      </c>
      <c r="I706">
        <v>1150</v>
      </c>
      <c r="J706">
        <v>3</v>
      </c>
      <c r="K706">
        <v>1115.5</v>
      </c>
      <c r="L706">
        <v>2348127.5</v>
      </c>
      <c r="M706" t="s">
        <v>1548</v>
      </c>
      <c r="N706">
        <v>422662.95</v>
      </c>
      <c r="O706">
        <v>2770790.45</v>
      </c>
      <c r="P706" t="s">
        <v>1389</v>
      </c>
      <c r="Q706" s="7">
        <v>45926</v>
      </c>
      <c r="R706" t="s">
        <v>1552</v>
      </c>
      <c r="S706" s="10" t="str">
        <f t="shared" si="70"/>
        <v/>
      </c>
      <c r="T706" s="10" t="str">
        <f t="shared" si="71"/>
        <v/>
      </c>
      <c r="U706" s="10" t="str">
        <f t="shared" si="72"/>
        <v/>
      </c>
      <c r="V706" s="10" t="str">
        <f t="shared" si="73"/>
        <v/>
      </c>
      <c r="W706" s="10" t="str">
        <f t="shared" si="74"/>
        <v/>
      </c>
      <c r="X706" s="10">
        <f t="shared" si="75"/>
        <v>703</v>
      </c>
      <c r="Y706" s="10" t="str">
        <f t="shared" si="76"/>
        <v/>
      </c>
    </row>
    <row r="707" spans="1:25" x14ac:dyDescent="0.3">
      <c r="A707" t="s">
        <v>2271</v>
      </c>
      <c r="B707" s="7">
        <v>45927</v>
      </c>
      <c r="C707" t="s">
        <v>1399</v>
      </c>
      <c r="D707" t="s">
        <v>1400</v>
      </c>
      <c r="E707">
        <v>18</v>
      </c>
      <c r="F707" t="s">
        <v>1609</v>
      </c>
      <c r="G707">
        <v>953</v>
      </c>
      <c r="H707" t="s">
        <v>200</v>
      </c>
      <c r="I707">
        <v>690</v>
      </c>
      <c r="J707">
        <v>0</v>
      </c>
      <c r="K707">
        <v>690</v>
      </c>
      <c r="L707">
        <v>657570</v>
      </c>
      <c r="M707" t="s">
        <v>1548</v>
      </c>
      <c r="N707">
        <v>118362.6</v>
      </c>
      <c r="O707">
        <v>775932.6</v>
      </c>
      <c r="P707" t="s">
        <v>1380</v>
      </c>
      <c r="Q707" s="7">
        <v>45927</v>
      </c>
      <c r="R707" t="s">
        <v>1552</v>
      </c>
      <c r="S707" s="10" t="str">
        <f t="shared" si="70"/>
        <v/>
      </c>
      <c r="T707" s="10" t="str">
        <f t="shared" si="71"/>
        <v/>
      </c>
      <c r="U707" s="10" t="str">
        <f t="shared" si="72"/>
        <v/>
      </c>
      <c r="V707" s="10" t="str">
        <f t="shared" si="73"/>
        <v/>
      </c>
      <c r="W707" s="10" t="str">
        <f t="shared" si="74"/>
        <v/>
      </c>
      <c r="X707" s="10">
        <f t="shared" si="75"/>
        <v>704</v>
      </c>
      <c r="Y707" s="10" t="str">
        <f t="shared" si="76"/>
        <v/>
      </c>
    </row>
    <row r="708" spans="1:25" x14ac:dyDescent="0.3">
      <c r="A708" t="s">
        <v>2272</v>
      </c>
      <c r="B708" s="7">
        <v>45927</v>
      </c>
      <c r="C708" t="s">
        <v>1465</v>
      </c>
      <c r="D708" t="s">
        <v>1466</v>
      </c>
      <c r="E708">
        <v>18</v>
      </c>
      <c r="F708" t="s">
        <v>1568</v>
      </c>
      <c r="G708">
        <v>560</v>
      </c>
      <c r="H708" t="s">
        <v>200</v>
      </c>
      <c r="I708">
        <v>165</v>
      </c>
      <c r="J708">
        <v>5</v>
      </c>
      <c r="K708">
        <v>156.75</v>
      </c>
      <c r="L708">
        <v>87780</v>
      </c>
      <c r="M708" t="s">
        <v>1548</v>
      </c>
      <c r="N708">
        <v>15800.4</v>
      </c>
      <c r="O708">
        <v>103580.4</v>
      </c>
      <c r="P708" t="s">
        <v>1380</v>
      </c>
      <c r="Q708" s="7">
        <v>45927</v>
      </c>
      <c r="R708" t="s">
        <v>1552</v>
      </c>
      <c r="S708" s="10" t="str">
        <f t="shared" ref="S708:S771" si="77">IF(J708&gt;5,"FLAG","")</f>
        <v/>
      </c>
      <c r="T708" s="10" t="str">
        <f t="shared" ref="T708:T771" si="78">IF(WEEKDAY(B708)=1,"FLAG","")</f>
        <v/>
      </c>
      <c r="U708" s="10" t="str">
        <f t="shared" ref="U708:U771" si="79">IF(AND(B708&lt;=DATE(2026,3,31),Q708&gt;DATE(2026,3,31)),"FLAG","")</f>
        <v/>
      </c>
      <c r="V708" s="10" t="str">
        <f t="shared" ref="V708:V771" si="80">IF(COUNTIFS($C$4:$C$1451,C708,$B$4:$B$1451,B708,$F$4:$F$1451,F708,$G$4:$G$1451,G708,$L$4:$L$1451,L708)&gt;1,"FLAG","")</f>
        <v/>
      </c>
      <c r="W708" s="10" t="str">
        <f t="shared" ref="W708:W771" si="81">IF(OR(AND(E708&lt;&gt;18,M708&lt;&gt;"IGST"),AND(E708=18,M708="IGST")),"FLAG","")</f>
        <v/>
      </c>
      <c r="X708" s="10">
        <f t="shared" ref="X708:X771" si="82">VALUE(MID(A708,11,4))</f>
        <v>705</v>
      </c>
      <c r="Y708" s="10" t="str">
        <f t="shared" ref="Y708:Y771" si="83">IF(ROW()=4,"",IF(X708-INDEX($X$4:$X$1451,ROW()-4)&gt;1,"FLAG",""))</f>
        <v/>
      </c>
    </row>
    <row r="709" spans="1:25" x14ac:dyDescent="0.3">
      <c r="A709" t="s">
        <v>2273</v>
      </c>
      <c r="B709" s="7">
        <v>45929</v>
      </c>
      <c r="C709" t="s">
        <v>1496</v>
      </c>
      <c r="D709" t="s">
        <v>1497</v>
      </c>
      <c r="E709">
        <v>18</v>
      </c>
      <c r="F709" t="s">
        <v>1559</v>
      </c>
      <c r="G709">
        <v>1055</v>
      </c>
      <c r="H709" t="s">
        <v>200</v>
      </c>
      <c r="I709">
        <v>520</v>
      </c>
      <c r="J709">
        <v>1</v>
      </c>
      <c r="K709">
        <v>514.79999999999995</v>
      </c>
      <c r="L709">
        <v>543114</v>
      </c>
      <c r="M709" t="s">
        <v>1548</v>
      </c>
      <c r="N709">
        <v>97760.52</v>
      </c>
      <c r="O709">
        <v>640874.52</v>
      </c>
      <c r="P709" t="s">
        <v>1389</v>
      </c>
      <c r="Q709" s="7">
        <v>45930</v>
      </c>
      <c r="R709" t="s">
        <v>1552</v>
      </c>
      <c r="S709" s="10" t="str">
        <f t="shared" si="77"/>
        <v/>
      </c>
      <c r="T709" s="10" t="str">
        <f t="shared" si="78"/>
        <v/>
      </c>
      <c r="U709" s="10" t="str">
        <f t="shared" si="79"/>
        <v/>
      </c>
      <c r="V709" s="10" t="str">
        <f t="shared" si="80"/>
        <v/>
      </c>
      <c r="W709" s="10" t="str">
        <f t="shared" si="81"/>
        <v/>
      </c>
      <c r="X709" s="10">
        <f t="shared" si="82"/>
        <v>706</v>
      </c>
      <c r="Y709" s="10" t="str">
        <f t="shared" si="83"/>
        <v/>
      </c>
    </row>
    <row r="710" spans="1:25" x14ac:dyDescent="0.3">
      <c r="A710" t="s">
        <v>2274</v>
      </c>
      <c r="B710" s="7">
        <v>45929</v>
      </c>
      <c r="C710" t="s">
        <v>1452</v>
      </c>
      <c r="D710" t="s">
        <v>1453</v>
      </c>
      <c r="E710">
        <v>18</v>
      </c>
      <c r="F710" t="s">
        <v>1609</v>
      </c>
      <c r="G710">
        <v>2052</v>
      </c>
      <c r="H710" t="s">
        <v>200</v>
      </c>
      <c r="I710">
        <v>690</v>
      </c>
      <c r="J710">
        <v>2.5</v>
      </c>
      <c r="K710">
        <v>672.75</v>
      </c>
      <c r="L710">
        <v>1380483</v>
      </c>
      <c r="M710" t="s">
        <v>1548</v>
      </c>
      <c r="N710">
        <v>248486.94</v>
      </c>
      <c r="O710">
        <v>1628969.94</v>
      </c>
      <c r="P710" t="s">
        <v>1394</v>
      </c>
      <c r="Q710" s="7">
        <v>45929</v>
      </c>
      <c r="R710" t="s">
        <v>1552</v>
      </c>
      <c r="S710" s="10" t="str">
        <f t="shared" si="77"/>
        <v/>
      </c>
      <c r="T710" s="10" t="str">
        <f t="shared" si="78"/>
        <v/>
      </c>
      <c r="U710" s="10" t="str">
        <f t="shared" si="79"/>
        <v/>
      </c>
      <c r="V710" s="10" t="str">
        <f t="shared" si="80"/>
        <v/>
      </c>
      <c r="W710" s="10" t="str">
        <f t="shared" si="81"/>
        <v/>
      </c>
      <c r="X710" s="10">
        <f t="shared" si="82"/>
        <v>707</v>
      </c>
      <c r="Y710" s="10" t="str">
        <f t="shared" si="83"/>
        <v/>
      </c>
    </row>
    <row r="711" spans="1:25" x14ac:dyDescent="0.3">
      <c r="A711" t="s">
        <v>2275</v>
      </c>
      <c r="B711" s="7">
        <v>45929</v>
      </c>
      <c r="C711" t="s">
        <v>1436</v>
      </c>
      <c r="D711" t="s">
        <v>1437</v>
      </c>
      <c r="E711">
        <v>18</v>
      </c>
      <c r="F711" t="s">
        <v>1565</v>
      </c>
      <c r="G711">
        <v>625</v>
      </c>
      <c r="H711" t="s">
        <v>200</v>
      </c>
      <c r="I711">
        <v>1150</v>
      </c>
      <c r="J711">
        <v>5</v>
      </c>
      <c r="K711">
        <v>1092.5</v>
      </c>
      <c r="L711">
        <v>682812.5</v>
      </c>
      <c r="M711" t="s">
        <v>1548</v>
      </c>
      <c r="N711">
        <v>122906.25</v>
      </c>
      <c r="O711">
        <v>805718.75</v>
      </c>
      <c r="P711" t="s">
        <v>1394</v>
      </c>
      <c r="Q711" s="7">
        <v>45931</v>
      </c>
      <c r="R711" t="s">
        <v>1552</v>
      </c>
      <c r="S711" s="10" t="str">
        <f t="shared" si="77"/>
        <v/>
      </c>
      <c r="T711" s="10" t="str">
        <f t="shared" si="78"/>
        <v/>
      </c>
      <c r="U711" s="10" t="str">
        <f t="shared" si="79"/>
        <v/>
      </c>
      <c r="V711" s="10" t="str">
        <f t="shared" si="80"/>
        <v/>
      </c>
      <c r="W711" s="10" t="str">
        <f t="shared" si="81"/>
        <v/>
      </c>
      <c r="X711" s="10">
        <f t="shared" si="82"/>
        <v>708</v>
      </c>
      <c r="Y711" s="10" t="str">
        <f t="shared" si="83"/>
        <v/>
      </c>
    </row>
    <row r="712" spans="1:25" x14ac:dyDescent="0.3">
      <c r="A712" t="s">
        <v>2276</v>
      </c>
      <c r="B712" s="7">
        <v>45929</v>
      </c>
      <c r="C712" t="s">
        <v>1475</v>
      </c>
      <c r="D712" t="s">
        <v>1476</v>
      </c>
      <c r="E712">
        <v>18</v>
      </c>
      <c r="F712" t="s">
        <v>1559</v>
      </c>
      <c r="G712">
        <v>164</v>
      </c>
      <c r="H712" t="s">
        <v>200</v>
      </c>
      <c r="I712">
        <v>520</v>
      </c>
      <c r="J712">
        <v>0</v>
      </c>
      <c r="K712">
        <v>520</v>
      </c>
      <c r="L712">
        <v>85280</v>
      </c>
      <c r="M712" t="s">
        <v>1548</v>
      </c>
      <c r="N712">
        <v>15350.4</v>
      </c>
      <c r="O712">
        <v>100630.39999999999</v>
      </c>
      <c r="P712" t="s">
        <v>1389</v>
      </c>
      <c r="Q712" s="7">
        <v>45930</v>
      </c>
      <c r="R712" t="s">
        <v>1549</v>
      </c>
      <c r="S712" s="10" t="str">
        <f t="shared" si="77"/>
        <v/>
      </c>
      <c r="T712" s="10" t="str">
        <f t="shared" si="78"/>
        <v/>
      </c>
      <c r="U712" s="10" t="str">
        <f t="shared" si="79"/>
        <v/>
      </c>
      <c r="V712" s="10" t="str">
        <f t="shared" si="80"/>
        <v/>
      </c>
      <c r="W712" s="10" t="str">
        <f t="shared" si="81"/>
        <v/>
      </c>
      <c r="X712" s="10">
        <f t="shared" si="82"/>
        <v>709</v>
      </c>
      <c r="Y712" s="10" t="str">
        <f t="shared" si="83"/>
        <v/>
      </c>
    </row>
    <row r="713" spans="1:25" x14ac:dyDescent="0.3">
      <c r="A713" t="s">
        <v>2277</v>
      </c>
      <c r="B713" s="7">
        <v>45929</v>
      </c>
      <c r="C713" t="s">
        <v>1509</v>
      </c>
      <c r="D713" t="s">
        <v>1382</v>
      </c>
      <c r="E713">
        <v>18</v>
      </c>
      <c r="F713" t="s">
        <v>1551</v>
      </c>
      <c r="G713">
        <v>642</v>
      </c>
      <c r="H713" t="s">
        <v>190</v>
      </c>
      <c r="I713">
        <v>342</v>
      </c>
      <c r="J713">
        <v>0</v>
      </c>
      <c r="K713">
        <v>342</v>
      </c>
      <c r="L713">
        <v>219564</v>
      </c>
      <c r="M713" t="s">
        <v>1548</v>
      </c>
      <c r="N713">
        <v>39521.519999999997</v>
      </c>
      <c r="O713">
        <v>259085.52</v>
      </c>
      <c r="P713" t="s">
        <v>1389</v>
      </c>
      <c r="Q713" s="7">
        <v>45931</v>
      </c>
      <c r="R713" t="s">
        <v>1549</v>
      </c>
      <c r="S713" s="10" t="str">
        <f t="shared" si="77"/>
        <v/>
      </c>
      <c r="T713" s="10" t="str">
        <f t="shared" si="78"/>
        <v/>
      </c>
      <c r="U713" s="10" t="str">
        <f t="shared" si="79"/>
        <v/>
      </c>
      <c r="V713" s="10" t="str">
        <f t="shared" si="80"/>
        <v/>
      </c>
      <c r="W713" s="10" t="str">
        <f t="shared" si="81"/>
        <v/>
      </c>
      <c r="X713" s="10">
        <f t="shared" si="82"/>
        <v>710</v>
      </c>
      <c r="Y713" s="10" t="str">
        <f t="shared" si="83"/>
        <v/>
      </c>
    </row>
    <row r="714" spans="1:25" x14ac:dyDescent="0.3">
      <c r="A714" t="s">
        <v>2278</v>
      </c>
      <c r="B714" s="7">
        <v>45929</v>
      </c>
      <c r="C714" t="s">
        <v>1436</v>
      </c>
      <c r="D714" t="s">
        <v>1437</v>
      </c>
      <c r="E714">
        <v>18</v>
      </c>
      <c r="F714" t="s">
        <v>1607</v>
      </c>
      <c r="G714">
        <v>1761</v>
      </c>
      <c r="H714" t="s">
        <v>200</v>
      </c>
      <c r="I714">
        <v>610</v>
      </c>
      <c r="J714">
        <v>0</v>
      </c>
      <c r="K714">
        <v>610</v>
      </c>
      <c r="L714">
        <v>1074210</v>
      </c>
      <c r="M714" t="s">
        <v>1548</v>
      </c>
      <c r="N714">
        <v>193357.8</v>
      </c>
      <c r="O714">
        <v>1267567.8</v>
      </c>
      <c r="P714" t="s">
        <v>1394</v>
      </c>
      <c r="Q714" s="7">
        <v>45931</v>
      </c>
      <c r="R714" t="s">
        <v>1549</v>
      </c>
      <c r="S714" s="10" t="str">
        <f t="shared" si="77"/>
        <v/>
      </c>
      <c r="T714" s="10" t="str">
        <f t="shared" si="78"/>
        <v/>
      </c>
      <c r="U714" s="10" t="str">
        <f t="shared" si="79"/>
        <v/>
      </c>
      <c r="V714" s="10" t="str">
        <f t="shared" si="80"/>
        <v/>
      </c>
      <c r="W714" s="10" t="str">
        <f t="shared" si="81"/>
        <v/>
      </c>
      <c r="X714" s="10">
        <f t="shared" si="82"/>
        <v>711</v>
      </c>
      <c r="Y714" s="10" t="str">
        <f t="shared" si="83"/>
        <v/>
      </c>
    </row>
    <row r="715" spans="1:25" x14ac:dyDescent="0.3">
      <c r="A715" t="s">
        <v>2279</v>
      </c>
      <c r="B715" s="7">
        <v>45929</v>
      </c>
      <c r="C715" t="s">
        <v>1517</v>
      </c>
      <c r="D715" t="s">
        <v>1518</v>
      </c>
      <c r="E715">
        <v>14</v>
      </c>
      <c r="F715" t="s">
        <v>1570</v>
      </c>
      <c r="G715">
        <v>1813</v>
      </c>
      <c r="H715" t="s">
        <v>200</v>
      </c>
      <c r="I715">
        <v>780</v>
      </c>
      <c r="J715">
        <v>0</v>
      </c>
      <c r="K715">
        <v>780</v>
      </c>
      <c r="L715">
        <v>1414140</v>
      </c>
      <c r="M715" t="s">
        <v>1557</v>
      </c>
      <c r="N715">
        <v>254545.2</v>
      </c>
      <c r="O715">
        <v>1668685.2</v>
      </c>
      <c r="P715" t="s">
        <v>1394</v>
      </c>
      <c r="Q715" s="7">
        <v>45930</v>
      </c>
      <c r="R715" t="s">
        <v>1552</v>
      </c>
      <c r="S715" s="10" t="str">
        <f t="shared" si="77"/>
        <v/>
      </c>
      <c r="T715" s="10" t="str">
        <f t="shared" si="78"/>
        <v/>
      </c>
      <c r="U715" s="10" t="str">
        <f t="shared" si="79"/>
        <v/>
      </c>
      <c r="V715" s="10" t="str">
        <f t="shared" si="80"/>
        <v/>
      </c>
      <c r="W715" s="10" t="str">
        <f t="shared" si="81"/>
        <v/>
      </c>
      <c r="X715" s="10">
        <f t="shared" si="82"/>
        <v>712</v>
      </c>
      <c r="Y715" s="10" t="str">
        <f t="shared" si="83"/>
        <v/>
      </c>
    </row>
    <row r="716" spans="1:25" x14ac:dyDescent="0.3">
      <c r="A716" t="s">
        <v>2280</v>
      </c>
      <c r="B716" s="7">
        <v>45930</v>
      </c>
      <c r="C716" t="s">
        <v>1402</v>
      </c>
      <c r="D716" t="s">
        <v>1403</v>
      </c>
      <c r="E716">
        <v>18</v>
      </c>
      <c r="F716" t="s">
        <v>1585</v>
      </c>
      <c r="G716">
        <v>842</v>
      </c>
      <c r="H716" t="s">
        <v>200</v>
      </c>
      <c r="I716">
        <v>148</v>
      </c>
      <c r="J716">
        <v>4</v>
      </c>
      <c r="K716">
        <v>142.08000000000001</v>
      </c>
      <c r="L716">
        <v>119631.36</v>
      </c>
      <c r="M716" t="s">
        <v>1548</v>
      </c>
      <c r="N716">
        <v>21533.64</v>
      </c>
      <c r="O716">
        <v>141165</v>
      </c>
      <c r="P716" t="s">
        <v>1389</v>
      </c>
      <c r="Q716" s="7">
        <v>45930</v>
      </c>
      <c r="R716" t="s">
        <v>1552</v>
      </c>
      <c r="S716" s="10" t="str">
        <f t="shared" si="77"/>
        <v/>
      </c>
      <c r="T716" s="10" t="str">
        <f t="shared" si="78"/>
        <v/>
      </c>
      <c r="U716" s="10" t="str">
        <f t="shared" si="79"/>
        <v/>
      </c>
      <c r="V716" s="10" t="str">
        <f t="shared" si="80"/>
        <v/>
      </c>
      <c r="W716" s="10" t="str">
        <f t="shared" si="81"/>
        <v/>
      </c>
      <c r="X716" s="10">
        <f t="shared" si="82"/>
        <v>713</v>
      </c>
      <c r="Y716" s="10" t="str">
        <f t="shared" si="83"/>
        <v/>
      </c>
    </row>
    <row r="717" spans="1:25" x14ac:dyDescent="0.3">
      <c r="A717" t="s">
        <v>2281</v>
      </c>
      <c r="B717" s="7">
        <v>45930</v>
      </c>
      <c r="C717" t="s">
        <v>1405</v>
      </c>
      <c r="D717" t="s">
        <v>1406</v>
      </c>
      <c r="E717">
        <v>18</v>
      </c>
      <c r="F717" t="s">
        <v>1568</v>
      </c>
      <c r="G717">
        <v>945</v>
      </c>
      <c r="H717" t="s">
        <v>200</v>
      </c>
      <c r="I717">
        <v>165</v>
      </c>
      <c r="J717">
        <v>0</v>
      </c>
      <c r="K717">
        <v>165</v>
      </c>
      <c r="L717">
        <v>155925</v>
      </c>
      <c r="M717" t="s">
        <v>1548</v>
      </c>
      <c r="N717">
        <v>28066.5</v>
      </c>
      <c r="O717">
        <v>183991.5</v>
      </c>
      <c r="P717" t="s">
        <v>1389</v>
      </c>
      <c r="Q717" s="7">
        <v>45930</v>
      </c>
      <c r="R717" t="s">
        <v>1552</v>
      </c>
      <c r="S717" s="10" t="str">
        <f t="shared" si="77"/>
        <v/>
      </c>
      <c r="T717" s="10" t="str">
        <f t="shared" si="78"/>
        <v/>
      </c>
      <c r="U717" s="10" t="str">
        <f t="shared" si="79"/>
        <v/>
      </c>
      <c r="V717" s="10" t="str">
        <f t="shared" si="80"/>
        <v/>
      </c>
      <c r="W717" s="10" t="str">
        <f t="shared" si="81"/>
        <v/>
      </c>
      <c r="X717" s="10">
        <f t="shared" si="82"/>
        <v>714</v>
      </c>
      <c r="Y717" s="10" t="str">
        <f t="shared" si="83"/>
        <v/>
      </c>
    </row>
    <row r="718" spans="1:25" x14ac:dyDescent="0.3">
      <c r="A718" t="s">
        <v>2282</v>
      </c>
      <c r="B718" s="7">
        <v>45930</v>
      </c>
      <c r="C718" t="s">
        <v>1395</v>
      </c>
      <c r="D718" t="s">
        <v>1396</v>
      </c>
      <c r="E718">
        <v>18</v>
      </c>
      <c r="F718" t="s">
        <v>1570</v>
      </c>
      <c r="G718">
        <v>1588</v>
      </c>
      <c r="H718" t="s">
        <v>200</v>
      </c>
      <c r="I718">
        <v>780</v>
      </c>
      <c r="J718">
        <v>0</v>
      </c>
      <c r="K718">
        <v>780</v>
      </c>
      <c r="L718">
        <v>1238640</v>
      </c>
      <c r="M718" t="s">
        <v>1548</v>
      </c>
      <c r="N718">
        <v>222955.2</v>
      </c>
      <c r="O718">
        <v>1461595.2</v>
      </c>
      <c r="P718" t="s">
        <v>1394</v>
      </c>
      <c r="Q718" s="7">
        <v>45932</v>
      </c>
      <c r="R718" t="s">
        <v>1549</v>
      </c>
      <c r="S718" s="10" t="str">
        <f t="shared" si="77"/>
        <v/>
      </c>
      <c r="T718" s="10" t="str">
        <f t="shared" si="78"/>
        <v/>
      </c>
      <c r="U718" s="10" t="str">
        <f t="shared" si="79"/>
        <v/>
      </c>
      <c r="V718" s="10" t="str">
        <f t="shared" si="80"/>
        <v/>
      </c>
      <c r="W718" s="10" t="str">
        <f t="shared" si="81"/>
        <v/>
      </c>
      <c r="X718" s="10">
        <f t="shared" si="82"/>
        <v>715</v>
      </c>
      <c r="Y718" s="10" t="str">
        <f t="shared" si="83"/>
        <v/>
      </c>
    </row>
    <row r="719" spans="1:25" x14ac:dyDescent="0.3">
      <c r="A719" t="s">
        <v>2283</v>
      </c>
      <c r="B719" s="7">
        <v>45930</v>
      </c>
      <c r="C719" t="s">
        <v>1521</v>
      </c>
      <c r="D719" t="s">
        <v>1522</v>
      </c>
      <c r="E719">
        <v>18</v>
      </c>
      <c r="F719" t="s">
        <v>1570</v>
      </c>
      <c r="G719">
        <v>1321</v>
      </c>
      <c r="H719" t="s">
        <v>200</v>
      </c>
      <c r="I719">
        <v>780</v>
      </c>
      <c r="J719">
        <v>5</v>
      </c>
      <c r="K719">
        <v>741</v>
      </c>
      <c r="L719">
        <v>978861</v>
      </c>
      <c r="M719" t="s">
        <v>1548</v>
      </c>
      <c r="N719">
        <v>176194.98</v>
      </c>
      <c r="O719">
        <v>1155055.98</v>
      </c>
      <c r="P719" t="s">
        <v>1418</v>
      </c>
      <c r="Q719" s="7">
        <v>45932</v>
      </c>
      <c r="R719" t="s">
        <v>1549</v>
      </c>
      <c r="S719" s="10" t="str">
        <f t="shared" si="77"/>
        <v/>
      </c>
      <c r="T719" s="10" t="str">
        <f t="shared" si="78"/>
        <v/>
      </c>
      <c r="U719" s="10" t="str">
        <f t="shared" si="79"/>
        <v/>
      </c>
      <c r="V719" s="10" t="str">
        <f t="shared" si="80"/>
        <v/>
      </c>
      <c r="W719" s="10" t="str">
        <f t="shared" si="81"/>
        <v/>
      </c>
      <c r="X719" s="10">
        <f t="shared" si="82"/>
        <v>716</v>
      </c>
      <c r="Y719" s="10" t="str">
        <f t="shared" si="83"/>
        <v/>
      </c>
    </row>
    <row r="720" spans="1:25" x14ac:dyDescent="0.3">
      <c r="A720" t="s">
        <v>2284</v>
      </c>
      <c r="B720" s="7">
        <v>45930</v>
      </c>
      <c r="C720" t="s">
        <v>1521</v>
      </c>
      <c r="D720" t="s">
        <v>1522</v>
      </c>
      <c r="E720">
        <v>18</v>
      </c>
      <c r="F720" t="s">
        <v>1559</v>
      </c>
      <c r="G720">
        <v>704</v>
      </c>
      <c r="H720" t="s">
        <v>200</v>
      </c>
      <c r="I720">
        <v>520</v>
      </c>
      <c r="J720">
        <v>4</v>
      </c>
      <c r="K720">
        <v>499.2</v>
      </c>
      <c r="L720">
        <v>351436.79999999999</v>
      </c>
      <c r="M720" t="s">
        <v>1548</v>
      </c>
      <c r="N720">
        <v>63258.62</v>
      </c>
      <c r="O720">
        <v>414695.42</v>
      </c>
      <c r="P720" t="s">
        <v>1418</v>
      </c>
      <c r="Q720" s="7">
        <v>45930</v>
      </c>
      <c r="R720" t="s">
        <v>1552</v>
      </c>
      <c r="S720" s="10" t="str">
        <f t="shared" si="77"/>
        <v/>
      </c>
      <c r="T720" s="10" t="str">
        <f t="shared" si="78"/>
        <v/>
      </c>
      <c r="U720" s="10" t="str">
        <f t="shared" si="79"/>
        <v/>
      </c>
      <c r="V720" s="10" t="str">
        <f t="shared" si="80"/>
        <v/>
      </c>
      <c r="W720" s="10" t="str">
        <f t="shared" si="81"/>
        <v/>
      </c>
      <c r="X720" s="10">
        <f t="shared" si="82"/>
        <v>717</v>
      </c>
      <c r="Y720" s="10" t="str">
        <f t="shared" si="83"/>
        <v/>
      </c>
    </row>
    <row r="721" spans="1:25" x14ac:dyDescent="0.3">
      <c r="A721" t="s">
        <v>2285</v>
      </c>
      <c r="B721" s="7">
        <v>45930</v>
      </c>
      <c r="C721" t="s">
        <v>1412</v>
      </c>
      <c r="D721" t="s">
        <v>1413</v>
      </c>
      <c r="E721">
        <v>18</v>
      </c>
      <c r="F721" t="s">
        <v>1559</v>
      </c>
      <c r="G721">
        <v>1450</v>
      </c>
      <c r="H721" t="s">
        <v>200</v>
      </c>
      <c r="I721">
        <v>520</v>
      </c>
      <c r="J721">
        <v>4</v>
      </c>
      <c r="K721">
        <v>499.2</v>
      </c>
      <c r="L721">
        <v>723840</v>
      </c>
      <c r="M721" t="s">
        <v>1548</v>
      </c>
      <c r="N721">
        <v>130291.2</v>
      </c>
      <c r="O721">
        <v>854131.19999999995</v>
      </c>
      <c r="P721" t="s">
        <v>1389</v>
      </c>
      <c r="Q721" s="7">
        <v>45931</v>
      </c>
      <c r="R721" t="s">
        <v>1549</v>
      </c>
      <c r="S721" s="10" t="str">
        <f t="shared" si="77"/>
        <v/>
      </c>
      <c r="T721" s="10" t="str">
        <f t="shared" si="78"/>
        <v/>
      </c>
      <c r="U721" s="10" t="str">
        <f t="shared" si="79"/>
        <v/>
      </c>
      <c r="V721" s="10" t="str">
        <f t="shared" si="80"/>
        <v/>
      </c>
      <c r="W721" s="10" t="str">
        <f t="shared" si="81"/>
        <v/>
      </c>
      <c r="X721" s="10">
        <f t="shared" si="82"/>
        <v>718</v>
      </c>
      <c r="Y721" s="10" t="str">
        <f t="shared" si="83"/>
        <v/>
      </c>
    </row>
    <row r="722" spans="1:25" x14ac:dyDescent="0.3">
      <c r="A722" t="s">
        <v>2286</v>
      </c>
      <c r="B722" s="7">
        <v>45930</v>
      </c>
      <c r="C722" t="s">
        <v>1504</v>
      </c>
      <c r="D722" t="s">
        <v>1482</v>
      </c>
      <c r="E722">
        <v>18</v>
      </c>
      <c r="F722" t="s">
        <v>1576</v>
      </c>
      <c r="G722">
        <v>1454</v>
      </c>
      <c r="H722" t="s">
        <v>200</v>
      </c>
      <c r="I722">
        <v>92</v>
      </c>
      <c r="J722">
        <v>0</v>
      </c>
      <c r="K722">
        <v>92</v>
      </c>
      <c r="L722">
        <v>133768</v>
      </c>
      <c r="M722" t="s">
        <v>1548</v>
      </c>
      <c r="N722">
        <v>24078.240000000002</v>
      </c>
      <c r="O722">
        <v>157846.24</v>
      </c>
      <c r="P722" t="s">
        <v>1380</v>
      </c>
      <c r="Q722" s="7">
        <v>45932</v>
      </c>
      <c r="R722" t="s">
        <v>1552</v>
      </c>
      <c r="S722" s="10" t="str">
        <f t="shared" si="77"/>
        <v/>
      </c>
      <c r="T722" s="10" t="str">
        <f t="shared" si="78"/>
        <v/>
      </c>
      <c r="U722" s="10" t="str">
        <f t="shared" si="79"/>
        <v/>
      </c>
      <c r="V722" s="10" t="str">
        <f t="shared" si="80"/>
        <v/>
      </c>
      <c r="W722" s="10" t="str">
        <f t="shared" si="81"/>
        <v/>
      </c>
      <c r="X722" s="10">
        <f t="shared" si="82"/>
        <v>719</v>
      </c>
      <c r="Y722" s="10" t="str">
        <f t="shared" si="83"/>
        <v/>
      </c>
    </row>
    <row r="723" spans="1:25" x14ac:dyDescent="0.3">
      <c r="A723" t="s">
        <v>2287</v>
      </c>
      <c r="B723" s="7">
        <v>45930</v>
      </c>
      <c r="C723" t="s">
        <v>1436</v>
      </c>
      <c r="D723" t="s">
        <v>1437</v>
      </c>
      <c r="E723">
        <v>18</v>
      </c>
      <c r="F723" t="s">
        <v>1604</v>
      </c>
      <c r="G723">
        <v>126</v>
      </c>
      <c r="H723" t="s">
        <v>204</v>
      </c>
      <c r="I723">
        <v>95</v>
      </c>
      <c r="J723">
        <v>0</v>
      </c>
      <c r="K723">
        <v>95</v>
      </c>
      <c r="L723">
        <v>11970</v>
      </c>
      <c r="M723" t="s">
        <v>1548</v>
      </c>
      <c r="N723">
        <v>2154.6</v>
      </c>
      <c r="O723">
        <v>14124.6</v>
      </c>
      <c r="P723" t="s">
        <v>1394</v>
      </c>
      <c r="Q723" s="7">
        <v>45930</v>
      </c>
      <c r="R723" t="s">
        <v>1552</v>
      </c>
      <c r="S723" s="10" t="str">
        <f t="shared" si="77"/>
        <v/>
      </c>
      <c r="T723" s="10" t="str">
        <f t="shared" si="78"/>
        <v/>
      </c>
      <c r="U723" s="10" t="str">
        <f t="shared" si="79"/>
        <v/>
      </c>
      <c r="V723" s="10" t="str">
        <f t="shared" si="80"/>
        <v/>
      </c>
      <c r="W723" s="10" t="str">
        <f t="shared" si="81"/>
        <v/>
      </c>
      <c r="X723" s="10">
        <f t="shared" si="82"/>
        <v>720</v>
      </c>
      <c r="Y723" s="10" t="str">
        <f t="shared" si="83"/>
        <v/>
      </c>
    </row>
    <row r="724" spans="1:25" x14ac:dyDescent="0.3">
      <c r="A724" t="s">
        <v>2288</v>
      </c>
      <c r="B724" s="7">
        <v>45933</v>
      </c>
      <c r="C724" t="s">
        <v>1487</v>
      </c>
      <c r="D724" t="s">
        <v>1443</v>
      </c>
      <c r="E724">
        <v>15</v>
      </c>
      <c r="F724" t="s">
        <v>1607</v>
      </c>
      <c r="G724">
        <v>648</v>
      </c>
      <c r="H724" t="s">
        <v>200</v>
      </c>
      <c r="I724">
        <v>610</v>
      </c>
      <c r="J724">
        <v>1</v>
      </c>
      <c r="K724">
        <v>603.9</v>
      </c>
      <c r="L724">
        <v>391327.2</v>
      </c>
      <c r="M724" t="s">
        <v>1557</v>
      </c>
      <c r="N724">
        <v>70438.899999999994</v>
      </c>
      <c r="O724">
        <v>461766.1</v>
      </c>
      <c r="P724" t="s">
        <v>1380</v>
      </c>
      <c r="Q724" s="7">
        <v>45934</v>
      </c>
      <c r="R724" t="s">
        <v>1552</v>
      </c>
      <c r="S724" s="10" t="str">
        <f t="shared" si="77"/>
        <v/>
      </c>
      <c r="T724" s="10" t="str">
        <f t="shared" si="78"/>
        <v/>
      </c>
      <c r="U724" s="10" t="str">
        <f t="shared" si="79"/>
        <v/>
      </c>
      <c r="V724" s="10" t="str">
        <f t="shared" si="80"/>
        <v/>
      </c>
      <c r="W724" s="10" t="str">
        <f t="shared" si="81"/>
        <v/>
      </c>
      <c r="X724" s="10">
        <f t="shared" si="82"/>
        <v>721</v>
      </c>
      <c r="Y724" s="10" t="str">
        <f t="shared" si="83"/>
        <v/>
      </c>
    </row>
    <row r="725" spans="1:25" x14ac:dyDescent="0.3">
      <c r="A725" t="s">
        <v>2289</v>
      </c>
      <c r="B725" s="7">
        <v>45933</v>
      </c>
      <c r="C725" t="s">
        <v>1472</v>
      </c>
      <c r="D725" t="s">
        <v>1473</v>
      </c>
      <c r="E725">
        <v>18</v>
      </c>
      <c r="F725" t="s">
        <v>1618</v>
      </c>
      <c r="G725">
        <v>688</v>
      </c>
      <c r="H725" t="s">
        <v>190</v>
      </c>
      <c r="I725">
        <v>368</v>
      </c>
      <c r="J725">
        <v>0</v>
      </c>
      <c r="K725">
        <v>368</v>
      </c>
      <c r="L725">
        <v>253184</v>
      </c>
      <c r="M725" t="s">
        <v>1548</v>
      </c>
      <c r="N725">
        <v>45573.120000000003</v>
      </c>
      <c r="O725">
        <v>298757.12</v>
      </c>
      <c r="P725" t="s">
        <v>1394</v>
      </c>
      <c r="Q725" s="7">
        <v>45933</v>
      </c>
      <c r="R725" t="s">
        <v>1552</v>
      </c>
      <c r="S725" s="10" t="str">
        <f t="shared" si="77"/>
        <v/>
      </c>
      <c r="T725" s="10" t="str">
        <f t="shared" si="78"/>
        <v/>
      </c>
      <c r="U725" s="10" t="str">
        <f t="shared" si="79"/>
        <v/>
      </c>
      <c r="V725" s="10" t="str">
        <f t="shared" si="80"/>
        <v/>
      </c>
      <c r="W725" s="10" t="str">
        <f t="shared" si="81"/>
        <v/>
      </c>
      <c r="X725" s="10">
        <f t="shared" si="82"/>
        <v>722</v>
      </c>
      <c r="Y725" s="10" t="str">
        <f t="shared" si="83"/>
        <v/>
      </c>
    </row>
    <row r="726" spans="1:25" x14ac:dyDescent="0.3">
      <c r="A726" t="s">
        <v>2290</v>
      </c>
      <c r="B726" s="7">
        <v>45933</v>
      </c>
      <c r="C726" t="s">
        <v>1517</v>
      </c>
      <c r="D726" t="s">
        <v>1518</v>
      </c>
      <c r="E726">
        <v>14</v>
      </c>
      <c r="F726" t="s">
        <v>1576</v>
      </c>
      <c r="G726">
        <v>1721</v>
      </c>
      <c r="H726" t="s">
        <v>200</v>
      </c>
      <c r="I726">
        <v>92</v>
      </c>
      <c r="J726">
        <v>2.5</v>
      </c>
      <c r="K726">
        <v>89.7</v>
      </c>
      <c r="L726">
        <v>154373.70000000001</v>
      </c>
      <c r="M726" t="s">
        <v>1557</v>
      </c>
      <c r="N726">
        <v>27787.27</v>
      </c>
      <c r="O726">
        <v>182160.97</v>
      </c>
      <c r="P726" t="s">
        <v>1394</v>
      </c>
      <c r="Q726" s="7">
        <v>45935</v>
      </c>
      <c r="R726" t="s">
        <v>1549</v>
      </c>
      <c r="S726" s="10" t="str">
        <f t="shared" si="77"/>
        <v/>
      </c>
      <c r="T726" s="10" t="str">
        <f t="shared" si="78"/>
        <v/>
      </c>
      <c r="U726" s="10" t="str">
        <f t="shared" si="79"/>
        <v/>
      </c>
      <c r="V726" s="10" t="str">
        <f t="shared" si="80"/>
        <v/>
      </c>
      <c r="W726" s="10" t="str">
        <f t="shared" si="81"/>
        <v/>
      </c>
      <c r="X726" s="10">
        <f t="shared" si="82"/>
        <v>723</v>
      </c>
      <c r="Y726" s="10" t="str">
        <f t="shared" si="83"/>
        <v/>
      </c>
    </row>
    <row r="727" spans="1:25" x14ac:dyDescent="0.3">
      <c r="A727" t="s">
        <v>2291</v>
      </c>
      <c r="B727" s="7">
        <v>45933</v>
      </c>
      <c r="C727" t="s">
        <v>1402</v>
      </c>
      <c r="D727" t="s">
        <v>1403</v>
      </c>
      <c r="E727">
        <v>18</v>
      </c>
      <c r="F727" t="s">
        <v>1559</v>
      </c>
      <c r="G727">
        <v>560</v>
      </c>
      <c r="H727" t="s">
        <v>200</v>
      </c>
      <c r="I727">
        <v>520</v>
      </c>
      <c r="J727">
        <v>0</v>
      </c>
      <c r="K727">
        <v>520</v>
      </c>
      <c r="L727">
        <v>291200</v>
      </c>
      <c r="M727" t="s">
        <v>1548</v>
      </c>
      <c r="N727">
        <v>52416</v>
      </c>
      <c r="O727">
        <v>343616</v>
      </c>
      <c r="P727" t="s">
        <v>1389</v>
      </c>
      <c r="Q727" s="7">
        <v>45933</v>
      </c>
      <c r="R727" t="s">
        <v>1549</v>
      </c>
      <c r="S727" s="10" t="str">
        <f t="shared" si="77"/>
        <v/>
      </c>
      <c r="T727" s="10" t="str">
        <f t="shared" si="78"/>
        <v/>
      </c>
      <c r="U727" s="10" t="str">
        <f t="shared" si="79"/>
        <v/>
      </c>
      <c r="V727" s="10" t="str">
        <f t="shared" si="80"/>
        <v/>
      </c>
      <c r="W727" s="10" t="str">
        <f t="shared" si="81"/>
        <v/>
      </c>
      <c r="X727" s="10">
        <f t="shared" si="82"/>
        <v>724</v>
      </c>
      <c r="Y727" s="10" t="str">
        <f t="shared" si="83"/>
        <v/>
      </c>
    </row>
    <row r="728" spans="1:25" x14ac:dyDescent="0.3">
      <c r="A728" t="s">
        <v>2292</v>
      </c>
      <c r="B728" s="7">
        <v>45934</v>
      </c>
      <c r="C728" t="s">
        <v>1419</v>
      </c>
      <c r="D728" t="s">
        <v>1420</v>
      </c>
      <c r="E728">
        <v>18</v>
      </c>
      <c r="F728" t="s">
        <v>1568</v>
      </c>
      <c r="G728">
        <v>1596</v>
      </c>
      <c r="H728" t="s">
        <v>200</v>
      </c>
      <c r="I728">
        <v>165</v>
      </c>
      <c r="J728">
        <v>2.5</v>
      </c>
      <c r="K728">
        <v>160.88</v>
      </c>
      <c r="L728">
        <v>256764.48</v>
      </c>
      <c r="M728" t="s">
        <v>1548</v>
      </c>
      <c r="N728">
        <v>46217.61</v>
      </c>
      <c r="O728">
        <v>302982.09000000003</v>
      </c>
      <c r="P728" t="s">
        <v>1418</v>
      </c>
      <c r="Q728" s="7">
        <v>45934</v>
      </c>
      <c r="R728" t="s">
        <v>1552</v>
      </c>
      <c r="S728" s="10" t="str">
        <f t="shared" si="77"/>
        <v/>
      </c>
      <c r="T728" s="10" t="str">
        <f t="shared" si="78"/>
        <v/>
      </c>
      <c r="U728" s="10" t="str">
        <f t="shared" si="79"/>
        <v/>
      </c>
      <c r="V728" s="10" t="str">
        <f t="shared" si="80"/>
        <v/>
      </c>
      <c r="W728" s="10" t="str">
        <f t="shared" si="81"/>
        <v/>
      </c>
      <c r="X728" s="10">
        <f t="shared" si="82"/>
        <v>725</v>
      </c>
      <c r="Y728" s="10" t="str">
        <f t="shared" si="83"/>
        <v/>
      </c>
    </row>
    <row r="729" spans="1:25" x14ac:dyDescent="0.3">
      <c r="A729" t="s">
        <v>2293</v>
      </c>
      <c r="B729" s="7">
        <v>45934</v>
      </c>
      <c r="C729" t="s">
        <v>1402</v>
      </c>
      <c r="D729" t="s">
        <v>1403</v>
      </c>
      <c r="E729">
        <v>18</v>
      </c>
      <c r="F729" t="s">
        <v>1609</v>
      </c>
      <c r="G729">
        <v>428</v>
      </c>
      <c r="H729" t="s">
        <v>200</v>
      </c>
      <c r="I729">
        <v>690</v>
      </c>
      <c r="J729">
        <v>1</v>
      </c>
      <c r="K729">
        <v>683.1</v>
      </c>
      <c r="L729">
        <v>292366.8</v>
      </c>
      <c r="M729" t="s">
        <v>1548</v>
      </c>
      <c r="N729">
        <v>52626.02</v>
      </c>
      <c r="O729">
        <v>344992.82</v>
      </c>
      <c r="P729" t="s">
        <v>1389</v>
      </c>
      <c r="Q729" s="7">
        <v>45936</v>
      </c>
      <c r="R729" t="s">
        <v>1552</v>
      </c>
      <c r="S729" s="10" t="str">
        <f t="shared" si="77"/>
        <v/>
      </c>
      <c r="T729" s="10" t="str">
        <f t="shared" si="78"/>
        <v/>
      </c>
      <c r="U729" s="10" t="str">
        <f t="shared" si="79"/>
        <v/>
      </c>
      <c r="V729" s="10" t="str">
        <f t="shared" si="80"/>
        <v/>
      </c>
      <c r="W729" s="10" t="str">
        <f t="shared" si="81"/>
        <v/>
      </c>
      <c r="X729" s="10">
        <f t="shared" si="82"/>
        <v>726</v>
      </c>
      <c r="Y729" s="10" t="str">
        <f t="shared" si="83"/>
        <v/>
      </c>
    </row>
    <row r="730" spans="1:25" x14ac:dyDescent="0.3">
      <c r="A730" t="s">
        <v>2294</v>
      </c>
      <c r="B730" s="7">
        <v>45934</v>
      </c>
      <c r="C730" t="s">
        <v>1461</v>
      </c>
      <c r="D730" t="s">
        <v>1462</v>
      </c>
      <c r="E730">
        <v>13</v>
      </c>
      <c r="F730" t="s">
        <v>1627</v>
      </c>
      <c r="G730">
        <v>489</v>
      </c>
      <c r="H730" t="s">
        <v>200</v>
      </c>
      <c r="I730">
        <v>820</v>
      </c>
      <c r="J730">
        <v>2.5</v>
      </c>
      <c r="K730">
        <v>799.5</v>
      </c>
      <c r="L730">
        <v>390955.5</v>
      </c>
      <c r="M730" t="s">
        <v>1557</v>
      </c>
      <c r="N730">
        <v>70371.990000000005</v>
      </c>
      <c r="O730">
        <v>461327.49</v>
      </c>
      <c r="P730" t="s">
        <v>1389</v>
      </c>
      <c r="Q730" s="7">
        <v>45936</v>
      </c>
      <c r="R730" t="s">
        <v>1549</v>
      </c>
      <c r="S730" s="10" t="str">
        <f t="shared" si="77"/>
        <v/>
      </c>
      <c r="T730" s="10" t="str">
        <f t="shared" si="78"/>
        <v/>
      </c>
      <c r="U730" s="10" t="str">
        <f t="shared" si="79"/>
        <v/>
      </c>
      <c r="V730" s="10" t="str">
        <f t="shared" si="80"/>
        <v/>
      </c>
      <c r="W730" s="10" t="str">
        <f t="shared" si="81"/>
        <v/>
      </c>
      <c r="X730" s="10">
        <f t="shared" si="82"/>
        <v>727</v>
      </c>
      <c r="Y730" s="10" t="str">
        <f t="shared" si="83"/>
        <v/>
      </c>
    </row>
    <row r="731" spans="1:25" x14ac:dyDescent="0.3">
      <c r="A731" t="s">
        <v>2295</v>
      </c>
      <c r="B731" s="7">
        <v>45934</v>
      </c>
      <c r="C731" t="s">
        <v>1402</v>
      </c>
      <c r="D731" t="s">
        <v>1403</v>
      </c>
      <c r="E731">
        <v>18</v>
      </c>
      <c r="F731" t="s">
        <v>1551</v>
      </c>
      <c r="G731">
        <v>715</v>
      </c>
      <c r="H731" t="s">
        <v>190</v>
      </c>
      <c r="I731">
        <v>342</v>
      </c>
      <c r="J731">
        <v>3</v>
      </c>
      <c r="K731">
        <v>331.74</v>
      </c>
      <c r="L731">
        <v>237194.1</v>
      </c>
      <c r="M731" t="s">
        <v>1548</v>
      </c>
      <c r="N731">
        <v>42694.94</v>
      </c>
      <c r="O731">
        <v>279889.03999999998</v>
      </c>
      <c r="P731" t="s">
        <v>1389</v>
      </c>
      <c r="Q731" s="7">
        <v>45936</v>
      </c>
      <c r="R731" t="s">
        <v>1549</v>
      </c>
      <c r="S731" s="10" t="str">
        <f t="shared" si="77"/>
        <v/>
      </c>
      <c r="T731" s="10" t="str">
        <f t="shared" si="78"/>
        <v/>
      </c>
      <c r="U731" s="10" t="str">
        <f t="shared" si="79"/>
        <v/>
      </c>
      <c r="V731" s="10" t="str">
        <f t="shared" si="80"/>
        <v/>
      </c>
      <c r="W731" s="10" t="str">
        <f t="shared" si="81"/>
        <v/>
      </c>
      <c r="X731" s="10">
        <f t="shared" si="82"/>
        <v>728</v>
      </c>
      <c r="Y731" s="10" t="str">
        <f t="shared" si="83"/>
        <v/>
      </c>
    </row>
    <row r="732" spans="1:25" x14ac:dyDescent="0.3">
      <c r="A732" t="s">
        <v>2296</v>
      </c>
      <c r="B732" s="7">
        <v>45936</v>
      </c>
      <c r="C732" t="s">
        <v>1436</v>
      </c>
      <c r="D732" t="s">
        <v>1437</v>
      </c>
      <c r="E732">
        <v>18</v>
      </c>
      <c r="F732" t="s">
        <v>1568</v>
      </c>
      <c r="G732">
        <v>353</v>
      </c>
      <c r="H732" t="s">
        <v>200</v>
      </c>
      <c r="I732">
        <v>165</v>
      </c>
      <c r="J732">
        <v>0</v>
      </c>
      <c r="K732">
        <v>165</v>
      </c>
      <c r="L732">
        <v>58245</v>
      </c>
      <c r="M732" t="s">
        <v>1548</v>
      </c>
      <c r="N732">
        <v>10484.1</v>
      </c>
      <c r="O732">
        <v>68729.100000000006</v>
      </c>
      <c r="P732" t="s">
        <v>1394</v>
      </c>
      <c r="Q732" s="7">
        <v>45936</v>
      </c>
      <c r="R732" t="s">
        <v>1549</v>
      </c>
      <c r="S732" s="10" t="str">
        <f t="shared" si="77"/>
        <v/>
      </c>
      <c r="T732" s="10" t="str">
        <f t="shared" si="78"/>
        <v/>
      </c>
      <c r="U732" s="10" t="str">
        <f t="shared" si="79"/>
        <v/>
      </c>
      <c r="V732" s="10" t="str">
        <f t="shared" si="80"/>
        <v/>
      </c>
      <c r="W732" s="10" t="str">
        <f t="shared" si="81"/>
        <v/>
      </c>
      <c r="X732" s="10">
        <f t="shared" si="82"/>
        <v>729</v>
      </c>
      <c r="Y732" s="10" t="str">
        <f t="shared" si="83"/>
        <v/>
      </c>
    </row>
    <row r="733" spans="1:25" x14ac:dyDescent="0.3">
      <c r="A733" t="s">
        <v>2297</v>
      </c>
      <c r="B733" s="7">
        <v>45936</v>
      </c>
      <c r="C733" t="s">
        <v>1458</v>
      </c>
      <c r="D733" t="s">
        <v>1459</v>
      </c>
      <c r="E733">
        <v>18</v>
      </c>
      <c r="F733" t="s">
        <v>1570</v>
      </c>
      <c r="G733">
        <v>1788</v>
      </c>
      <c r="H733" t="s">
        <v>200</v>
      </c>
      <c r="I733">
        <v>780</v>
      </c>
      <c r="J733">
        <v>2.5</v>
      </c>
      <c r="K733">
        <v>760.5</v>
      </c>
      <c r="L733">
        <v>1359774</v>
      </c>
      <c r="M733" t="s">
        <v>1548</v>
      </c>
      <c r="N733">
        <v>244759.32</v>
      </c>
      <c r="O733">
        <v>1604533.32</v>
      </c>
      <c r="P733" t="s">
        <v>1394</v>
      </c>
      <c r="Q733" s="7">
        <v>45937</v>
      </c>
      <c r="R733" t="s">
        <v>1552</v>
      </c>
      <c r="S733" s="10" t="str">
        <f t="shared" si="77"/>
        <v/>
      </c>
      <c r="T733" s="10" t="str">
        <f t="shared" si="78"/>
        <v/>
      </c>
      <c r="U733" s="10" t="str">
        <f t="shared" si="79"/>
        <v/>
      </c>
      <c r="V733" s="10" t="str">
        <f t="shared" si="80"/>
        <v/>
      </c>
      <c r="W733" s="10" t="str">
        <f t="shared" si="81"/>
        <v/>
      </c>
      <c r="X733" s="10">
        <f t="shared" si="82"/>
        <v>730</v>
      </c>
      <c r="Y733" s="10" t="str">
        <f t="shared" si="83"/>
        <v/>
      </c>
    </row>
    <row r="734" spans="1:25" x14ac:dyDescent="0.3">
      <c r="A734" t="s">
        <v>2298</v>
      </c>
      <c r="B734" s="7">
        <v>45936</v>
      </c>
      <c r="C734" t="s">
        <v>1449</v>
      </c>
      <c r="D734" t="s">
        <v>1450</v>
      </c>
      <c r="E734">
        <v>18</v>
      </c>
      <c r="F734" t="s">
        <v>1570</v>
      </c>
      <c r="G734">
        <v>525</v>
      </c>
      <c r="H734" t="s">
        <v>200</v>
      </c>
      <c r="I734">
        <v>780</v>
      </c>
      <c r="J734">
        <v>1</v>
      </c>
      <c r="K734">
        <v>772.2</v>
      </c>
      <c r="L734">
        <v>405405</v>
      </c>
      <c r="M734" t="s">
        <v>1548</v>
      </c>
      <c r="N734">
        <v>72972.899999999994</v>
      </c>
      <c r="O734">
        <v>478377.9</v>
      </c>
      <c r="P734" t="s">
        <v>1418</v>
      </c>
      <c r="Q734" s="7">
        <v>45936</v>
      </c>
      <c r="R734" t="s">
        <v>1552</v>
      </c>
      <c r="S734" s="10" t="str">
        <f t="shared" si="77"/>
        <v/>
      </c>
      <c r="T734" s="10" t="str">
        <f t="shared" si="78"/>
        <v/>
      </c>
      <c r="U734" s="10" t="str">
        <f t="shared" si="79"/>
        <v/>
      </c>
      <c r="V734" s="10" t="str">
        <f t="shared" si="80"/>
        <v/>
      </c>
      <c r="W734" s="10" t="str">
        <f t="shared" si="81"/>
        <v/>
      </c>
      <c r="X734" s="10">
        <f t="shared" si="82"/>
        <v>731</v>
      </c>
      <c r="Y734" s="10" t="str">
        <f t="shared" si="83"/>
        <v/>
      </c>
    </row>
    <row r="735" spans="1:25" x14ac:dyDescent="0.3">
      <c r="A735" t="s">
        <v>2299</v>
      </c>
      <c r="B735" s="7">
        <v>45936</v>
      </c>
      <c r="C735" t="s">
        <v>1514</v>
      </c>
      <c r="D735" t="s">
        <v>1515</v>
      </c>
      <c r="E735">
        <v>18</v>
      </c>
      <c r="F735" t="s">
        <v>1609</v>
      </c>
      <c r="G735">
        <v>959</v>
      </c>
      <c r="H735" t="s">
        <v>200</v>
      </c>
      <c r="I735">
        <v>690</v>
      </c>
      <c r="J735">
        <v>4</v>
      </c>
      <c r="K735">
        <v>662.4</v>
      </c>
      <c r="L735">
        <v>635241.6</v>
      </c>
      <c r="M735" t="s">
        <v>1548</v>
      </c>
      <c r="N735">
        <v>114343.49</v>
      </c>
      <c r="O735">
        <v>749585.09</v>
      </c>
      <c r="P735" t="s">
        <v>1389</v>
      </c>
      <c r="Q735" s="7">
        <v>45937</v>
      </c>
      <c r="R735" t="s">
        <v>1552</v>
      </c>
      <c r="S735" s="10" t="str">
        <f t="shared" si="77"/>
        <v/>
      </c>
      <c r="T735" s="10" t="str">
        <f t="shared" si="78"/>
        <v/>
      </c>
      <c r="U735" s="10" t="str">
        <f t="shared" si="79"/>
        <v/>
      </c>
      <c r="V735" s="10" t="str">
        <f t="shared" si="80"/>
        <v/>
      </c>
      <c r="W735" s="10" t="str">
        <f t="shared" si="81"/>
        <v/>
      </c>
      <c r="X735" s="10">
        <f t="shared" si="82"/>
        <v>732</v>
      </c>
      <c r="Y735" s="10" t="str">
        <f t="shared" si="83"/>
        <v/>
      </c>
    </row>
    <row r="736" spans="1:25" x14ac:dyDescent="0.3">
      <c r="A736" t="s">
        <v>2300</v>
      </c>
      <c r="B736" s="7">
        <v>45936</v>
      </c>
      <c r="C736" t="s">
        <v>1436</v>
      </c>
      <c r="D736" t="s">
        <v>1437</v>
      </c>
      <c r="E736">
        <v>18</v>
      </c>
      <c r="F736" t="s">
        <v>1568</v>
      </c>
      <c r="G736">
        <v>316</v>
      </c>
      <c r="H736" t="s">
        <v>200</v>
      </c>
      <c r="I736">
        <v>165</v>
      </c>
      <c r="J736">
        <v>1</v>
      </c>
      <c r="K736">
        <v>163.35</v>
      </c>
      <c r="L736">
        <v>51618.6</v>
      </c>
      <c r="M736" t="s">
        <v>1548</v>
      </c>
      <c r="N736">
        <v>9291.35</v>
      </c>
      <c r="O736">
        <v>60909.95</v>
      </c>
      <c r="P736" t="s">
        <v>1394</v>
      </c>
      <c r="Q736" s="7">
        <v>45937</v>
      </c>
      <c r="R736" t="s">
        <v>1549</v>
      </c>
      <c r="S736" s="10" t="str">
        <f t="shared" si="77"/>
        <v/>
      </c>
      <c r="T736" s="10" t="str">
        <f t="shared" si="78"/>
        <v/>
      </c>
      <c r="U736" s="10" t="str">
        <f t="shared" si="79"/>
        <v/>
      </c>
      <c r="V736" s="10" t="str">
        <f t="shared" si="80"/>
        <v/>
      </c>
      <c r="W736" s="10" t="str">
        <f t="shared" si="81"/>
        <v/>
      </c>
      <c r="X736" s="10">
        <f t="shared" si="82"/>
        <v>733</v>
      </c>
      <c r="Y736" s="10" t="str">
        <f t="shared" si="83"/>
        <v/>
      </c>
    </row>
    <row r="737" spans="1:25" x14ac:dyDescent="0.3">
      <c r="A737" t="s">
        <v>2301</v>
      </c>
      <c r="B737" s="7">
        <v>45936</v>
      </c>
      <c r="C737" t="s">
        <v>1439</v>
      </c>
      <c r="D737" t="s">
        <v>1440</v>
      </c>
      <c r="E737">
        <v>18</v>
      </c>
      <c r="F737" t="s">
        <v>1607</v>
      </c>
      <c r="G737">
        <v>1089</v>
      </c>
      <c r="H737" t="s">
        <v>200</v>
      </c>
      <c r="I737">
        <v>610</v>
      </c>
      <c r="J737">
        <v>2</v>
      </c>
      <c r="K737">
        <v>597.79999999999995</v>
      </c>
      <c r="L737">
        <v>651004.19999999995</v>
      </c>
      <c r="M737" t="s">
        <v>1548</v>
      </c>
      <c r="N737">
        <v>117180.76</v>
      </c>
      <c r="O737">
        <v>768184.96</v>
      </c>
      <c r="P737" t="s">
        <v>1389</v>
      </c>
      <c r="Q737" s="7">
        <v>45936</v>
      </c>
      <c r="R737" t="s">
        <v>1552</v>
      </c>
      <c r="S737" s="10" t="str">
        <f t="shared" si="77"/>
        <v/>
      </c>
      <c r="T737" s="10" t="str">
        <f t="shared" si="78"/>
        <v/>
      </c>
      <c r="U737" s="10" t="str">
        <f t="shared" si="79"/>
        <v/>
      </c>
      <c r="V737" s="10" t="str">
        <f t="shared" si="80"/>
        <v/>
      </c>
      <c r="W737" s="10" t="str">
        <f t="shared" si="81"/>
        <v/>
      </c>
      <c r="X737" s="10">
        <f t="shared" si="82"/>
        <v>734</v>
      </c>
      <c r="Y737" s="10" t="str">
        <f t="shared" si="83"/>
        <v/>
      </c>
    </row>
    <row r="738" spans="1:25" x14ac:dyDescent="0.3">
      <c r="A738" t="s">
        <v>2302</v>
      </c>
      <c r="B738" s="7">
        <v>45936</v>
      </c>
      <c r="C738" t="s">
        <v>1458</v>
      </c>
      <c r="D738" t="s">
        <v>1459</v>
      </c>
      <c r="E738">
        <v>18</v>
      </c>
      <c r="F738" t="s">
        <v>1568</v>
      </c>
      <c r="G738">
        <v>822</v>
      </c>
      <c r="H738" t="s">
        <v>200</v>
      </c>
      <c r="I738">
        <v>165</v>
      </c>
      <c r="J738">
        <v>0</v>
      </c>
      <c r="K738">
        <v>165</v>
      </c>
      <c r="L738">
        <v>135630</v>
      </c>
      <c r="M738" t="s">
        <v>1548</v>
      </c>
      <c r="N738">
        <v>24413.4</v>
      </c>
      <c r="O738">
        <v>160043.4</v>
      </c>
      <c r="P738" t="s">
        <v>1394</v>
      </c>
      <c r="Q738" s="7">
        <v>45938</v>
      </c>
      <c r="R738" t="s">
        <v>1552</v>
      </c>
      <c r="S738" s="10" t="str">
        <f t="shared" si="77"/>
        <v/>
      </c>
      <c r="T738" s="10" t="str">
        <f t="shared" si="78"/>
        <v/>
      </c>
      <c r="U738" s="10" t="str">
        <f t="shared" si="79"/>
        <v/>
      </c>
      <c r="V738" s="10" t="str">
        <f t="shared" si="80"/>
        <v/>
      </c>
      <c r="W738" s="10" t="str">
        <f t="shared" si="81"/>
        <v/>
      </c>
      <c r="X738" s="10">
        <f t="shared" si="82"/>
        <v>735</v>
      </c>
      <c r="Y738" s="10" t="str">
        <f t="shared" si="83"/>
        <v/>
      </c>
    </row>
    <row r="739" spans="1:25" x14ac:dyDescent="0.3">
      <c r="A739" t="s">
        <v>2303</v>
      </c>
      <c r="B739" s="7">
        <v>45936</v>
      </c>
      <c r="C739" t="s">
        <v>1415</v>
      </c>
      <c r="D739" t="s">
        <v>1416</v>
      </c>
      <c r="E739">
        <v>18</v>
      </c>
      <c r="F739" t="s">
        <v>1547</v>
      </c>
      <c r="G739">
        <v>2784</v>
      </c>
      <c r="H739" t="s">
        <v>190</v>
      </c>
      <c r="I739">
        <v>355</v>
      </c>
      <c r="J739">
        <v>2</v>
      </c>
      <c r="K739">
        <v>347.9</v>
      </c>
      <c r="L739">
        <v>968553.6</v>
      </c>
      <c r="M739" t="s">
        <v>1548</v>
      </c>
      <c r="N739">
        <v>174339.65</v>
      </c>
      <c r="O739">
        <v>1142893.25</v>
      </c>
      <c r="P739" t="s">
        <v>1418</v>
      </c>
      <c r="Q739" s="7">
        <v>45936</v>
      </c>
      <c r="R739" t="s">
        <v>1549</v>
      </c>
      <c r="S739" s="10" t="str">
        <f t="shared" si="77"/>
        <v/>
      </c>
      <c r="T739" s="10" t="str">
        <f t="shared" si="78"/>
        <v/>
      </c>
      <c r="U739" s="10" t="str">
        <f t="shared" si="79"/>
        <v/>
      </c>
      <c r="V739" s="10" t="str">
        <f t="shared" si="80"/>
        <v/>
      </c>
      <c r="W739" s="10" t="str">
        <f t="shared" si="81"/>
        <v/>
      </c>
      <c r="X739" s="10">
        <f t="shared" si="82"/>
        <v>736</v>
      </c>
      <c r="Y739" s="10" t="str">
        <f t="shared" si="83"/>
        <v/>
      </c>
    </row>
    <row r="740" spans="1:25" x14ac:dyDescent="0.3">
      <c r="A740" t="s">
        <v>2304</v>
      </c>
      <c r="B740" s="7">
        <v>45937</v>
      </c>
      <c r="C740" t="s">
        <v>1409</v>
      </c>
      <c r="D740" t="s">
        <v>1410</v>
      </c>
      <c r="E740">
        <v>18</v>
      </c>
      <c r="F740" t="s">
        <v>1565</v>
      </c>
      <c r="G740">
        <v>1088</v>
      </c>
      <c r="H740" t="s">
        <v>200</v>
      </c>
      <c r="I740">
        <v>1150</v>
      </c>
      <c r="J740">
        <v>4</v>
      </c>
      <c r="K740">
        <v>1104</v>
      </c>
      <c r="L740">
        <v>1201152</v>
      </c>
      <c r="M740" t="s">
        <v>1548</v>
      </c>
      <c r="N740">
        <v>216207.35999999999</v>
      </c>
      <c r="O740">
        <v>1417359.3600000001</v>
      </c>
      <c r="P740" t="s">
        <v>1380</v>
      </c>
      <c r="Q740" s="7">
        <v>45938</v>
      </c>
      <c r="R740" t="s">
        <v>1549</v>
      </c>
      <c r="S740" s="10" t="str">
        <f t="shared" si="77"/>
        <v/>
      </c>
      <c r="T740" s="10" t="str">
        <f t="shared" si="78"/>
        <v/>
      </c>
      <c r="U740" s="10" t="str">
        <f t="shared" si="79"/>
        <v/>
      </c>
      <c r="V740" s="10" t="str">
        <f t="shared" si="80"/>
        <v/>
      </c>
      <c r="W740" s="10" t="str">
        <f t="shared" si="81"/>
        <v/>
      </c>
      <c r="X740" s="10">
        <f t="shared" si="82"/>
        <v>737</v>
      </c>
      <c r="Y740" s="10" t="str">
        <f t="shared" si="83"/>
        <v/>
      </c>
    </row>
    <row r="741" spans="1:25" x14ac:dyDescent="0.3">
      <c r="A741" t="s">
        <v>2305</v>
      </c>
      <c r="B741" s="7">
        <v>45937</v>
      </c>
      <c r="C741" t="s">
        <v>1436</v>
      </c>
      <c r="D741" t="s">
        <v>1437</v>
      </c>
      <c r="E741">
        <v>18</v>
      </c>
      <c r="F741" t="s">
        <v>1570</v>
      </c>
      <c r="G741">
        <v>347</v>
      </c>
      <c r="H741" t="s">
        <v>200</v>
      </c>
      <c r="I741">
        <v>780</v>
      </c>
      <c r="J741">
        <v>0</v>
      </c>
      <c r="K741">
        <v>780</v>
      </c>
      <c r="L741">
        <v>270660</v>
      </c>
      <c r="M741" t="s">
        <v>1548</v>
      </c>
      <c r="N741">
        <v>48718.8</v>
      </c>
      <c r="O741">
        <v>319378.8</v>
      </c>
      <c r="P741" t="s">
        <v>1394</v>
      </c>
      <c r="Q741" s="7">
        <v>45937</v>
      </c>
      <c r="R741" t="s">
        <v>1549</v>
      </c>
      <c r="S741" s="10" t="str">
        <f t="shared" si="77"/>
        <v/>
      </c>
      <c r="T741" s="10" t="str">
        <f t="shared" si="78"/>
        <v/>
      </c>
      <c r="U741" s="10" t="str">
        <f t="shared" si="79"/>
        <v/>
      </c>
      <c r="V741" s="10" t="str">
        <f t="shared" si="80"/>
        <v/>
      </c>
      <c r="W741" s="10" t="str">
        <f t="shared" si="81"/>
        <v/>
      </c>
      <c r="X741" s="10">
        <f t="shared" si="82"/>
        <v>738</v>
      </c>
      <c r="Y741" s="10" t="str">
        <f t="shared" si="83"/>
        <v/>
      </c>
    </row>
    <row r="742" spans="1:25" x14ac:dyDescent="0.3">
      <c r="A742" t="s">
        <v>2306</v>
      </c>
      <c r="B742" s="7">
        <v>45937</v>
      </c>
      <c r="C742" t="s">
        <v>1490</v>
      </c>
      <c r="D742" t="s">
        <v>1491</v>
      </c>
      <c r="E742">
        <v>16</v>
      </c>
      <c r="F742" t="s">
        <v>1604</v>
      </c>
      <c r="G742">
        <v>383</v>
      </c>
      <c r="H742" t="s">
        <v>204</v>
      </c>
      <c r="I742">
        <v>95</v>
      </c>
      <c r="J742">
        <v>0</v>
      </c>
      <c r="K742">
        <v>95</v>
      </c>
      <c r="L742">
        <v>36385</v>
      </c>
      <c r="M742" t="s">
        <v>1557</v>
      </c>
      <c r="N742">
        <v>6549.3</v>
      </c>
      <c r="O742">
        <v>42934.3</v>
      </c>
      <c r="P742" t="s">
        <v>1389</v>
      </c>
      <c r="Q742" s="7">
        <v>45939</v>
      </c>
      <c r="R742" t="s">
        <v>1552</v>
      </c>
      <c r="S742" s="10" t="str">
        <f t="shared" si="77"/>
        <v/>
      </c>
      <c r="T742" s="10" t="str">
        <f t="shared" si="78"/>
        <v/>
      </c>
      <c r="U742" s="10" t="str">
        <f t="shared" si="79"/>
        <v/>
      </c>
      <c r="V742" s="10" t="str">
        <f t="shared" si="80"/>
        <v/>
      </c>
      <c r="W742" s="10" t="str">
        <f t="shared" si="81"/>
        <v/>
      </c>
      <c r="X742" s="10">
        <f t="shared" si="82"/>
        <v>739</v>
      </c>
      <c r="Y742" s="10" t="str">
        <f t="shared" si="83"/>
        <v/>
      </c>
    </row>
    <row r="743" spans="1:25" x14ac:dyDescent="0.3">
      <c r="A743" t="s">
        <v>2307</v>
      </c>
      <c r="B743" s="7">
        <v>45937</v>
      </c>
      <c r="C743" t="s">
        <v>1458</v>
      </c>
      <c r="D743" t="s">
        <v>1459</v>
      </c>
      <c r="E743">
        <v>18</v>
      </c>
      <c r="F743" t="s">
        <v>1627</v>
      </c>
      <c r="G743">
        <v>602</v>
      </c>
      <c r="H743" t="s">
        <v>200</v>
      </c>
      <c r="I743">
        <v>820</v>
      </c>
      <c r="J743">
        <v>3</v>
      </c>
      <c r="K743">
        <v>795.4</v>
      </c>
      <c r="L743">
        <v>478830.8</v>
      </c>
      <c r="M743" t="s">
        <v>1548</v>
      </c>
      <c r="N743">
        <v>86189.54</v>
      </c>
      <c r="O743">
        <v>565020.34</v>
      </c>
      <c r="P743" t="s">
        <v>1394</v>
      </c>
      <c r="Q743" s="7">
        <v>45939</v>
      </c>
      <c r="R743" t="s">
        <v>1549</v>
      </c>
      <c r="S743" s="10" t="str">
        <f t="shared" si="77"/>
        <v/>
      </c>
      <c r="T743" s="10" t="str">
        <f t="shared" si="78"/>
        <v/>
      </c>
      <c r="U743" s="10" t="str">
        <f t="shared" si="79"/>
        <v/>
      </c>
      <c r="V743" s="10" t="str">
        <f t="shared" si="80"/>
        <v/>
      </c>
      <c r="W743" s="10" t="str">
        <f t="shared" si="81"/>
        <v/>
      </c>
      <c r="X743" s="10">
        <f t="shared" si="82"/>
        <v>740</v>
      </c>
      <c r="Y743" s="10" t="str">
        <f t="shared" si="83"/>
        <v/>
      </c>
    </row>
    <row r="744" spans="1:25" x14ac:dyDescent="0.3">
      <c r="A744" t="s">
        <v>2308</v>
      </c>
      <c r="B744" s="7">
        <v>45937</v>
      </c>
      <c r="C744" t="s">
        <v>1461</v>
      </c>
      <c r="D744" t="s">
        <v>1462</v>
      </c>
      <c r="E744">
        <v>13</v>
      </c>
      <c r="F744" t="s">
        <v>1627</v>
      </c>
      <c r="G744">
        <v>1279</v>
      </c>
      <c r="H744" t="s">
        <v>200</v>
      </c>
      <c r="I744">
        <v>820</v>
      </c>
      <c r="J744">
        <v>2.5</v>
      </c>
      <c r="K744">
        <v>799.5</v>
      </c>
      <c r="L744">
        <v>1022560.5</v>
      </c>
      <c r="M744" t="s">
        <v>1557</v>
      </c>
      <c r="N744">
        <v>184060.89</v>
      </c>
      <c r="O744">
        <v>1206621.3899999999</v>
      </c>
      <c r="P744" t="s">
        <v>1389</v>
      </c>
      <c r="Q744" s="7">
        <v>45937</v>
      </c>
      <c r="R744" t="s">
        <v>1549</v>
      </c>
      <c r="S744" s="10" t="str">
        <f t="shared" si="77"/>
        <v/>
      </c>
      <c r="T744" s="10" t="str">
        <f t="shared" si="78"/>
        <v/>
      </c>
      <c r="U744" s="10" t="str">
        <f t="shared" si="79"/>
        <v/>
      </c>
      <c r="V744" s="10" t="str">
        <f t="shared" si="80"/>
        <v/>
      </c>
      <c r="W744" s="10" t="str">
        <f t="shared" si="81"/>
        <v/>
      </c>
      <c r="X744" s="10">
        <f t="shared" si="82"/>
        <v>741</v>
      </c>
      <c r="Y744" s="10" t="str">
        <f t="shared" si="83"/>
        <v/>
      </c>
    </row>
    <row r="745" spans="1:25" x14ac:dyDescent="0.3">
      <c r="A745" t="s">
        <v>2309</v>
      </c>
      <c r="B745" s="7">
        <v>45937</v>
      </c>
      <c r="C745" t="s">
        <v>1405</v>
      </c>
      <c r="D745" t="s">
        <v>1406</v>
      </c>
      <c r="E745">
        <v>18</v>
      </c>
      <c r="F745" t="s">
        <v>1581</v>
      </c>
      <c r="G745">
        <v>1772</v>
      </c>
      <c r="H745" t="s">
        <v>200</v>
      </c>
      <c r="I745">
        <v>980</v>
      </c>
      <c r="J745">
        <v>2</v>
      </c>
      <c r="K745">
        <v>960.4</v>
      </c>
      <c r="L745">
        <v>1701828.8</v>
      </c>
      <c r="M745" t="s">
        <v>1548</v>
      </c>
      <c r="N745">
        <v>306329.18</v>
      </c>
      <c r="O745">
        <v>2008157.98</v>
      </c>
      <c r="P745" t="s">
        <v>1389</v>
      </c>
      <c r="Q745" s="7">
        <v>45937</v>
      </c>
      <c r="R745" t="s">
        <v>1552</v>
      </c>
      <c r="S745" s="10" t="str">
        <f t="shared" si="77"/>
        <v/>
      </c>
      <c r="T745" s="10" t="str">
        <f t="shared" si="78"/>
        <v/>
      </c>
      <c r="U745" s="10" t="str">
        <f t="shared" si="79"/>
        <v/>
      </c>
      <c r="V745" s="10" t="str">
        <f t="shared" si="80"/>
        <v/>
      </c>
      <c r="W745" s="10" t="str">
        <f t="shared" si="81"/>
        <v/>
      </c>
      <c r="X745" s="10">
        <f t="shared" si="82"/>
        <v>742</v>
      </c>
      <c r="Y745" s="10" t="str">
        <f t="shared" si="83"/>
        <v/>
      </c>
    </row>
    <row r="746" spans="1:25" x14ac:dyDescent="0.3">
      <c r="A746" t="s">
        <v>2310</v>
      </c>
      <c r="B746" s="7">
        <v>45938</v>
      </c>
      <c r="C746" t="s">
        <v>1455</v>
      </c>
      <c r="D746" t="s">
        <v>1456</v>
      </c>
      <c r="E746">
        <v>18</v>
      </c>
      <c r="F746" t="s">
        <v>1574</v>
      </c>
      <c r="G746">
        <v>2807</v>
      </c>
      <c r="H746" t="s">
        <v>190</v>
      </c>
      <c r="I746">
        <v>395</v>
      </c>
      <c r="J746">
        <v>3</v>
      </c>
      <c r="K746">
        <v>383.15</v>
      </c>
      <c r="L746">
        <v>1075502.05</v>
      </c>
      <c r="M746" t="s">
        <v>1548</v>
      </c>
      <c r="N746">
        <v>193590.37</v>
      </c>
      <c r="O746">
        <v>1269092.42</v>
      </c>
      <c r="P746" t="s">
        <v>1389</v>
      </c>
      <c r="Q746" s="7">
        <v>45940</v>
      </c>
      <c r="R746" t="s">
        <v>1549</v>
      </c>
      <c r="S746" s="10" t="str">
        <f t="shared" si="77"/>
        <v/>
      </c>
      <c r="T746" s="10" t="str">
        <f t="shared" si="78"/>
        <v/>
      </c>
      <c r="U746" s="10" t="str">
        <f t="shared" si="79"/>
        <v/>
      </c>
      <c r="V746" s="10" t="str">
        <f t="shared" si="80"/>
        <v/>
      </c>
      <c r="W746" s="10" t="str">
        <f t="shared" si="81"/>
        <v/>
      </c>
      <c r="X746" s="10">
        <f t="shared" si="82"/>
        <v>743</v>
      </c>
      <c r="Y746" s="10" t="str">
        <f t="shared" si="83"/>
        <v/>
      </c>
    </row>
    <row r="747" spans="1:25" x14ac:dyDescent="0.3">
      <c r="A747" t="s">
        <v>2311</v>
      </c>
      <c r="B747" s="7">
        <v>45938</v>
      </c>
      <c r="C747" t="s">
        <v>1412</v>
      </c>
      <c r="D747" t="s">
        <v>1413</v>
      </c>
      <c r="E747">
        <v>18</v>
      </c>
      <c r="F747" t="s">
        <v>1547</v>
      </c>
      <c r="G747">
        <v>389</v>
      </c>
      <c r="H747" t="s">
        <v>190</v>
      </c>
      <c r="I747">
        <v>355</v>
      </c>
      <c r="J747">
        <v>0</v>
      </c>
      <c r="K747">
        <v>355</v>
      </c>
      <c r="L747">
        <v>138095</v>
      </c>
      <c r="M747" t="s">
        <v>1548</v>
      </c>
      <c r="N747">
        <v>24857.1</v>
      </c>
      <c r="O747">
        <v>162952.1</v>
      </c>
      <c r="P747" t="s">
        <v>1389</v>
      </c>
      <c r="Q747" s="7">
        <v>45940</v>
      </c>
      <c r="R747" t="s">
        <v>1552</v>
      </c>
      <c r="S747" s="10" t="str">
        <f t="shared" si="77"/>
        <v/>
      </c>
      <c r="T747" s="10" t="str">
        <f t="shared" si="78"/>
        <v/>
      </c>
      <c r="U747" s="10" t="str">
        <f t="shared" si="79"/>
        <v/>
      </c>
      <c r="V747" s="10" t="str">
        <f t="shared" si="80"/>
        <v/>
      </c>
      <c r="W747" s="10" t="str">
        <f t="shared" si="81"/>
        <v/>
      </c>
      <c r="X747" s="10">
        <f t="shared" si="82"/>
        <v>744</v>
      </c>
      <c r="Y747" s="10" t="str">
        <f t="shared" si="83"/>
        <v/>
      </c>
    </row>
    <row r="748" spans="1:25" x14ac:dyDescent="0.3">
      <c r="A748" t="s">
        <v>2312</v>
      </c>
      <c r="B748" s="7">
        <v>45938</v>
      </c>
      <c r="C748" t="s">
        <v>1455</v>
      </c>
      <c r="D748" t="s">
        <v>1456</v>
      </c>
      <c r="E748">
        <v>18</v>
      </c>
      <c r="F748" t="s">
        <v>1609</v>
      </c>
      <c r="G748">
        <v>535</v>
      </c>
      <c r="H748" t="s">
        <v>200</v>
      </c>
      <c r="I748">
        <v>690</v>
      </c>
      <c r="J748">
        <v>0</v>
      </c>
      <c r="K748">
        <v>690</v>
      </c>
      <c r="L748">
        <v>369150</v>
      </c>
      <c r="M748" t="s">
        <v>1548</v>
      </c>
      <c r="N748">
        <v>66447</v>
      </c>
      <c r="O748">
        <v>435597</v>
      </c>
      <c r="P748" t="s">
        <v>1389</v>
      </c>
      <c r="Q748" s="7">
        <v>45939</v>
      </c>
      <c r="R748" t="s">
        <v>1552</v>
      </c>
      <c r="S748" s="10" t="str">
        <f t="shared" si="77"/>
        <v/>
      </c>
      <c r="T748" s="10" t="str">
        <f t="shared" si="78"/>
        <v/>
      </c>
      <c r="U748" s="10" t="str">
        <f t="shared" si="79"/>
        <v/>
      </c>
      <c r="V748" s="10" t="str">
        <f t="shared" si="80"/>
        <v/>
      </c>
      <c r="W748" s="10" t="str">
        <f t="shared" si="81"/>
        <v/>
      </c>
      <c r="X748" s="10">
        <f t="shared" si="82"/>
        <v>745</v>
      </c>
      <c r="Y748" s="10" t="str">
        <f t="shared" si="83"/>
        <v/>
      </c>
    </row>
    <row r="749" spans="1:25" x14ac:dyDescent="0.3">
      <c r="A749" t="s">
        <v>2313</v>
      </c>
      <c r="B749" s="7">
        <v>45938</v>
      </c>
      <c r="C749" t="s">
        <v>1504</v>
      </c>
      <c r="D749" t="s">
        <v>1482</v>
      </c>
      <c r="E749">
        <v>18</v>
      </c>
      <c r="F749" t="s">
        <v>1556</v>
      </c>
      <c r="G749">
        <v>203</v>
      </c>
      <c r="H749" t="s">
        <v>204</v>
      </c>
      <c r="I749">
        <v>1350</v>
      </c>
      <c r="J749">
        <v>3</v>
      </c>
      <c r="K749">
        <v>1309.5</v>
      </c>
      <c r="L749">
        <v>265828.5</v>
      </c>
      <c r="M749" t="s">
        <v>1548</v>
      </c>
      <c r="N749">
        <v>47849.13</v>
      </c>
      <c r="O749">
        <v>313677.63</v>
      </c>
      <c r="P749" t="s">
        <v>1380</v>
      </c>
      <c r="Q749" s="7">
        <v>45939</v>
      </c>
      <c r="R749" t="s">
        <v>1549</v>
      </c>
      <c r="S749" s="10" t="str">
        <f t="shared" si="77"/>
        <v/>
      </c>
      <c r="T749" s="10" t="str">
        <f t="shared" si="78"/>
        <v/>
      </c>
      <c r="U749" s="10" t="str">
        <f t="shared" si="79"/>
        <v/>
      </c>
      <c r="V749" s="10" t="str">
        <f t="shared" si="80"/>
        <v/>
      </c>
      <c r="W749" s="10" t="str">
        <f t="shared" si="81"/>
        <v/>
      </c>
      <c r="X749" s="10">
        <f t="shared" si="82"/>
        <v>746</v>
      </c>
      <c r="Y749" s="10" t="str">
        <f t="shared" si="83"/>
        <v/>
      </c>
    </row>
    <row r="750" spans="1:25" x14ac:dyDescent="0.3">
      <c r="A750" t="s">
        <v>2314</v>
      </c>
      <c r="B750" s="7">
        <v>45939</v>
      </c>
      <c r="C750" t="s">
        <v>1436</v>
      </c>
      <c r="D750" t="s">
        <v>1437</v>
      </c>
      <c r="E750">
        <v>18</v>
      </c>
      <c r="F750" t="s">
        <v>1563</v>
      </c>
      <c r="G750">
        <v>362</v>
      </c>
      <c r="H750" t="s">
        <v>204</v>
      </c>
      <c r="I750">
        <v>480</v>
      </c>
      <c r="J750">
        <v>2.5</v>
      </c>
      <c r="K750">
        <v>468</v>
      </c>
      <c r="L750">
        <v>169416</v>
      </c>
      <c r="M750" t="s">
        <v>1548</v>
      </c>
      <c r="N750">
        <v>30494.880000000001</v>
      </c>
      <c r="O750">
        <v>199910.88</v>
      </c>
      <c r="P750" t="s">
        <v>1394</v>
      </c>
      <c r="Q750" s="7">
        <v>45940</v>
      </c>
      <c r="R750" t="s">
        <v>1552</v>
      </c>
      <c r="S750" s="10" t="str">
        <f t="shared" si="77"/>
        <v/>
      </c>
      <c r="T750" s="10" t="str">
        <f t="shared" si="78"/>
        <v/>
      </c>
      <c r="U750" s="10" t="str">
        <f t="shared" si="79"/>
        <v/>
      </c>
      <c r="V750" s="10" t="str">
        <f t="shared" si="80"/>
        <v/>
      </c>
      <c r="W750" s="10" t="str">
        <f t="shared" si="81"/>
        <v/>
      </c>
      <c r="X750" s="10">
        <f t="shared" si="82"/>
        <v>747</v>
      </c>
      <c r="Y750" s="10" t="str">
        <f t="shared" si="83"/>
        <v/>
      </c>
    </row>
    <row r="751" spans="1:25" x14ac:dyDescent="0.3">
      <c r="A751" t="s">
        <v>2315</v>
      </c>
      <c r="B751" s="7">
        <v>45939</v>
      </c>
      <c r="C751" t="s">
        <v>1436</v>
      </c>
      <c r="D751" t="s">
        <v>1437</v>
      </c>
      <c r="E751">
        <v>18</v>
      </c>
      <c r="F751" t="s">
        <v>1618</v>
      </c>
      <c r="G751">
        <v>1565</v>
      </c>
      <c r="H751" t="s">
        <v>190</v>
      </c>
      <c r="I751">
        <v>368</v>
      </c>
      <c r="J751">
        <v>3</v>
      </c>
      <c r="K751">
        <v>356.96</v>
      </c>
      <c r="L751">
        <v>558642.4</v>
      </c>
      <c r="M751" t="s">
        <v>1548</v>
      </c>
      <c r="N751">
        <v>100555.63</v>
      </c>
      <c r="O751">
        <v>659198.03</v>
      </c>
      <c r="P751" t="s">
        <v>1394</v>
      </c>
      <c r="Q751" s="7">
        <v>45940</v>
      </c>
      <c r="R751" t="s">
        <v>1552</v>
      </c>
      <c r="S751" s="10" t="str">
        <f t="shared" si="77"/>
        <v/>
      </c>
      <c r="T751" s="10" t="str">
        <f t="shared" si="78"/>
        <v/>
      </c>
      <c r="U751" s="10" t="str">
        <f t="shared" si="79"/>
        <v/>
      </c>
      <c r="V751" s="10" t="str">
        <f t="shared" si="80"/>
        <v/>
      </c>
      <c r="W751" s="10" t="str">
        <f t="shared" si="81"/>
        <v/>
      </c>
      <c r="X751" s="10">
        <f t="shared" si="82"/>
        <v>748</v>
      </c>
      <c r="Y751" s="10" t="str">
        <f t="shared" si="83"/>
        <v/>
      </c>
    </row>
    <row r="752" spans="1:25" x14ac:dyDescent="0.3">
      <c r="A752" t="s">
        <v>2316</v>
      </c>
      <c r="B752" s="7">
        <v>45939</v>
      </c>
      <c r="C752" t="s">
        <v>1465</v>
      </c>
      <c r="D752" t="s">
        <v>1466</v>
      </c>
      <c r="E752">
        <v>18</v>
      </c>
      <c r="F752" t="s">
        <v>1547</v>
      </c>
      <c r="G752">
        <v>1857</v>
      </c>
      <c r="H752" t="s">
        <v>190</v>
      </c>
      <c r="I752">
        <v>355</v>
      </c>
      <c r="J752">
        <v>2.5</v>
      </c>
      <c r="K752">
        <v>346.12</v>
      </c>
      <c r="L752">
        <v>642744.84</v>
      </c>
      <c r="M752" t="s">
        <v>1548</v>
      </c>
      <c r="N752">
        <v>115694.07</v>
      </c>
      <c r="O752">
        <v>758438.90999999992</v>
      </c>
      <c r="P752" t="s">
        <v>1380</v>
      </c>
      <c r="Q752" s="7">
        <v>45941</v>
      </c>
      <c r="R752" t="s">
        <v>1549</v>
      </c>
      <c r="S752" s="10" t="str">
        <f t="shared" si="77"/>
        <v/>
      </c>
      <c r="T752" s="10" t="str">
        <f t="shared" si="78"/>
        <v/>
      </c>
      <c r="U752" s="10" t="str">
        <f t="shared" si="79"/>
        <v/>
      </c>
      <c r="V752" s="10" t="str">
        <f t="shared" si="80"/>
        <v/>
      </c>
      <c r="W752" s="10" t="str">
        <f t="shared" si="81"/>
        <v/>
      </c>
      <c r="X752" s="10">
        <f t="shared" si="82"/>
        <v>749</v>
      </c>
      <c r="Y752" s="10" t="str">
        <f t="shared" si="83"/>
        <v/>
      </c>
    </row>
    <row r="753" spans="1:25" x14ac:dyDescent="0.3">
      <c r="A753" t="s">
        <v>2317</v>
      </c>
      <c r="B753" s="7">
        <v>45940</v>
      </c>
      <c r="C753" t="s">
        <v>1452</v>
      </c>
      <c r="D753" t="s">
        <v>1453</v>
      </c>
      <c r="E753">
        <v>18</v>
      </c>
      <c r="F753" t="s">
        <v>1568</v>
      </c>
      <c r="G753">
        <v>671</v>
      </c>
      <c r="H753" t="s">
        <v>200</v>
      </c>
      <c r="I753">
        <v>165</v>
      </c>
      <c r="J753">
        <v>3</v>
      </c>
      <c r="K753">
        <v>160.05000000000001</v>
      </c>
      <c r="L753">
        <v>107393.55</v>
      </c>
      <c r="M753" t="s">
        <v>1548</v>
      </c>
      <c r="N753">
        <v>19330.84</v>
      </c>
      <c r="O753">
        <v>126724.39</v>
      </c>
      <c r="P753" t="s">
        <v>1394</v>
      </c>
      <c r="Q753" s="7">
        <v>45942</v>
      </c>
      <c r="R753" t="s">
        <v>1549</v>
      </c>
      <c r="S753" s="10" t="str">
        <f t="shared" si="77"/>
        <v/>
      </c>
      <c r="T753" s="10" t="str">
        <f t="shared" si="78"/>
        <v/>
      </c>
      <c r="U753" s="10" t="str">
        <f t="shared" si="79"/>
        <v/>
      </c>
      <c r="V753" s="10" t="str">
        <f t="shared" si="80"/>
        <v/>
      </c>
      <c r="W753" s="10" t="str">
        <f t="shared" si="81"/>
        <v/>
      </c>
      <c r="X753" s="10">
        <f t="shared" si="82"/>
        <v>750</v>
      </c>
      <c r="Y753" s="10" t="str">
        <f t="shared" si="83"/>
        <v/>
      </c>
    </row>
    <row r="754" spans="1:25" x14ac:dyDescent="0.3">
      <c r="A754" t="s">
        <v>2318</v>
      </c>
      <c r="B754" s="7">
        <v>45940</v>
      </c>
      <c r="C754" t="s">
        <v>1509</v>
      </c>
      <c r="D754" t="s">
        <v>1382</v>
      </c>
      <c r="E754">
        <v>18</v>
      </c>
      <c r="F754" t="s">
        <v>1551</v>
      </c>
      <c r="G754">
        <v>260</v>
      </c>
      <c r="H754" t="s">
        <v>190</v>
      </c>
      <c r="I754">
        <v>342</v>
      </c>
      <c r="J754">
        <v>5</v>
      </c>
      <c r="K754">
        <v>324.89999999999998</v>
      </c>
      <c r="L754">
        <v>84474</v>
      </c>
      <c r="M754" t="s">
        <v>1548</v>
      </c>
      <c r="N754">
        <v>15205.32</v>
      </c>
      <c r="O754">
        <v>99679.32</v>
      </c>
      <c r="P754" t="s">
        <v>1389</v>
      </c>
      <c r="Q754" s="7">
        <v>45940</v>
      </c>
      <c r="R754" t="s">
        <v>1552</v>
      </c>
      <c r="S754" s="10" t="str">
        <f t="shared" si="77"/>
        <v/>
      </c>
      <c r="T754" s="10" t="str">
        <f t="shared" si="78"/>
        <v/>
      </c>
      <c r="U754" s="10" t="str">
        <f t="shared" si="79"/>
        <v/>
      </c>
      <c r="V754" s="10" t="str">
        <f t="shared" si="80"/>
        <v/>
      </c>
      <c r="W754" s="10" t="str">
        <f t="shared" si="81"/>
        <v/>
      </c>
      <c r="X754" s="10">
        <f t="shared" si="82"/>
        <v>751</v>
      </c>
      <c r="Y754" s="10" t="str">
        <f t="shared" si="83"/>
        <v/>
      </c>
    </row>
    <row r="755" spans="1:25" x14ac:dyDescent="0.3">
      <c r="A755" t="s">
        <v>2319</v>
      </c>
      <c r="B755" s="7">
        <v>45940</v>
      </c>
      <c r="C755" t="s">
        <v>1465</v>
      </c>
      <c r="D755" t="s">
        <v>1466</v>
      </c>
      <c r="E755">
        <v>18</v>
      </c>
      <c r="F755" t="s">
        <v>1551</v>
      </c>
      <c r="G755">
        <v>1355</v>
      </c>
      <c r="H755" t="s">
        <v>190</v>
      </c>
      <c r="I755">
        <v>342</v>
      </c>
      <c r="J755">
        <v>2.5</v>
      </c>
      <c r="K755">
        <v>333.45</v>
      </c>
      <c r="L755">
        <v>451824.75</v>
      </c>
      <c r="M755" t="s">
        <v>1548</v>
      </c>
      <c r="N755">
        <v>81328.460000000006</v>
      </c>
      <c r="O755">
        <v>533153.21</v>
      </c>
      <c r="P755" t="s">
        <v>1380</v>
      </c>
      <c r="Q755" s="7">
        <v>45940</v>
      </c>
      <c r="R755" t="s">
        <v>1552</v>
      </c>
      <c r="S755" s="10" t="str">
        <f t="shared" si="77"/>
        <v/>
      </c>
      <c r="T755" s="10" t="str">
        <f t="shared" si="78"/>
        <v/>
      </c>
      <c r="U755" s="10" t="str">
        <f t="shared" si="79"/>
        <v/>
      </c>
      <c r="V755" s="10" t="str">
        <f t="shared" si="80"/>
        <v/>
      </c>
      <c r="W755" s="10" t="str">
        <f t="shared" si="81"/>
        <v/>
      </c>
      <c r="X755" s="10">
        <f t="shared" si="82"/>
        <v>752</v>
      </c>
      <c r="Y755" s="10" t="str">
        <f t="shared" si="83"/>
        <v/>
      </c>
    </row>
    <row r="756" spans="1:25" x14ac:dyDescent="0.3">
      <c r="A756" t="s">
        <v>2320</v>
      </c>
      <c r="B756" s="7">
        <v>45940</v>
      </c>
      <c r="C756" t="s">
        <v>1465</v>
      </c>
      <c r="D756" t="s">
        <v>1466</v>
      </c>
      <c r="E756">
        <v>18</v>
      </c>
      <c r="F756" t="s">
        <v>1551</v>
      </c>
      <c r="G756">
        <v>2992</v>
      </c>
      <c r="H756" t="s">
        <v>190</v>
      </c>
      <c r="I756">
        <v>342</v>
      </c>
      <c r="J756">
        <v>1</v>
      </c>
      <c r="K756">
        <v>338.58</v>
      </c>
      <c r="L756">
        <v>1013031.36</v>
      </c>
      <c r="M756" t="s">
        <v>1548</v>
      </c>
      <c r="N756">
        <v>182345.64</v>
      </c>
      <c r="O756">
        <v>1195377</v>
      </c>
      <c r="P756" t="s">
        <v>1380</v>
      </c>
      <c r="Q756" s="7">
        <v>45942</v>
      </c>
      <c r="R756" t="s">
        <v>1552</v>
      </c>
      <c r="S756" s="10" t="str">
        <f t="shared" si="77"/>
        <v/>
      </c>
      <c r="T756" s="10" t="str">
        <f t="shared" si="78"/>
        <v/>
      </c>
      <c r="U756" s="10" t="str">
        <f t="shared" si="79"/>
        <v/>
      </c>
      <c r="V756" s="10" t="str">
        <f t="shared" si="80"/>
        <v/>
      </c>
      <c r="W756" s="10" t="str">
        <f t="shared" si="81"/>
        <v/>
      </c>
      <c r="X756" s="10">
        <f t="shared" si="82"/>
        <v>753</v>
      </c>
      <c r="Y756" s="10" t="str">
        <f t="shared" si="83"/>
        <v/>
      </c>
    </row>
    <row r="757" spans="1:25" x14ac:dyDescent="0.3">
      <c r="A757" t="s">
        <v>2321</v>
      </c>
      <c r="B757" s="7">
        <v>45940</v>
      </c>
      <c r="C757" t="s">
        <v>1381</v>
      </c>
      <c r="D757" t="s">
        <v>1382</v>
      </c>
      <c r="E757">
        <v>18</v>
      </c>
      <c r="F757" t="s">
        <v>1559</v>
      </c>
      <c r="G757">
        <v>1781</v>
      </c>
      <c r="H757" t="s">
        <v>200</v>
      </c>
      <c r="I757">
        <v>520</v>
      </c>
      <c r="J757">
        <v>3</v>
      </c>
      <c r="K757">
        <v>504.4</v>
      </c>
      <c r="L757">
        <v>898336.4</v>
      </c>
      <c r="M757" t="s">
        <v>1548</v>
      </c>
      <c r="N757">
        <v>161700.54999999999</v>
      </c>
      <c r="O757">
        <v>1060036.95</v>
      </c>
      <c r="P757" t="s">
        <v>1380</v>
      </c>
      <c r="Q757" s="7">
        <v>45940</v>
      </c>
      <c r="R757" t="s">
        <v>1552</v>
      </c>
      <c r="S757" s="10" t="str">
        <f t="shared" si="77"/>
        <v/>
      </c>
      <c r="T757" s="10" t="str">
        <f t="shared" si="78"/>
        <v/>
      </c>
      <c r="U757" s="10" t="str">
        <f t="shared" si="79"/>
        <v/>
      </c>
      <c r="V757" s="10" t="str">
        <f t="shared" si="80"/>
        <v/>
      </c>
      <c r="W757" s="10" t="str">
        <f t="shared" si="81"/>
        <v/>
      </c>
      <c r="X757" s="10">
        <f t="shared" si="82"/>
        <v>754</v>
      </c>
      <c r="Y757" s="10" t="str">
        <f t="shared" si="83"/>
        <v/>
      </c>
    </row>
    <row r="758" spans="1:25" x14ac:dyDescent="0.3">
      <c r="A758" t="s">
        <v>2322</v>
      </c>
      <c r="B758" s="7">
        <v>45941</v>
      </c>
      <c r="C758" t="s">
        <v>1478</v>
      </c>
      <c r="D758" t="s">
        <v>1479</v>
      </c>
      <c r="E758">
        <v>18</v>
      </c>
      <c r="F758" t="s">
        <v>1581</v>
      </c>
      <c r="G758">
        <v>1053</v>
      </c>
      <c r="H758" t="s">
        <v>200</v>
      </c>
      <c r="I758">
        <v>980</v>
      </c>
      <c r="J758">
        <v>1</v>
      </c>
      <c r="K758">
        <v>970.2</v>
      </c>
      <c r="L758">
        <v>1021620.6</v>
      </c>
      <c r="M758" t="s">
        <v>1548</v>
      </c>
      <c r="N758">
        <v>183891.71</v>
      </c>
      <c r="O758">
        <v>1205512.31</v>
      </c>
      <c r="P758" t="s">
        <v>1394</v>
      </c>
      <c r="Q758" s="7">
        <v>45943</v>
      </c>
      <c r="R758" t="s">
        <v>1552</v>
      </c>
      <c r="S758" s="10" t="str">
        <f t="shared" si="77"/>
        <v/>
      </c>
      <c r="T758" s="10" t="str">
        <f t="shared" si="78"/>
        <v/>
      </c>
      <c r="U758" s="10" t="str">
        <f t="shared" si="79"/>
        <v/>
      </c>
      <c r="V758" s="10" t="str">
        <f t="shared" si="80"/>
        <v/>
      </c>
      <c r="W758" s="10" t="str">
        <f t="shared" si="81"/>
        <v/>
      </c>
      <c r="X758" s="10">
        <f t="shared" si="82"/>
        <v>755</v>
      </c>
      <c r="Y758" s="10" t="str">
        <f t="shared" si="83"/>
        <v/>
      </c>
    </row>
    <row r="759" spans="1:25" x14ac:dyDescent="0.3">
      <c r="A759" t="s">
        <v>2323</v>
      </c>
      <c r="B759" s="7">
        <v>45941</v>
      </c>
      <c r="C759" t="s">
        <v>1436</v>
      </c>
      <c r="D759" t="s">
        <v>1437</v>
      </c>
      <c r="E759">
        <v>18</v>
      </c>
      <c r="F759" t="s">
        <v>1618</v>
      </c>
      <c r="G759">
        <v>2163</v>
      </c>
      <c r="H759" t="s">
        <v>190</v>
      </c>
      <c r="I759">
        <v>368</v>
      </c>
      <c r="J759">
        <v>2.5</v>
      </c>
      <c r="K759">
        <v>358.8</v>
      </c>
      <c r="L759">
        <v>776084.4</v>
      </c>
      <c r="M759" t="s">
        <v>1548</v>
      </c>
      <c r="N759">
        <v>139695.19</v>
      </c>
      <c r="O759">
        <v>915779.59000000008</v>
      </c>
      <c r="P759" t="s">
        <v>1394</v>
      </c>
      <c r="Q759" s="7">
        <v>45942</v>
      </c>
      <c r="R759" t="s">
        <v>1549</v>
      </c>
      <c r="S759" s="10" t="str">
        <f t="shared" si="77"/>
        <v/>
      </c>
      <c r="T759" s="10" t="str">
        <f t="shared" si="78"/>
        <v/>
      </c>
      <c r="U759" s="10" t="str">
        <f t="shared" si="79"/>
        <v/>
      </c>
      <c r="V759" s="10" t="str">
        <f t="shared" si="80"/>
        <v/>
      </c>
      <c r="W759" s="10" t="str">
        <f t="shared" si="81"/>
        <v/>
      </c>
      <c r="X759" s="10">
        <f t="shared" si="82"/>
        <v>756</v>
      </c>
      <c r="Y759" s="10" t="str">
        <f t="shared" si="83"/>
        <v/>
      </c>
    </row>
    <row r="760" spans="1:25" x14ac:dyDescent="0.3">
      <c r="A760" t="s">
        <v>2324</v>
      </c>
      <c r="B760" s="7">
        <v>45941</v>
      </c>
      <c r="C760" t="s">
        <v>1385</v>
      </c>
      <c r="D760" t="s">
        <v>1386</v>
      </c>
      <c r="E760">
        <v>16</v>
      </c>
      <c r="F760" t="s">
        <v>1572</v>
      </c>
      <c r="G760">
        <v>150</v>
      </c>
      <c r="H760" t="s">
        <v>200</v>
      </c>
      <c r="I760">
        <v>610</v>
      </c>
      <c r="J760">
        <v>2.5</v>
      </c>
      <c r="K760">
        <v>594.75</v>
      </c>
      <c r="L760">
        <v>89212.5</v>
      </c>
      <c r="M760" t="s">
        <v>1557</v>
      </c>
      <c r="N760">
        <v>16058.25</v>
      </c>
      <c r="O760">
        <v>105270.75</v>
      </c>
      <c r="P760" t="s">
        <v>1389</v>
      </c>
      <c r="Q760" s="7">
        <v>45942</v>
      </c>
      <c r="R760" t="s">
        <v>1549</v>
      </c>
      <c r="S760" s="10" t="str">
        <f t="shared" si="77"/>
        <v/>
      </c>
      <c r="T760" s="10" t="str">
        <f t="shared" si="78"/>
        <v/>
      </c>
      <c r="U760" s="10" t="str">
        <f t="shared" si="79"/>
        <v/>
      </c>
      <c r="V760" s="10" t="str">
        <f t="shared" si="80"/>
        <v/>
      </c>
      <c r="W760" s="10" t="str">
        <f t="shared" si="81"/>
        <v/>
      </c>
      <c r="X760" s="10">
        <f t="shared" si="82"/>
        <v>757</v>
      </c>
      <c r="Y760" s="10" t="str">
        <f t="shared" si="83"/>
        <v/>
      </c>
    </row>
    <row r="761" spans="1:25" x14ac:dyDescent="0.3">
      <c r="A761" t="s">
        <v>2325</v>
      </c>
      <c r="B761" s="7">
        <v>45941</v>
      </c>
      <c r="C761" t="s">
        <v>1395</v>
      </c>
      <c r="D761" t="s">
        <v>1396</v>
      </c>
      <c r="E761">
        <v>18</v>
      </c>
      <c r="F761" t="s">
        <v>1563</v>
      </c>
      <c r="G761">
        <v>118</v>
      </c>
      <c r="H761" t="s">
        <v>204</v>
      </c>
      <c r="I761">
        <v>480</v>
      </c>
      <c r="J761">
        <v>3</v>
      </c>
      <c r="K761">
        <v>465.6</v>
      </c>
      <c r="L761">
        <v>54940.800000000003</v>
      </c>
      <c r="M761" t="s">
        <v>1548</v>
      </c>
      <c r="N761">
        <v>9889.34</v>
      </c>
      <c r="O761">
        <v>64830.14</v>
      </c>
      <c r="P761" t="s">
        <v>1394</v>
      </c>
      <c r="Q761" s="7">
        <v>45943</v>
      </c>
      <c r="R761" t="s">
        <v>1549</v>
      </c>
      <c r="S761" s="10" t="str">
        <f t="shared" si="77"/>
        <v/>
      </c>
      <c r="T761" s="10" t="str">
        <f t="shared" si="78"/>
        <v/>
      </c>
      <c r="U761" s="10" t="str">
        <f t="shared" si="79"/>
        <v/>
      </c>
      <c r="V761" s="10" t="str">
        <f t="shared" si="80"/>
        <v/>
      </c>
      <c r="W761" s="10" t="str">
        <f t="shared" si="81"/>
        <v/>
      </c>
      <c r="X761" s="10">
        <f t="shared" si="82"/>
        <v>758</v>
      </c>
      <c r="Y761" s="10" t="str">
        <f t="shared" si="83"/>
        <v/>
      </c>
    </row>
    <row r="762" spans="1:25" x14ac:dyDescent="0.3">
      <c r="A762" t="s">
        <v>2326</v>
      </c>
      <c r="B762" s="7">
        <v>45941</v>
      </c>
      <c r="C762" t="s">
        <v>1415</v>
      </c>
      <c r="D762" t="s">
        <v>1416</v>
      </c>
      <c r="E762">
        <v>18</v>
      </c>
      <c r="F762" t="s">
        <v>1563</v>
      </c>
      <c r="G762">
        <v>92</v>
      </c>
      <c r="H762" t="s">
        <v>204</v>
      </c>
      <c r="I762">
        <v>480</v>
      </c>
      <c r="J762">
        <v>2.5</v>
      </c>
      <c r="K762">
        <v>468</v>
      </c>
      <c r="L762">
        <v>43056</v>
      </c>
      <c r="M762" t="s">
        <v>1548</v>
      </c>
      <c r="N762">
        <v>7750.08</v>
      </c>
      <c r="O762">
        <v>50806.080000000002</v>
      </c>
      <c r="P762" t="s">
        <v>1418</v>
      </c>
      <c r="Q762" s="7">
        <v>45942</v>
      </c>
      <c r="R762" t="s">
        <v>1549</v>
      </c>
      <c r="S762" s="10" t="str">
        <f t="shared" si="77"/>
        <v/>
      </c>
      <c r="T762" s="10" t="str">
        <f t="shared" si="78"/>
        <v/>
      </c>
      <c r="U762" s="10" t="str">
        <f t="shared" si="79"/>
        <v/>
      </c>
      <c r="V762" s="10" t="str">
        <f t="shared" si="80"/>
        <v/>
      </c>
      <c r="W762" s="10" t="str">
        <f t="shared" si="81"/>
        <v/>
      </c>
      <c r="X762" s="10">
        <f t="shared" si="82"/>
        <v>759</v>
      </c>
      <c r="Y762" s="10" t="str">
        <f t="shared" si="83"/>
        <v/>
      </c>
    </row>
    <row r="763" spans="1:25" x14ac:dyDescent="0.3">
      <c r="A763" t="s">
        <v>2327</v>
      </c>
      <c r="B763" s="7">
        <v>45943</v>
      </c>
      <c r="C763" t="s">
        <v>1509</v>
      </c>
      <c r="D763" t="s">
        <v>1382</v>
      </c>
      <c r="E763">
        <v>18</v>
      </c>
      <c r="F763" t="s">
        <v>1551</v>
      </c>
      <c r="G763">
        <v>2934</v>
      </c>
      <c r="H763" t="s">
        <v>190</v>
      </c>
      <c r="I763">
        <v>342</v>
      </c>
      <c r="J763">
        <v>2.5</v>
      </c>
      <c r="K763">
        <v>333.45</v>
      </c>
      <c r="L763">
        <v>978342.3</v>
      </c>
      <c r="M763" t="s">
        <v>1548</v>
      </c>
      <c r="N763">
        <v>176101.61</v>
      </c>
      <c r="O763">
        <v>1154443.9099999999</v>
      </c>
      <c r="P763" t="s">
        <v>1389</v>
      </c>
      <c r="Q763" s="7">
        <v>45944</v>
      </c>
      <c r="R763" t="s">
        <v>1549</v>
      </c>
      <c r="S763" s="10" t="str">
        <f t="shared" si="77"/>
        <v/>
      </c>
      <c r="T763" s="10" t="str">
        <f t="shared" si="78"/>
        <v/>
      </c>
      <c r="U763" s="10" t="str">
        <f t="shared" si="79"/>
        <v/>
      </c>
      <c r="V763" s="10" t="str">
        <f t="shared" si="80"/>
        <v/>
      </c>
      <c r="W763" s="10" t="str">
        <f t="shared" si="81"/>
        <v/>
      </c>
      <c r="X763" s="10">
        <f t="shared" si="82"/>
        <v>760</v>
      </c>
      <c r="Y763" s="10" t="str">
        <f t="shared" si="83"/>
        <v/>
      </c>
    </row>
    <row r="764" spans="1:25" x14ac:dyDescent="0.3">
      <c r="A764" t="s">
        <v>2328</v>
      </c>
      <c r="B764" s="7">
        <v>45943</v>
      </c>
      <c r="C764" t="s">
        <v>1509</v>
      </c>
      <c r="D764" t="s">
        <v>1382</v>
      </c>
      <c r="E764">
        <v>18</v>
      </c>
      <c r="F764" t="s">
        <v>1581</v>
      </c>
      <c r="G764">
        <v>1543</v>
      </c>
      <c r="H764" t="s">
        <v>200</v>
      </c>
      <c r="I764">
        <v>980</v>
      </c>
      <c r="J764">
        <v>3</v>
      </c>
      <c r="K764">
        <v>950.6</v>
      </c>
      <c r="L764">
        <v>1466775.8</v>
      </c>
      <c r="M764" t="s">
        <v>1548</v>
      </c>
      <c r="N764">
        <v>264019.64</v>
      </c>
      <c r="O764">
        <v>1730795.44</v>
      </c>
      <c r="P764" t="s">
        <v>1389</v>
      </c>
      <c r="Q764" s="7">
        <v>45944</v>
      </c>
      <c r="R764" t="s">
        <v>1552</v>
      </c>
      <c r="S764" s="10" t="str">
        <f t="shared" si="77"/>
        <v/>
      </c>
      <c r="T764" s="10" t="str">
        <f t="shared" si="78"/>
        <v/>
      </c>
      <c r="U764" s="10" t="str">
        <f t="shared" si="79"/>
        <v/>
      </c>
      <c r="V764" s="10" t="str">
        <f t="shared" si="80"/>
        <v/>
      </c>
      <c r="W764" s="10" t="str">
        <f t="shared" si="81"/>
        <v/>
      </c>
      <c r="X764" s="10">
        <f t="shared" si="82"/>
        <v>761</v>
      </c>
      <c r="Y764" s="10" t="str">
        <f t="shared" si="83"/>
        <v/>
      </c>
    </row>
    <row r="765" spans="1:25" x14ac:dyDescent="0.3">
      <c r="A765" t="s">
        <v>2329</v>
      </c>
      <c r="B765" s="7">
        <v>45943</v>
      </c>
      <c r="C765" t="s">
        <v>1409</v>
      </c>
      <c r="D765" t="s">
        <v>1410</v>
      </c>
      <c r="E765">
        <v>18</v>
      </c>
      <c r="F765" t="s">
        <v>1607</v>
      </c>
      <c r="G765">
        <v>2088</v>
      </c>
      <c r="H765" t="s">
        <v>200</v>
      </c>
      <c r="I765">
        <v>610</v>
      </c>
      <c r="J765">
        <v>3</v>
      </c>
      <c r="K765">
        <v>591.70000000000005</v>
      </c>
      <c r="L765">
        <v>1235469.6000000001</v>
      </c>
      <c r="M765" t="s">
        <v>1548</v>
      </c>
      <c r="N765">
        <v>222384.53</v>
      </c>
      <c r="O765">
        <v>1457854.13</v>
      </c>
      <c r="P765" t="s">
        <v>1380</v>
      </c>
      <c r="Q765" s="7">
        <v>45945</v>
      </c>
      <c r="R765" t="s">
        <v>1549</v>
      </c>
      <c r="S765" s="10" t="str">
        <f t="shared" si="77"/>
        <v/>
      </c>
      <c r="T765" s="10" t="str">
        <f t="shared" si="78"/>
        <v/>
      </c>
      <c r="U765" s="10" t="str">
        <f t="shared" si="79"/>
        <v/>
      </c>
      <c r="V765" s="10" t="str">
        <f t="shared" si="80"/>
        <v/>
      </c>
      <c r="W765" s="10" t="str">
        <f t="shared" si="81"/>
        <v/>
      </c>
      <c r="X765" s="10">
        <f t="shared" si="82"/>
        <v>762</v>
      </c>
      <c r="Y765" s="10" t="str">
        <f t="shared" si="83"/>
        <v/>
      </c>
    </row>
    <row r="766" spans="1:25" x14ac:dyDescent="0.3">
      <c r="A766" t="s">
        <v>2330</v>
      </c>
      <c r="B766" s="7">
        <v>45944</v>
      </c>
      <c r="C766" t="s">
        <v>1405</v>
      </c>
      <c r="D766" t="s">
        <v>1406</v>
      </c>
      <c r="E766">
        <v>18</v>
      </c>
      <c r="F766" t="s">
        <v>1585</v>
      </c>
      <c r="G766">
        <v>1407</v>
      </c>
      <c r="H766" t="s">
        <v>200</v>
      </c>
      <c r="I766">
        <v>148</v>
      </c>
      <c r="J766">
        <v>4</v>
      </c>
      <c r="K766">
        <v>142.08000000000001</v>
      </c>
      <c r="L766">
        <v>199906.56</v>
      </c>
      <c r="M766" t="s">
        <v>1548</v>
      </c>
      <c r="N766">
        <v>35983.18</v>
      </c>
      <c r="O766">
        <v>235889.74</v>
      </c>
      <c r="P766" t="s">
        <v>1389</v>
      </c>
      <c r="Q766" s="7">
        <v>45944</v>
      </c>
      <c r="R766" t="s">
        <v>1549</v>
      </c>
      <c r="S766" s="10" t="str">
        <f t="shared" si="77"/>
        <v/>
      </c>
      <c r="T766" s="10" t="str">
        <f t="shared" si="78"/>
        <v/>
      </c>
      <c r="U766" s="10" t="str">
        <f t="shared" si="79"/>
        <v/>
      </c>
      <c r="V766" s="10" t="str">
        <f t="shared" si="80"/>
        <v/>
      </c>
      <c r="W766" s="10" t="str">
        <f t="shared" si="81"/>
        <v/>
      </c>
      <c r="X766" s="10">
        <f t="shared" si="82"/>
        <v>763</v>
      </c>
      <c r="Y766" s="10" t="str">
        <f t="shared" si="83"/>
        <v/>
      </c>
    </row>
    <row r="767" spans="1:25" x14ac:dyDescent="0.3">
      <c r="A767" t="s">
        <v>2331</v>
      </c>
      <c r="B767" s="7">
        <v>45944</v>
      </c>
      <c r="C767" t="s">
        <v>1412</v>
      </c>
      <c r="D767" t="s">
        <v>1413</v>
      </c>
      <c r="E767">
        <v>18</v>
      </c>
      <c r="F767" t="s">
        <v>1585</v>
      </c>
      <c r="G767">
        <v>597</v>
      </c>
      <c r="H767" t="s">
        <v>200</v>
      </c>
      <c r="I767">
        <v>148</v>
      </c>
      <c r="J767">
        <v>0</v>
      </c>
      <c r="K767">
        <v>148</v>
      </c>
      <c r="L767">
        <v>88356</v>
      </c>
      <c r="M767" t="s">
        <v>1548</v>
      </c>
      <c r="N767">
        <v>15904.08</v>
      </c>
      <c r="O767">
        <v>104260.08</v>
      </c>
      <c r="P767" t="s">
        <v>1389</v>
      </c>
      <c r="Q767" s="7">
        <v>45946</v>
      </c>
      <c r="R767" t="s">
        <v>1552</v>
      </c>
      <c r="S767" s="10" t="str">
        <f t="shared" si="77"/>
        <v/>
      </c>
      <c r="T767" s="10" t="str">
        <f t="shared" si="78"/>
        <v/>
      </c>
      <c r="U767" s="10" t="str">
        <f t="shared" si="79"/>
        <v/>
      </c>
      <c r="V767" s="10" t="str">
        <f t="shared" si="80"/>
        <v/>
      </c>
      <c r="W767" s="10" t="str">
        <f t="shared" si="81"/>
        <v/>
      </c>
      <c r="X767" s="10">
        <f t="shared" si="82"/>
        <v>764</v>
      </c>
      <c r="Y767" s="10" t="str">
        <f t="shared" si="83"/>
        <v/>
      </c>
    </row>
    <row r="768" spans="1:25" x14ac:dyDescent="0.3">
      <c r="A768" t="s">
        <v>2332</v>
      </c>
      <c r="B768" s="7">
        <v>45944</v>
      </c>
      <c r="C768" t="s">
        <v>1436</v>
      </c>
      <c r="D768" t="s">
        <v>1437</v>
      </c>
      <c r="E768">
        <v>18</v>
      </c>
      <c r="F768" t="s">
        <v>1607</v>
      </c>
      <c r="G768">
        <v>853</v>
      </c>
      <c r="H768" t="s">
        <v>200</v>
      </c>
      <c r="I768">
        <v>610</v>
      </c>
      <c r="J768">
        <v>1</v>
      </c>
      <c r="K768">
        <v>603.9</v>
      </c>
      <c r="L768">
        <v>515126.7</v>
      </c>
      <c r="M768" t="s">
        <v>1548</v>
      </c>
      <c r="N768">
        <v>92722.81</v>
      </c>
      <c r="O768">
        <v>607849.51</v>
      </c>
      <c r="P768" t="s">
        <v>1394</v>
      </c>
      <c r="Q768" s="7">
        <v>45946</v>
      </c>
      <c r="R768" t="s">
        <v>1552</v>
      </c>
      <c r="S768" s="10" t="str">
        <f t="shared" si="77"/>
        <v/>
      </c>
      <c r="T768" s="10" t="str">
        <f t="shared" si="78"/>
        <v/>
      </c>
      <c r="U768" s="10" t="str">
        <f t="shared" si="79"/>
        <v/>
      </c>
      <c r="V768" s="10" t="str">
        <f t="shared" si="80"/>
        <v/>
      </c>
      <c r="W768" s="10" t="str">
        <f t="shared" si="81"/>
        <v/>
      </c>
      <c r="X768" s="10">
        <f t="shared" si="82"/>
        <v>765</v>
      </c>
      <c r="Y768" s="10" t="str">
        <f t="shared" si="83"/>
        <v/>
      </c>
    </row>
    <row r="769" spans="1:25" x14ac:dyDescent="0.3">
      <c r="A769" t="s">
        <v>2333</v>
      </c>
      <c r="B769" s="7">
        <v>45944</v>
      </c>
      <c r="C769" t="s">
        <v>1376</v>
      </c>
      <c r="D769" t="s">
        <v>1377</v>
      </c>
      <c r="E769">
        <v>18</v>
      </c>
      <c r="F769" t="s">
        <v>1559</v>
      </c>
      <c r="G769">
        <v>961</v>
      </c>
      <c r="H769" t="s">
        <v>200</v>
      </c>
      <c r="I769">
        <v>520</v>
      </c>
      <c r="J769">
        <v>4</v>
      </c>
      <c r="K769">
        <v>499.2</v>
      </c>
      <c r="L769">
        <v>479731.20000000001</v>
      </c>
      <c r="M769" t="s">
        <v>1548</v>
      </c>
      <c r="N769">
        <v>86351.62</v>
      </c>
      <c r="O769">
        <v>566082.82000000007</v>
      </c>
      <c r="P769" t="s">
        <v>1380</v>
      </c>
      <c r="Q769" s="7">
        <v>45946</v>
      </c>
      <c r="R769" t="s">
        <v>1552</v>
      </c>
      <c r="S769" s="10" t="str">
        <f t="shared" si="77"/>
        <v/>
      </c>
      <c r="T769" s="10" t="str">
        <f t="shared" si="78"/>
        <v/>
      </c>
      <c r="U769" s="10" t="str">
        <f t="shared" si="79"/>
        <v/>
      </c>
      <c r="V769" s="10" t="str">
        <f t="shared" si="80"/>
        <v/>
      </c>
      <c r="W769" s="10" t="str">
        <f t="shared" si="81"/>
        <v/>
      </c>
      <c r="X769" s="10">
        <f t="shared" si="82"/>
        <v>766</v>
      </c>
      <c r="Y769" s="10" t="str">
        <f t="shared" si="83"/>
        <v/>
      </c>
    </row>
    <row r="770" spans="1:25" x14ac:dyDescent="0.3">
      <c r="A770" t="s">
        <v>2334</v>
      </c>
      <c r="B770" s="7">
        <v>45944</v>
      </c>
      <c r="C770" t="s">
        <v>1449</v>
      </c>
      <c r="D770" t="s">
        <v>1450</v>
      </c>
      <c r="E770">
        <v>18</v>
      </c>
      <c r="F770" t="s">
        <v>1559</v>
      </c>
      <c r="G770">
        <v>377</v>
      </c>
      <c r="H770" t="s">
        <v>200</v>
      </c>
      <c r="I770">
        <v>520</v>
      </c>
      <c r="J770">
        <v>0</v>
      </c>
      <c r="K770">
        <v>520</v>
      </c>
      <c r="L770">
        <v>196040</v>
      </c>
      <c r="M770" t="s">
        <v>1548</v>
      </c>
      <c r="N770">
        <v>35287.199999999997</v>
      </c>
      <c r="O770">
        <v>231327.2</v>
      </c>
      <c r="P770" t="s">
        <v>1418</v>
      </c>
      <c r="Q770" s="7">
        <v>45944</v>
      </c>
      <c r="R770" t="s">
        <v>1549</v>
      </c>
      <c r="S770" s="10" t="str">
        <f t="shared" si="77"/>
        <v/>
      </c>
      <c r="T770" s="10" t="str">
        <f t="shared" si="78"/>
        <v/>
      </c>
      <c r="U770" s="10" t="str">
        <f t="shared" si="79"/>
        <v/>
      </c>
      <c r="V770" s="10" t="str">
        <f t="shared" si="80"/>
        <v/>
      </c>
      <c r="W770" s="10" t="str">
        <f t="shared" si="81"/>
        <v/>
      </c>
      <c r="X770" s="10">
        <f t="shared" si="82"/>
        <v>767</v>
      </c>
      <c r="Y770" s="10" t="str">
        <f t="shared" si="83"/>
        <v/>
      </c>
    </row>
    <row r="771" spans="1:25" x14ac:dyDescent="0.3">
      <c r="A771" t="s">
        <v>2335</v>
      </c>
      <c r="B771" s="7">
        <v>45944</v>
      </c>
      <c r="C771" t="s">
        <v>1481</v>
      </c>
      <c r="D771" t="s">
        <v>1482</v>
      </c>
      <c r="E771">
        <v>18</v>
      </c>
      <c r="F771" t="s">
        <v>1559</v>
      </c>
      <c r="G771">
        <v>1518</v>
      </c>
      <c r="H771" t="s">
        <v>200</v>
      </c>
      <c r="I771">
        <v>520</v>
      </c>
      <c r="J771">
        <v>2.5</v>
      </c>
      <c r="K771">
        <v>507</v>
      </c>
      <c r="L771">
        <v>769626</v>
      </c>
      <c r="M771" t="s">
        <v>1548</v>
      </c>
      <c r="N771">
        <v>138532.68</v>
      </c>
      <c r="O771">
        <v>908158.67999999993</v>
      </c>
      <c r="P771" t="s">
        <v>1389</v>
      </c>
      <c r="Q771" s="7">
        <v>45945</v>
      </c>
      <c r="R771" t="s">
        <v>1552</v>
      </c>
      <c r="S771" s="10" t="str">
        <f t="shared" si="77"/>
        <v/>
      </c>
      <c r="T771" s="10" t="str">
        <f t="shared" si="78"/>
        <v/>
      </c>
      <c r="U771" s="10" t="str">
        <f t="shared" si="79"/>
        <v/>
      </c>
      <c r="V771" s="10" t="str">
        <f t="shared" si="80"/>
        <v/>
      </c>
      <c r="W771" s="10" t="str">
        <f t="shared" si="81"/>
        <v/>
      </c>
      <c r="X771" s="10">
        <f t="shared" si="82"/>
        <v>768</v>
      </c>
      <c r="Y771" s="10" t="str">
        <f t="shared" si="83"/>
        <v/>
      </c>
    </row>
    <row r="772" spans="1:25" x14ac:dyDescent="0.3">
      <c r="A772" t="s">
        <v>2336</v>
      </c>
      <c r="B772" s="7">
        <v>45945</v>
      </c>
      <c r="C772" t="s">
        <v>1468</v>
      </c>
      <c r="D772" t="s">
        <v>1469</v>
      </c>
      <c r="E772">
        <v>18</v>
      </c>
      <c r="F772" t="s">
        <v>1627</v>
      </c>
      <c r="G772">
        <v>1281</v>
      </c>
      <c r="H772" t="s">
        <v>200</v>
      </c>
      <c r="I772">
        <v>820</v>
      </c>
      <c r="J772">
        <v>5</v>
      </c>
      <c r="K772">
        <v>779</v>
      </c>
      <c r="L772">
        <v>997899</v>
      </c>
      <c r="M772" t="s">
        <v>1548</v>
      </c>
      <c r="N772">
        <v>179621.82</v>
      </c>
      <c r="O772">
        <v>1177520.82</v>
      </c>
      <c r="P772" t="s">
        <v>1389</v>
      </c>
      <c r="Q772" s="7">
        <v>45946</v>
      </c>
      <c r="R772" t="s">
        <v>1552</v>
      </c>
      <c r="S772" s="10" t="str">
        <f t="shared" ref="S772:S835" si="84">IF(J772&gt;5,"FLAG","")</f>
        <v/>
      </c>
      <c r="T772" s="10" t="str">
        <f t="shared" ref="T772:T835" si="85">IF(WEEKDAY(B772)=1,"FLAG","")</f>
        <v/>
      </c>
      <c r="U772" s="10" t="str">
        <f t="shared" ref="U772:U835" si="86">IF(AND(B772&lt;=DATE(2026,3,31),Q772&gt;DATE(2026,3,31)),"FLAG","")</f>
        <v/>
      </c>
      <c r="V772" s="10" t="str">
        <f t="shared" ref="V772:V835" si="87">IF(COUNTIFS($C$4:$C$1451,C772,$B$4:$B$1451,B772,$F$4:$F$1451,F772,$G$4:$G$1451,G772,$L$4:$L$1451,L772)&gt;1,"FLAG","")</f>
        <v/>
      </c>
      <c r="W772" s="10" t="str">
        <f t="shared" ref="W772:W835" si="88">IF(OR(AND(E772&lt;&gt;18,M772&lt;&gt;"IGST"),AND(E772=18,M772="IGST")),"FLAG","")</f>
        <v/>
      </c>
      <c r="X772" s="10">
        <f t="shared" ref="X772:X835" si="89">VALUE(MID(A772,11,4))</f>
        <v>769</v>
      </c>
      <c r="Y772" s="10" t="str">
        <f t="shared" ref="Y772:Y835" si="90">IF(ROW()=4,"",IF(X772-INDEX($X$4:$X$1451,ROW()-4)&gt;1,"FLAG",""))</f>
        <v/>
      </c>
    </row>
    <row r="773" spans="1:25" x14ac:dyDescent="0.3">
      <c r="A773" t="s">
        <v>2337</v>
      </c>
      <c r="B773" s="7">
        <v>45945</v>
      </c>
      <c r="C773" t="s">
        <v>1381</v>
      </c>
      <c r="D773" t="s">
        <v>1382</v>
      </c>
      <c r="E773">
        <v>18</v>
      </c>
      <c r="F773" t="s">
        <v>1627</v>
      </c>
      <c r="G773">
        <v>1480</v>
      </c>
      <c r="H773" t="s">
        <v>200</v>
      </c>
      <c r="I773">
        <v>820</v>
      </c>
      <c r="J773">
        <v>0</v>
      </c>
      <c r="K773">
        <v>820</v>
      </c>
      <c r="L773">
        <v>1213600</v>
      </c>
      <c r="M773" t="s">
        <v>1548</v>
      </c>
      <c r="N773">
        <v>218448</v>
      </c>
      <c r="O773">
        <v>1432048</v>
      </c>
      <c r="P773" t="s">
        <v>1380</v>
      </c>
      <c r="Q773" s="7">
        <v>45945</v>
      </c>
      <c r="R773" t="s">
        <v>1552</v>
      </c>
      <c r="S773" s="10" t="str">
        <f t="shared" si="84"/>
        <v/>
      </c>
      <c r="T773" s="10" t="str">
        <f t="shared" si="85"/>
        <v/>
      </c>
      <c r="U773" s="10" t="str">
        <f t="shared" si="86"/>
        <v/>
      </c>
      <c r="V773" s="10" t="str">
        <f t="shared" si="87"/>
        <v/>
      </c>
      <c r="W773" s="10" t="str">
        <f t="shared" si="88"/>
        <v/>
      </c>
      <c r="X773" s="10">
        <f t="shared" si="89"/>
        <v>770</v>
      </c>
      <c r="Y773" s="10" t="str">
        <f t="shared" si="90"/>
        <v/>
      </c>
    </row>
    <row r="774" spans="1:25" x14ac:dyDescent="0.3">
      <c r="A774" t="s">
        <v>2338</v>
      </c>
      <c r="B774" s="7">
        <v>45945</v>
      </c>
      <c r="C774" t="s">
        <v>1409</v>
      </c>
      <c r="D774" t="s">
        <v>1410</v>
      </c>
      <c r="E774">
        <v>18</v>
      </c>
      <c r="F774" t="s">
        <v>1563</v>
      </c>
      <c r="G774">
        <v>205</v>
      </c>
      <c r="H774" t="s">
        <v>204</v>
      </c>
      <c r="I774">
        <v>480</v>
      </c>
      <c r="J774">
        <v>0</v>
      </c>
      <c r="K774">
        <v>480</v>
      </c>
      <c r="L774">
        <v>98400</v>
      </c>
      <c r="M774" t="s">
        <v>1548</v>
      </c>
      <c r="N774">
        <v>17712</v>
      </c>
      <c r="O774">
        <v>116112</v>
      </c>
      <c r="P774" t="s">
        <v>1380</v>
      </c>
      <c r="Q774" s="7">
        <v>45947</v>
      </c>
      <c r="R774" t="s">
        <v>1552</v>
      </c>
      <c r="S774" s="10" t="str">
        <f t="shared" si="84"/>
        <v/>
      </c>
      <c r="T774" s="10" t="str">
        <f t="shared" si="85"/>
        <v/>
      </c>
      <c r="U774" s="10" t="str">
        <f t="shared" si="86"/>
        <v/>
      </c>
      <c r="V774" s="10" t="str">
        <f t="shared" si="87"/>
        <v/>
      </c>
      <c r="W774" s="10" t="str">
        <f t="shared" si="88"/>
        <v/>
      </c>
      <c r="X774" s="10">
        <f t="shared" si="89"/>
        <v>771</v>
      </c>
      <c r="Y774" s="10" t="str">
        <f t="shared" si="90"/>
        <v/>
      </c>
    </row>
    <row r="775" spans="1:25" x14ac:dyDescent="0.3">
      <c r="A775" t="s">
        <v>2339</v>
      </c>
      <c r="B775" s="7">
        <v>45945</v>
      </c>
      <c r="C775" t="s">
        <v>1390</v>
      </c>
      <c r="D775" t="s">
        <v>1391</v>
      </c>
      <c r="E775">
        <v>18</v>
      </c>
      <c r="F775" t="s">
        <v>1618</v>
      </c>
      <c r="G775">
        <v>1386</v>
      </c>
      <c r="H775" t="s">
        <v>190</v>
      </c>
      <c r="I775">
        <v>368</v>
      </c>
      <c r="J775">
        <v>5</v>
      </c>
      <c r="K775">
        <v>349.6</v>
      </c>
      <c r="L775">
        <v>484545.6</v>
      </c>
      <c r="M775" t="s">
        <v>1548</v>
      </c>
      <c r="N775">
        <v>87218.21</v>
      </c>
      <c r="O775">
        <v>571763.80999999994</v>
      </c>
      <c r="P775" t="s">
        <v>1394</v>
      </c>
      <c r="Q775" s="7">
        <v>45947</v>
      </c>
      <c r="R775" t="s">
        <v>1552</v>
      </c>
      <c r="S775" s="10" t="str">
        <f t="shared" si="84"/>
        <v/>
      </c>
      <c r="T775" s="10" t="str">
        <f t="shared" si="85"/>
        <v/>
      </c>
      <c r="U775" s="10" t="str">
        <f t="shared" si="86"/>
        <v/>
      </c>
      <c r="V775" s="10" t="str">
        <f t="shared" si="87"/>
        <v/>
      </c>
      <c r="W775" s="10" t="str">
        <f t="shared" si="88"/>
        <v/>
      </c>
      <c r="X775" s="10">
        <f t="shared" si="89"/>
        <v>772</v>
      </c>
      <c r="Y775" s="10" t="str">
        <f t="shared" si="90"/>
        <v/>
      </c>
    </row>
    <row r="776" spans="1:25" x14ac:dyDescent="0.3">
      <c r="A776" t="s">
        <v>2340</v>
      </c>
      <c r="B776" s="7">
        <v>45945</v>
      </c>
      <c r="C776" t="s">
        <v>1501</v>
      </c>
      <c r="D776" t="s">
        <v>1502</v>
      </c>
      <c r="E776">
        <v>12</v>
      </c>
      <c r="F776" t="s">
        <v>1556</v>
      </c>
      <c r="G776">
        <v>213</v>
      </c>
      <c r="H776" t="s">
        <v>204</v>
      </c>
      <c r="I776">
        <v>1350</v>
      </c>
      <c r="J776">
        <v>5</v>
      </c>
      <c r="K776">
        <v>1282.5</v>
      </c>
      <c r="L776">
        <v>273172.5</v>
      </c>
      <c r="M776" t="s">
        <v>1557</v>
      </c>
      <c r="N776">
        <v>49171.05</v>
      </c>
      <c r="O776">
        <v>322343.55</v>
      </c>
      <c r="P776" t="s">
        <v>1380</v>
      </c>
      <c r="Q776" s="7">
        <v>45947</v>
      </c>
      <c r="R776" t="s">
        <v>1552</v>
      </c>
      <c r="S776" s="10" t="str">
        <f t="shared" si="84"/>
        <v/>
      </c>
      <c r="T776" s="10" t="str">
        <f t="shared" si="85"/>
        <v/>
      </c>
      <c r="U776" s="10" t="str">
        <f t="shared" si="86"/>
        <v/>
      </c>
      <c r="V776" s="10" t="str">
        <f t="shared" si="87"/>
        <v/>
      </c>
      <c r="W776" s="10" t="str">
        <f t="shared" si="88"/>
        <v/>
      </c>
      <c r="X776" s="10">
        <f t="shared" si="89"/>
        <v>773</v>
      </c>
      <c r="Y776" s="10" t="str">
        <f t="shared" si="90"/>
        <v/>
      </c>
    </row>
    <row r="777" spans="1:25" x14ac:dyDescent="0.3">
      <c r="A777" t="s">
        <v>2341</v>
      </c>
      <c r="B777" s="7">
        <v>45945</v>
      </c>
      <c r="C777" t="s">
        <v>1436</v>
      </c>
      <c r="D777" t="s">
        <v>1437</v>
      </c>
      <c r="E777">
        <v>18</v>
      </c>
      <c r="F777" t="s">
        <v>1556</v>
      </c>
      <c r="G777">
        <v>293</v>
      </c>
      <c r="H777" t="s">
        <v>204</v>
      </c>
      <c r="I777">
        <v>1350</v>
      </c>
      <c r="J777">
        <v>4</v>
      </c>
      <c r="K777">
        <v>1296</v>
      </c>
      <c r="L777">
        <v>379728</v>
      </c>
      <c r="M777" t="s">
        <v>1548</v>
      </c>
      <c r="N777">
        <v>68351.039999999994</v>
      </c>
      <c r="O777">
        <v>448079.04</v>
      </c>
      <c r="P777" t="s">
        <v>1394</v>
      </c>
      <c r="Q777" s="7">
        <v>45946</v>
      </c>
      <c r="R777" t="s">
        <v>1552</v>
      </c>
      <c r="S777" s="10" t="str">
        <f t="shared" si="84"/>
        <v/>
      </c>
      <c r="T777" s="10" t="str">
        <f t="shared" si="85"/>
        <v/>
      </c>
      <c r="U777" s="10" t="str">
        <f t="shared" si="86"/>
        <v/>
      </c>
      <c r="V777" s="10" t="str">
        <f t="shared" si="87"/>
        <v/>
      </c>
      <c r="W777" s="10" t="str">
        <f t="shared" si="88"/>
        <v/>
      </c>
      <c r="X777" s="10">
        <f t="shared" si="89"/>
        <v>774</v>
      </c>
      <c r="Y777" s="10" t="str">
        <f t="shared" si="90"/>
        <v/>
      </c>
    </row>
    <row r="778" spans="1:25" x14ac:dyDescent="0.3">
      <c r="A778" t="s">
        <v>2342</v>
      </c>
      <c r="B778" s="7">
        <v>45945</v>
      </c>
      <c r="C778" t="s">
        <v>1506</v>
      </c>
      <c r="D778" t="s">
        <v>1507</v>
      </c>
      <c r="E778">
        <v>16</v>
      </c>
      <c r="F778" t="s">
        <v>1607</v>
      </c>
      <c r="G778">
        <v>1879</v>
      </c>
      <c r="H778" t="s">
        <v>200</v>
      </c>
      <c r="I778">
        <v>610</v>
      </c>
      <c r="J778">
        <v>2</v>
      </c>
      <c r="K778">
        <v>597.79999999999995</v>
      </c>
      <c r="L778">
        <v>1123266.2</v>
      </c>
      <c r="M778" t="s">
        <v>1557</v>
      </c>
      <c r="N778">
        <v>202187.92</v>
      </c>
      <c r="O778">
        <v>1325454.1200000001</v>
      </c>
      <c r="P778" t="s">
        <v>1418</v>
      </c>
      <c r="Q778" s="7">
        <v>45946</v>
      </c>
      <c r="R778" t="s">
        <v>1549</v>
      </c>
      <c r="S778" s="10" t="str">
        <f t="shared" si="84"/>
        <v/>
      </c>
      <c r="T778" s="10" t="str">
        <f t="shared" si="85"/>
        <v/>
      </c>
      <c r="U778" s="10" t="str">
        <f t="shared" si="86"/>
        <v/>
      </c>
      <c r="V778" s="10" t="str">
        <f t="shared" si="87"/>
        <v/>
      </c>
      <c r="W778" s="10" t="str">
        <f t="shared" si="88"/>
        <v/>
      </c>
      <c r="X778" s="10">
        <f t="shared" si="89"/>
        <v>775</v>
      </c>
      <c r="Y778" s="10" t="str">
        <f t="shared" si="90"/>
        <v/>
      </c>
    </row>
    <row r="779" spans="1:25" x14ac:dyDescent="0.3">
      <c r="A779" t="s">
        <v>2343</v>
      </c>
      <c r="B779" s="7">
        <v>45945</v>
      </c>
      <c r="C779" t="s">
        <v>1458</v>
      </c>
      <c r="D779" t="s">
        <v>1459</v>
      </c>
      <c r="E779">
        <v>18</v>
      </c>
      <c r="F779" t="s">
        <v>1585</v>
      </c>
      <c r="G779">
        <v>350</v>
      </c>
      <c r="H779" t="s">
        <v>200</v>
      </c>
      <c r="I779">
        <v>148</v>
      </c>
      <c r="J779">
        <v>0</v>
      </c>
      <c r="K779">
        <v>148</v>
      </c>
      <c r="L779">
        <v>51800</v>
      </c>
      <c r="M779" t="s">
        <v>1548</v>
      </c>
      <c r="N779">
        <v>9324</v>
      </c>
      <c r="O779">
        <v>61124</v>
      </c>
      <c r="P779" t="s">
        <v>1394</v>
      </c>
      <c r="Q779" s="7">
        <v>45946</v>
      </c>
      <c r="R779" t="s">
        <v>1552</v>
      </c>
      <c r="S779" s="10" t="str">
        <f t="shared" si="84"/>
        <v/>
      </c>
      <c r="T779" s="10" t="str">
        <f t="shared" si="85"/>
        <v/>
      </c>
      <c r="U779" s="10" t="str">
        <f t="shared" si="86"/>
        <v/>
      </c>
      <c r="V779" s="10" t="str">
        <f t="shared" si="87"/>
        <v/>
      </c>
      <c r="W779" s="10" t="str">
        <f t="shared" si="88"/>
        <v/>
      </c>
      <c r="X779" s="10">
        <f t="shared" si="89"/>
        <v>776</v>
      </c>
      <c r="Y779" s="10" t="str">
        <f t="shared" si="90"/>
        <v/>
      </c>
    </row>
    <row r="780" spans="1:25" x14ac:dyDescent="0.3">
      <c r="A780" t="s">
        <v>2344</v>
      </c>
      <c r="B780" s="7">
        <v>45946</v>
      </c>
      <c r="C780" t="s">
        <v>1472</v>
      </c>
      <c r="D780" t="s">
        <v>1473</v>
      </c>
      <c r="E780">
        <v>18</v>
      </c>
      <c r="F780" t="s">
        <v>1574</v>
      </c>
      <c r="G780">
        <v>706</v>
      </c>
      <c r="H780" t="s">
        <v>190</v>
      </c>
      <c r="I780">
        <v>395</v>
      </c>
      <c r="J780">
        <v>0</v>
      </c>
      <c r="K780">
        <v>395</v>
      </c>
      <c r="L780">
        <v>278870</v>
      </c>
      <c r="M780" t="s">
        <v>1548</v>
      </c>
      <c r="N780">
        <v>50196.6</v>
      </c>
      <c r="O780">
        <v>329066.59999999998</v>
      </c>
      <c r="P780" t="s">
        <v>1394</v>
      </c>
      <c r="Q780" s="7">
        <v>45948</v>
      </c>
      <c r="R780" t="s">
        <v>1552</v>
      </c>
      <c r="S780" s="10" t="str">
        <f t="shared" si="84"/>
        <v/>
      </c>
      <c r="T780" s="10" t="str">
        <f t="shared" si="85"/>
        <v/>
      </c>
      <c r="U780" s="10" t="str">
        <f t="shared" si="86"/>
        <v/>
      </c>
      <c r="V780" s="10" t="str">
        <f t="shared" si="87"/>
        <v/>
      </c>
      <c r="W780" s="10" t="str">
        <f t="shared" si="88"/>
        <v/>
      </c>
      <c r="X780" s="10">
        <f t="shared" si="89"/>
        <v>777</v>
      </c>
      <c r="Y780" s="10" t="str">
        <f t="shared" si="90"/>
        <v/>
      </c>
    </row>
    <row r="781" spans="1:25" x14ac:dyDescent="0.3">
      <c r="A781" t="s">
        <v>2345</v>
      </c>
      <c r="B781" s="7">
        <v>45946</v>
      </c>
      <c r="C781" t="s">
        <v>1385</v>
      </c>
      <c r="D781" t="s">
        <v>1386</v>
      </c>
      <c r="E781">
        <v>16</v>
      </c>
      <c r="F781" t="s">
        <v>1581</v>
      </c>
      <c r="G781">
        <v>365</v>
      </c>
      <c r="H781" t="s">
        <v>200</v>
      </c>
      <c r="I781">
        <v>980</v>
      </c>
      <c r="J781">
        <v>5</v>
      </c>
      <c r="K781">
        <v>931</v>
      </c>
      <c r="L781">
        <v>339815</v>
      </c>
      <c r="M781" t="s">
        <v>1557</v>
      </c>
      <c r="N781">
        <v>61166.7</v>
      </c>
      <c r="O781">
        <v>400981.7</v>
      </c>
      <c r="P781" t="s">
        <v>1389</v>
      </c>
      <c r="Q781" s="7">
        <v>45948</v>
      </c>
      <c r="R781" t="s">
        <v>1552</v>
      </c>
      <c r="S781" s="10" t="str">
        <f t="shared" si="84"/>
        <v/>
      </c>
      <c r="T781" s="10" t="str">
        <f t="shared" si="85"/>
        <v/>
      </c>
      <c r="U781" s="10" t="str">
        <f t="shared" si="86"/>
        <v/>
      </c>
      <c r="V781" s="10" t="str">
        <f t="shared" si="87"/>
        <v/>
      </c>
      <c r="W781" s="10" t="str">
        <f t="shared" si="88"/>
        <v/>
      </c>
      <c r="X781" s="10">
        <f t="shared" si="89"/>
        <v>778</v>
      </c>
      <c r="Y781" s="10" t="str">
        <f t="shared" si="90"/>
        <v/>
      </c>
    </row>
    <row r="782" spans="1:25" x14ac:dyDescent="0.3">
      <c r="A782" t="s">
        <v>2346</v>
      </c>
      <c r="B782" s="7">
        <v>45946</v>
      </c>
      <c r="C782" t="s">
        <v>1481</v>
      </c>
      <c r="D782" t="s">
        <v>1482</v>
      </c>
      <c r="E782">
        <v>18</v>
      </c>
      <c r="F782" t="s">
        <v>1574</v>
      </c>
      <c r="G782">
        <v>2174</v>
      </c>
      <c r="H782" t="s">
        <v>190</v>
      </c>
      <c r="I782">
        <v>395</v>
      </c>
      <c r="J782">
        <v>4</v>
      </c>
      <c r="K782">
        <v>379.2</v>
      </c>
      <c r="L782">
        <v>824380.8</v>
      </c>
      <c r="M782" t="s">
        <v>1548</v>
      </c>
      <c r="N782">
        <v>148388.54</v>
      </c>
      <c r="O782">
        <v>972769.34000000008</v>
      </c>
      <c r="P782" t="s">
        <v>1389</v>
      </c>
      <c r="Q782" s="7">
        <v>45946</v>
      </c>
      <c r="R782" t="s">
        <v>1549</v>
      </c>
      <c r="S782" s="10" t="str">
        <f t="shared" si="84"/>
        <v/>
      </c>
      <c r="T782" s="10" t="str">
        <f t="shared" si="85"/>
        <v/>
      </c>
      <c r="U782" s="10" t="str">
        <f t="shared" si="86"/>
        <v/>
      </c>
      <c r="V782" s="10" t="str">
        <f t="shared" si="87"/>
        <v/>
      </c>
      <c r="W782" s="10" t="str">
        <f t="shared" si="88"/>
        <v/>
      </c>
      <c r="X782" s="10">
        <f t="shared" si="89"/>
        <v>779</v>
      </c>
      <c r="Y782" s="10" t="str">
        <f t="shared" si="90"/>
        <v/>
      </c>
    </row>
    <row r="783" spans="1:25" x14ac:dyDescent="0.3">
      <c r="A783" t="s">
        <v>2347</v>
      </c>
      <c r="B783" s="7">
        <v>45947</v>
      </c>
      <c r="C783" t="s">
        <v>1412</v>
      </c>
      <c r="D783" t="s">
        <v>1413</v>
      </c>
      <c r="E783">
        <v>18</v>
      </c>
      <c r="F783" t="s">
        <v>1604</v>
      </c>
      <c r="G783">
        <v>214</v>
      </c>
      <c r="H783" t="s">
        <v>204</v>
      </c>
      <c r="I783">
        <v>95</v>
      </c>
      <c r="J783">
        <v>4</v>
      </c>
      <c r="K783">
        <v>91.2</v>
      </c>
      <c r="L783">
        <v>19516.8</v>
      </c>
      <c r="M783" t="s">
        <v>1548</v>
      </c>
      <c r="N783">
        <v>3513.02</v>
      </c>
      <c r="O783">
        <v>23029.82</v>
      </c>
      <c r="P783" t="s">
        <v>1389</v>
      </c>
      <c r="Q783" s="7">
        <v>45947</v>
      </c>
      <c r="R783" t="s">
        <v>1549</v>
      </c>
      <c r="S783" s="10" t="str">
        <f t="shared" si="84"/>
        <v/>
      </c>
      <c r="T783" s="10" t="str">
        <f t="shared" si="85"/>
        <v/>
      </c>
      <c r="U783" s="10" t="str">
        <f t="shared" si="86"/>
        <v/>
      </c>
      <c r="V783" s="10" t="str">
        <f t="shared" si="87"/>
        <v/>
      </c>
      <c r="W783" s="10" t="str">
        <f t="shared" si="88"/>
        <v/>
      </c>
      <c r="X783" s="10">
        <f t="shared" si="89"/>
        <v>780</v>
      </c>
      <c r="Y783" s="10" t="str">
        <f t="shared" si="90"/>
        <v/>
      </c>
    </row>
    <row r="784" spans="1:25" x14ac:dyDescent="0.3">
      <c r="A784" t="s">
        <v>2348</v>
      </c>
      <c r="B784" s="7">
        <v>45947</v>
      </c>
      <c r="C784" t="s">
        <v>1390</v>
      </c>
      <c r="D784" t="s">
        <v>1391</v>
      </c>
      <c r="E784">
        <v>18</v>
      </c>
      <c r="F784" t="s">
        <v>1604</v>
      </c>
      <c r="G784">
        <v>305</v>
      </c>
      <c r="H784" t="s">
        <v>204</v>
      </c>
      <c r="I784">
        <v>95</v>
      </c>
      <c r="J784">
        <v>2</v>
      </c>
      <c r="K784">
        <v>93.1</v>
      </c>
      <c r="L784">
        <v>28395.5</v>
      </c>
      <c r="M784" t="s">
        <v>1548</v>
      </c>
      <c r="N784">
        <v>5111.1899999999996</v>
      </c>
      <c r="O784">
        <v>33506.69</v>
      </c>
      <c r="P784" t="s">
        <v>1394</v>
      </c>
      <c r="Q784" s="7">
        <v>45949</v>
      </c>
      <c r="R784" t="s">
        <v>1552</v>
      </c>
      <c r="S784" s="10" t="str">
        <f t="shared" si="84"/>
        <v/>
      </c>
      <c r="T784" s="10" t="str">
        <f t="shared" si="85"/>
        <v/>
      </c>
      <c r="U784" s="10" t="str">
        <f t="shared" si="86"/>
        <v/>
      </c>
      <c r="V784" s="10" t="str">
        <f t="shared" si="87"/>
        <v/>
      </c>
      <c r="W784" s="10" t="str">
        <f t="shared" si="88"/>
        <v/>
      </c>
      <c r="X784" s="10">
        <f t="shared" si="89"/>
        <v>781</v>
      </c>
      <c r="Y784" s="10" t="str">
        <f t="shared" si="90"/>
        <v/>
      </c>
    </row>
    <row r="785" spans="1:25" x14ac:dyDescent="0.3">
      <c r="A785" t="s">
        <v>2349</v>
      </c>
      <c r="B785" s="7">
        <v>45947</v>
      </c>
      <c r="C785" t="s">
        <v>1395</v>
      </c>
      <c r="D785" t="s">
        <v>1396</v>
      </c>
      <c r="E785">
        <v>18</v>
      </c>
      <c r="F785" t="s">
        <v>1618</v>
      </c>
      <c r="G785">
        <v>1979</v>
      </c>
      <c r="H785" t="s">
        <v>190</v>
      </c>
      <c r="I785">
        <v>368</v>
      </c>
      <c r="J785">
        <v>0</v>
      </c>
      <c r="K785">
        <v>368</v>
      </c>
      <c r="L785">
        <v>728272</v>
      </c>
      <c r="M785" t="s">
        <v>1548</v>
      </c>
      <c r="N785">
        <v>131088.95999999999</v>
      </c>
      <c r="O785">
        <v>859360.96</v>
      </c>
      <c r="P785" t="s">
        <v>1394</v>
      </c>
      <c r="Q785" s="7">
        <v>45949</v>
      </c>
      <c r="R785" t="s">
        <v>1552</v>
      </c>
      <c r="S785" s="10" t="str">
        <f t="shared" si="84"/>
        <v/>
      </c>
      <c r="T785" s="10" t="str">
        <f t="shared" si="85"/>
        <v/>
      </c>
      <c r="U785" s="10" t="str">
        <f t="shared" si="86"/>
        <v/>
      </c>
      <c r="V785" s="10" t="str">
        <f t="shared" si="87"/>
        <v/>
      </c>
      <c r="W785" s="10" t="str">
        <f t="shared" si="88"/>
        <v/>
      </c>
      <c r="X785" s="10">
        <f t="shared" si="89"/>
        <v>782</v>
      </c>
      <c r="Y785" s="10" t="str">
        <f t="shared" si="90"/>
        <v/>
      </c>
    </row>
    <row r="786" spans="1:25" x14ac:dyDescent="0.3">
      <c r="A786" t="s">
        <v>2350</v>
      </c>
      <c r="B786" s="7">
        <v>45947</v>
      </c>
      <c r="C786" t="s">
        <v>1436</v>
      </c>
      <c r="D786" t="s">
        <v>1437</v>
      </c>
      <c r="E786">
        <v>18</v>
      </c>
      <c r="F786" t="s">
        <v>1618</v>
      </c>
      <c r="G786">
        <v>386</v>
      </c>
      <c r="H786" t="s">
        <v>190</v>
      </c>
      <c r="I786">
        <v>368</v>
      </c>
      <c r="J786">
        <v>0</v>
      </c>
      <c r="K786">
        <v>368</v>
      </c>
      <c r="L786">
        <v>142048</v>
      </c>
      <c r="M786" t="s">
        <v>1548</v>
      </c>
      <c r="N786">
        <v>25568.639999999999</v>
      </c>
      <c r="O786">
        <v>167616.64000000001</v>
      </c>
      <c r="P786" t="s">
        <v>1394</v>
      </c>
      <c r="Q786" s="7">
        <v>45949</v>
      </c>
      <c r="R786" t="s">
        <v>1549</v>
      </c>
      <c r="S786" s="10" t="str">
        <f t="shared" si="84"/>
        <v/>
      </c>
      <c r="T786" s="10" t="str">
        <f t="shared" si="85"/>
        <v/>
      </c>
      <c r="U786" s="10" t="str">
        <f t="shared" si="86"/>
        <v/>
      </c>
      <c r="V786" s="10" t="str">
        <f t="shared" si="87"/>
        <v/>
      </c>
      <c r="W786" s="10" t="str">
        <f t="shared" si="88"/>
        <v/>
      </c>
      <c r="X786" s="10">
        <f t="shared" si="89"/>
        <v>783</v>
      </c>
      <c r="Y786" s="10" t="str">
        <f t="shared" si="90"/>
        <v/>
      </c>
    </row>
    <row r="787" spans="1:25" x14ac:dyDescent="0.3">
      <c r="A787" t="s">
        <v>2351</v>
      </c>
      <c r="B787" s="7">
        <v>45947</v>
      </c>
      <c r="C787" t="s">
        <v>1499</v>
      </c>
      <c r="D787" t="s">
        <v>1386</v>
      </c>
      <c r="E787">
        <v>18</v>
      </c>
      <c r="F787" t="s">
        <v>1618</v>
      </c>
      <c r="G787">
        <v>2198</v>
      </c>
      <c r="H787" t="s">
        <v>190</v>
      </c>
      <c r="I787">
        <v>368</v>
      </c>
      <c r="J787">
        <v>2.5</v>
      </c>
      <c r="K787">
        <v>358.8</v>
      </c>
      <c r="L787">
        <v>788642.4</v>
      </c>
      <c r="M787" t="s">
        <v>1548</v>
      </c>
      <c r="N787">
        <v>141955.63</v>
      </c>
      <c r="O787">
        <v>930598.03</v>
      </c>
      <c r="P787" t="s">
        <v>1380</v>
      </c>
      <c r="Q787" s="7">
        <v>45949</v>
      </c>
      <c r="R787" t="s">
        <v>1552</v>
      </c>
      <c r="S787" s="10" t="str">
        <f t="shared" si="84"/>
        <v/>
      </c>
      <c r="T787" s="10" t="str">
        <f t="shared" si="85"/>
        <v/>
      </c>
      <c r="U787" s="10" t="str">
        <f t="shared" si="86"/>
        <v/>
      </c>
      <c r="V787" s="10" t="str">
        <f t="shared" si="87"/>
        <v/>
      </c>
      <c r="W787" s="10" t="str">
        <f t="shared" si="88"/>
        <v/>
      </c>
      <c r="X787" s="10">
        <f t="shared" si="89"/>
        <v>784</v>
      </c>
      <c r="Y787" s="10" t="str">
        <f t="shared" si="90"/>
        <v/>
      </c>
    </row>
    <row r="788" spans="1:25" x14ac:dyDescent="0.3">
      <c r="A788" t="s">
        <v>2352</v>
      </c>
      <c r="B788" s="7">
        <v>45948</v>
      </c>
      <c r="C788" t="s">
        <v>1385</v>
      </c>
      <c r="D788" t="s">
        <v>1386</v>
      </c>
      <c r="E788">
        <v>16</v>
      </c>
      <c r="F788" t="s">
        <v>1581</v>
      </c>
      <c r="G788">
        <v>757</v>
      </c>
      <c r="H788" t="s">
        <v>200</v>
      </c>
      <c r="I788">
        <v>980</v>
      </c>
      <c r="J788">
        <v>3</v>
      </c>
      <c r="K788">
        <v>950.6</v>
      </c>
      <c r="L788">
        <v>719604.2</v>
      </c>
      <c r="M788" t="s">
        <v>1557</v>
      </c>
      <c r="N788">
        <v>129528.76</v>
      </c>
      <c r="O788">
        <v>849132.96</v>
      </c>
      <c r="P788" t="s">
        <v>1389</v>
      </c>
      <c r="Q788" s="7">
        <v>45950</v>
      </c>
      <c r="R788" t="s">
        <v>1549</v>
      </c>
      <c r="S788" s="10" t="str">
        <f t="shared" si="84"/>
        <v/>
      </c>
      <c r="T788" s="10" t="str">
        <f t="shared" si="85"/>
        <v/>
      </c>
      <c r="U788" s="10" t="str">
        <f t="shared" si="86"/>
        <v/>
      </c>
      <c r="V788" s="10" t="str">
        <f t="shared" si="87"/>
        <v/>
      </c>
      <c r="W788" s="10" t="str">
        <f t="shared" si="88"/>
        <v/>
      </c>
      <c r="X788" s="10">
        <f t="shared" si="89"/>
        <v>785</v>
      </c>
      <c r="Y788" s="10" t="str">
        <f t="shared" si="90"/>
        <v/>
      </c>
    </row>
    <row r="789" spans="1:25" x14ac:dyDescent="0.3">
      <c r="A789" t="s">
        <v>2353</v>
      </c>
      <c r="B789" s="7">
        <v>45948</v>
      </c>
      <c r="C789" t="s">
        <v>1506</v>
      </c>
      <c r="D789" t="s">
        <v>1507</v>
      </c>
      <c r="E789">
        <v>16</v>
      </c>
      <c r="F789" t="s">
        <v>1618</v>
      </c>
      <c r="G789">
        <v>331</v>
      </c>
      <c r="H789" t="s">
        <v>190</v>
      </c>
      <c r="I789">
        <v>368</v>
      </c>
      <c r="J789">
        <v>2</v>
      </c>
      <c r="K789">
        <v>360.64</v>
      </c>
      <c r="L789">
        <v>119371.84</v>
      </c>
      <c r="M789" t="s">
        <v>1557</v>
      </c>
      <c r="N789">
        <v>21486.93</v>
      </c>
      <c r="O789">
        <v>140858.76999999999</v>
      </c>
      <c r="P789" t="s">
        <v>1418</v>
      </c>
      <c r="Q789" s="7">
        <v>45948</v>
      </c>
      <c r="R789" t="s">
        <v>1552</v>
      </c>
      <c r="S789" s="10" t="str">
        <f t="shared" si="84"/>
        <v/>
      </c>
      <c r="T789" s="10" t="str">
        <f t="shared" si="85"/>
        <v/>
      </c>
      <c r="U789" s="10" t="str">
        <f t="shared" si="86"/>
        <v/>
      </c>
      <c r="V789" s="10" t="str">
        <f t="shared" si="87"/>
        <v/>
      </c>
      <c r="W789" s="10" t="str">
        <f t="shared" si="88"/>
        <v/>
      </c>
      <c r="X789" s="10">
        <f t="shared" si="89"/>
        <v>786</v>
      </c>
      <c r="Y789" s="10" t="str">
        <f t="shared" si="90"/>
        <v/>
      </c>
    </row>
    <row r="790" spans="1:25" x14ac:dyDescent="0.3">
      <c r="A790" t="s">
        <v>2354</v>
      </c>
      <c r="B790" s="7">
        <v>45948</v>
      </c>
      <c r="C790" t="s">
        <v>1430</v>
      </c>
      <c r="D790" t="s">
        <v>1413</v>
      </c>
      <c r="E790">
        <v>18</v>
      </c>
      <c r="F790" t="s">
        <v>1556</v>
      </c>
      <c r="G790">
        <v>341</v>
      </c>
      <c r="H790" t="s">
        <v>204</v>
      </c>
      <c r="I790">
        <v>1350</v>
      </c>
      <c r="J790">
        <v>5</v>
      </c>
      <c r="K790">
        <v>1282.5</v>
      </c>
      <c r="L790">
        <v>437332.5</v>
      </c>
      <c r="M790" t="s">
        <v>1548</v>
      </c>
      <c r="N790">
        <v>78719.850000000006</v>
      </c>
      <c r="O790">
        <v>516052.35</v>
      </c>
      <c r="P790" t="s">
        <v>1380</v>
      </c>
      <c r="Q790" s="7">
        <v>45950</v>
      </c>
      <c r="R790" t="s">
        <v>1549</v>
      </c>
      <c r="S790" s="10" t="str">
        <f t="shared" si="84"/>
        <v/>
      </c>
      <c r="T790" s="10" t="str">
        <f t="shared" si="85"/>
        <v/>
      </c>
      <c r="U790" s="10" t="str">
        <f t="shared" si="86"/>
        <v/>
      </c>
      <c r="V790" s="10" t="str">
        <f t="shared" si="87"/>
        <v/>
      </c>
      <c r="W790" s="10" t="str">
        <f t="shared" si="88"/>
        <v/>
      </c>
      <c r="X790" s="10">
        <f t="shared" si="89"/>
        <v>787</v>
      </c>
      <c r="Y790" s="10" t="str">
        <f t="shared" si="90"/>
        <v/>
      </c>
    </row>
    <row r="791" spans="1:25" x14ac:dyDescent="0.3">
      <c r="A791" t="s">
        <v>2355</v>
      </c>
      <c r="B791" s="7">
        <v>45948</v>
      </c>
      <c r="C791" t="s">
        <v>1409</v>
      </c>
      <c r="D791" t="s">
        <v>1410</v>
      </c>
      <c r="E791">
        <v>18</v>
      </c>
      <c r="F791" t="s">
        <v>1618</v>
      </c>
      <c r="G791">
        <v>671</v>
      </c>
      <c r="H791" t="s">
        <v>190</v>
      </c>
      <c r="I791">
        <v>368</v>
      </c>
      <c r="J791">
        <v>4</v>
      </c>
      <c r="K791">
        <v>353.28</v>
      </c>
      <c r="L791">
        <v>237050.88</v>
      </c>
      <c r="M791" t="s">
        <v>1548</v>
      </c>
      <c r="N791">
        <v>42669.16</v>
      </c>
      <c r="O791">
        <v>279720.03999999998</v>
      </c>
      <c r="P791" t="s">
        <v>1380</v>
      </c>
      <c r="Q791" s="7">
        <v>45948</v>
      </c>
      <c r="R791" t="s">
        <v>1552</v>
      </c>
      <c r="S791" s="10" t="str">
        <f t="shared" si="84"/>
        <v/>
      </c>
      <c r="T791" s="10" t="str">
        <f t="shared" si="85"/>
        <v/>
      </c>
      <c r="U791" s="10" t="str">
        <f t="shared" si="86"/>
        <v/>
      </c>
      <c r="V791" s="10" t="str">
        <f t="shared" si="87"/>
        <v/>
      </c>
      <c r="W791" s="10" t="str">
        <f t="shared" si="88"/>
        <v/>
      </c>
      <c r="X791" s="10">
        <f t="shared" si="89"/>
        <v>788</v>
      </c>
      <c r="Y791" s="10" t="str">
        <f t="shared" si="90"/>
        <v/>
      </c>
    </row>
    <row r="792" spans="1:25" x14ac:dyDescent="0.3">
      <c r="A792" t="s">
        <v>2356</v>
      </c>
      <c r="B792" s="7">
        <v>45948</v>
      </c>
      <c r="C792" t="s">
        <v>1504</v>
      </c>
      <c r="D792" t="s">
        <v>1482</v>
      </c>
      <c r="E792">
        <v>18</v>
      </c>
      <c r="F792" t="s">
        <v>1570</v>
      </c>
      <c r="G792">
        <v>290</v>
      </c>
      <c r="H792" t="s">
        <v>200</v>
      </c>
      <c r="I792">
        <v>780</v>
      </c>
      <c r="J792">
        <v>0</v>
      </c>
      <c r="K792">
        <v>780</v>
      </c>
      <c r="L792">
        <v>226200</v>
      </c>
      <c r="M792" t="s">
        <v>1548</v>
      </c>
      <c r="N792">
        <v>40716</v>
      </c>
      <c r="O792">
        <v>266916</v>
      </c>
      <c r="P792" t="s">
        <v>1380</v>
      </c>
      <c r="Q792" s="7">
        <v>45950</v>
      </c>
      <c r="R792" t="s">
        <v>1549</v>
      </c>
      <c r="S792" s="10" t="str">
        <f t="shared" si="84"/>
        <v/>
      </c>
      <c r="T792" s="10" t="str">
        <f t="shared" si="85"/>
        <v/>
      </c>
      <c r="U792" s="10" t="str">
        <f t="shared" si="86"/>
        <v/>
      </c>
      <c r="V792" s="10" t="str">
        <f t="shared" si="87"/>
        <v/>
      </c>
      <c r="W792" s="10" t="str">
        <f t="shared" si="88"/>
        <v/>
      </c>
      <c r="X792" s="10">
        <f t="shared" si="89"/>
        <v>789</v>
      </c>
      <c r="Y792" s="10" t="str">
        <f t="shared" si="90"/>
        <v/>
      </c>
    </row>
    <row r="793" spans="1:25" x14ac:dyDescent="0.3">
      <c r="A793" t="s">
        <v>2357</v>
      </c>
      <c r="B793" s="7">
        <v>45951</v>
      </c>
      <c r="C793" t="s">
        <v>1499</v>
      </c>
      <c r="D793" t="s">
        <v>1386</v>
      </c>
      <c r="E793">
        <v>18</v>
      </c>
      <c r="F793" t="s">
        <v>1627</v>
      </c>
      <c r="G793">
        <v>1894</v>
      </c>
      <c r="H793" t="s">
        <v>200</v>
      </c>
      <c r="I793">
        <v>820</v>
      </c>
      <c r="J793">
        <v>0</v>
      </c>
      <c r="K793">
        <v>820</v>
      </c>
      <c r="L793">
        <v>1553080</v>
      </c>
      <c r="M793" t="s">
        <v>1548</v>
      </c>
      <c r="N793">
        <v>279554.40000000002</v>
      </c>
      <c r="O793">
        <v>1832634.4</v>
      </c>
      <c r="P793" t="s">
        <v>1380</v>
      </c>
      <c r="Q793" s="7">
        <v>45951</v>
      </c>
      <c r="R793" t="s">
        <v>1552</v>
      </c>
      <c r="S793" s="10" t="str">
        <f t="shared" si="84"/>
        <v/>
      </c>
      <c r="T793" s="10" t="str">
        <f t="shared" si="85"/>
        <v/>
      </c>
      <c r="U793" s="10" t="str">
        <f t="shared" si="86"/>
        <v/>
      </c>
      <c r="V793" s="10" t="str">
        <f t="shared" si="87"/>
        <v/>
      </c>
      <c r="W793" s="10" t="str">
        <f t="shared" si="88"/>
        <v/>
      </c>
      <c r="X793" s="10">
        <f t="shared" si="89"/>
        <v>790</v>
      </c>
      <c r="Y793" s="10" t="str">
        <f t="shared" si="90"/>
        <v/>
      </c>
    </row>
    <row r="794" spans="1:25" x14ac:dyDescent="0.3">
      <c r="A794" t="s">
        <v>2358</v>
      </c>
      <c r="B794" s="7">
        <v>45951</v>
      </c>
      <c r="C794" t="s">
        <v>1484</v>
      </c>
      <c r="D794" t="s">
        <v>1485</v>
      </c>
      <c r="E794">
        <v>18</v>
      </c>
      <c r="F794" t="s">
        <v>1570</v>
      </c>
      <c r="G794">
        <v>343</v>
      </c>
      <c r="H794" t="s">
        <v>200</v>
      </c>
      <c r="I794">
        <v>780</v>
      </c>
      <c r="J794">
        <v>3</v>
      </c>
      <c r="K794">
        <v>756.6</v>
      </c>
      <c r="L794">
        <v>259513.8</v>
      </c>
      <c r="M794" t="s">
        <v>1548</v>
      </c>
      <c r="N794">
        <v>46712.480000000003</v>
      </c>
      <c r="O794">
        <v>306226.28000000003</v>
      </c>
      <c r="P794" t="s">
        <v>1418</v>
      </c>
      <c r="Q794" s="7">
        <v>45952</v>
      </c>
      <c r="R794" t="s">
        <v>1552</v>
      </c>
      <c r="S794" s="10" t="str">
        <f t="shared" si="84"/>
        <v/>
      </c>
      <c r="T794" s="10" t="str">
        <f t="shared" si="85"/>
        <v/>
      </c>
      <c r="U794" s="10" t="str">
        <f t="shared" si="86"/>
        <v/>
      </c>
      <c r="V794" s="10" t="str">
        <f t="shared" si="87"/>
        <v/>
      </c>
      <c r="W794" s="10" t="str">
        <f t="shared" si="88"/>
        <v/>
      </c>
      <c r="X794" s="10">
        <f t="shared" si="89"/>
        <v>791</v>
      </c>
      <c r="Y794" s="10" t="str">
        <f t="shared" si="90"/>
        <v/>
      </c>
    </row>
    <row r="795" spans="1:25" x14ac:dyDescent="0.3">
      <c r="A795" t="s">
        <v>2359</v>
      </c>
      <c r="B795" s="7">
        <v>45951</v>
      </c>
      <c r="C795" t="s">
        <v>1436</v>
      </c>
      <c r="D795" t="s">
        <v>1437</v>
      </c>
      <c r="E795">
        <v>18</v>
      </c>
      <c r="F795" t="s">
        <v>1618</v>
      </c>
      <c r="G795">
        <v>548</v>
      </c>
      <c r="H795" t="s">
        <v>190</v>
      </c>
      <c r="I795">
        <v>368</v>
      </c>
      <c r="J795">
        <v>1</v>
      </c>
      <c r="K795">
        <v>364.32</v>
      </c>
      <c r="L795">
        <v>199647.35999999999</v>
      </c>
      <c r="M795" t="s">
        <v>1548</v>
      </c>
      <c r="N795">
        <v>35936.519999999997</v>
      </c>
      <c r="O795">
        <v>235583.88</v>
      </c>
      <c r="P795" t="s">
        <v>1394</v>
      </c>
      <c r="Q795" s="7">
        <v>45953</v>
      </c>
      <c r="R795" t="s">
        <v>1552</v>
      </c>
      <c r="S795" s="10" t="str">
        <f t="shared" si="84"/>
        <v/>
      </c>
      <c r="T795" s="10" t="str">
        <f t="shared" si="85"/>
        <v/>
      </c>
      <c r="U795" s="10" t="str">
        <f t="shared" si="86"/>
        <v/>
      </c>
      <c r="V795" s="10" t="str">
        <f t="shared" si="87"/>
        <v/>
      </c>
      <c r="W795" s="10" t="str">
        <f t="shared" si="88"/>
        <v/>
      </c>
      <c r="X795" s="10">
        <f t="shared" si="89"/>
        <v>792</v>
      </c>
      <c r="Y795" s="10" t="str">
        <f t="shared" si="90"/>
        <v/>
      </c>
    </row>
    <row r="796" spans="1:25" x14ac:dyDescent="0.3">
      <c r="A796" t="s">
        <v>2360</v>
      </c>
      <c r="B796" s="7">
        <v>45951</v>
      </c>
      <c r="C796" t="s">
        <v>1521</v>
      </c>
      <c r="D796" t="s">
        <v>1522</v>
      </c>
      <c r="E796">
        <v>18</v>
      </c>
      <c r="F796" t="s">
        <v>1618</v>
      </c>
      <c r="G796">
        <v>2577</v>
      </c>
      <c r="H796" t="s">
        <v>190</v>
      </c>
      <c r="I796">
        <v>368</v>
      </c>
      <c r="J796">
        <v>2.5</v>
      </c>
      <c r="K796">
        <v>358.8</v>
      </c>
      <c r="L796">
        <v>924627.6</v>
      </c>
      <c r="M796" t="s">
        <v>1548</v>
      </c>
      <c r="N796">
        <v>166432.97</v>
      </c>
      <c r="O796">
        <v>1091060.57</v>
      </c>
      <c r="P796" t="s">
        <v>1418</v>
      </c>
      <c r="Q796" s="7">
        <v>45953</v>
      </c>
      <c r="R796" t="s">
        <v>1549</v>
      </c>
      <c r="S796" s="10" t="str">
        <f t="shared" si="84"/>
        <v/>
      </c>
      <c r="T796" s="10" t="str">
        <f t="shared" si="85"/>
        <v/>
      </c>
      <c r="U796" s="10" t="str">
        <f t="shared" si="86"/>
        <v/>
      </c>
      <c r="V796" s="10" t="str">
        <f t="shared" si="87"/>
        <v/>
      </c>
      <c r="W796" s="10" t="str">
        <f t="shared" si="88"/>
        <v/>
      </c>
      <c r="X796" s="10">
        <f t="shared" si="89"/>
        <v>793</v>
      </c>
      <c r="Y796" s="10" t="str">
        <f t="shared" si="90"/>
        <v/>
      </c>
    </row>
    <row r="797" spans="1:25" x14ac:dyDescent="0.3">
      <c r="A797" t="s">
        <v>2361</v>
      </c>
      <c r="B797" s="7">
        <v>45951</v>
      </c>
      <c r="C797" t="s">
        <v>1402</v>
      </c>
      <c r="D797" t="s">
        <v>1403</v>
      </c>
      <c r="E797">
        <v>18</v>
      </c>
      <c r="F797" t="s">
        <v>1563</v>
      </c>
      <c r="G797">
        <v>31</v>
      </c>
      <c r="H797" t="s">
        <v>204</v>
      </c>
      <c r="I797">
        <v>480</v>
      </c>
      <c r="J797">
        <v>5</v>
      </c>
      <c r="K797">
        <v>456</v>
      </c>
      <c r="L797">
        <v>14136</v>
      </c>
      <c r="M797" t="s">
        <v>1548</v>
      </c>
      <c r="N797">
        <v>2544.48</v>
      </c>
      <c r="O797">
        <v>16680.48</v>
      </c>
      <c r="P797" t="s">
        <v>1389</v>
      </c>
      <c r="Q797" s="7">
        <v>45952</v>
      </c>
      <c r="R797" t="s">
        <v>1552</v>
      </c>
      <c r="S797" s="10" t="str">
        <f t="shared" si="84"/>
        <v/>
      </c>
      <c r="T797" s="10" t="str">
        <f t="shared" si="85"/>
        <v/>
      </c>
      <c r="U797" s="10" t="str">
        <f t="shared" si="86"/>
        <v/>
      </c>
      <c r="V797" s="10" t="str">
        <f t="shared" si="87"/>
        <v/>
      </c>
      <c r="W797" s="10" t="str">
        <f t="shared" si="88"/>
        <v/>
      </c>
      <c r="X797" s="10">
        <f t="shared" si="89"/>
        <v>794</v>
      </c>
      <c r="Y797" s="10" t="str">
        <f t="shared" si="90"/>
        <v/>
      </c>
    </row>
    <row r="798" spans="1:25" x14ac:dyDescent="0.3">
      <c r="A798" t="s">
        <v>2362</v>
      </c>
      <c r="B798" s="7">
        <v>45952</v>
      </c>
      <c r="C798" t="s">
        <v>1436</v>
      </c>
      <c r="D798" t="s">
        <v>1437</v>
      </c>
      <c r="E798">
        <v>18</v>
      </c>
      <c r="F798" t="s">
        <v>1604</v>
      </c>
      <c r="G798">
        <v>194</v>
      </c>
      <c r="H798" t="s">
        <v>204</v>
      </c>
      <c r="I798">
        <v>95</v>
      </c>
      <c r="J798">
        <v>0</v>
      </c>
      <c r="K798">
        <v>95</v>
      </c>
      <c r="L798">
        <v>18430</v>
      </c>
      <c r="M798" t="s">
        <v>1548</v>
      </c>
      <c r="N798">
        <v>3317.4</v>
      </c>
      <c r="O798">
        <v>21747.4</v>
      </c>
      <c r="P798" t="s">
        <v>1394</v>
      </c>
      <c r="Q798" s="7">
        <v>45952</v>
      </c>
      <c r="R798" t="s">
        <v>1549</v>
      </c>
      <c r="S798" s="10" t="str">
        <f t="shared" si="84"/>
        <v/>
      </c>
      <c r="T798" s="10" t="str">
        <f t="shared" si="85"/>
        <v/>
      </c>
      <c r="U798" s="10" t="str">
        <f t="shared" si="86"/>
        <v/>
      </c>
      <c r="V798" s="10" t="str">
        <f t="shared" si="87"/>
        <v/>
      </c>
      <c r="W798" s="10" t="str">
        <f t="shared" si="88"/>
        <v/>
      </c>
      <c r="X798" s="10">
        <f t="shared" si="89"/>
        <v>795</v>
      </c>
      <c r="Y798" s="10" t="str">
        <f t="shared" si="90"/>
        <v/>
      </c>
    </row>
    <row r="799" spans="1:25" x14ac:dyDescent="0.3">
      <c r="A799" t="s">
        <v>2363</v>
      </c>
      <c r="B799" s="7">
        <v>45952</v>
      </c>
      <c r="C799" t="s">
        <v>1509</v>
      </c>
      <c r="D799" t="s">
        <v>1382</v>
      </c>
      <c r="E799">
        <v>18</v>
      </c>
      <c r="F799" t="s">
        <v>1547</v>
      </c>
      <c r="G799">
        <v>258</v>
      </c>
      <c r="H799" t="s">
        <v>190</v>
      </c>
      <c r="I799">
        <v>355</v>
      </c>
      <c r="J799">
        <v>5</v>
      </c>
      <c r="K799">
        <v>337.25</v>
      </c>
      <c r="L799">
        <v>87010.5</v>
      </c>
      <c r="M799" t="s">
        <v>1548</v>
      </c>
      <c r="N799">
        <v>15661.89</v>
      </c>
      <c r="O799">
        <v>102672.39</v>
      </c>
      <c r="P799" t="s">
        <v>1389</v>
      </c>
      <c r="Q799" s="7">
        <v>45954</v>
      </c>
      <c r="R799" t="s">
        <v>1549</v>
      </c>
      <c r="S799" s="10" t="str">
        <f t="shared" si="84"/>
        <v/>
      </c>
      <c r="T799" s="10" t="str">
        <f t="shared" si="85"/>
        <v/>
      </c>
      <c r="U799" s="10" t="str">
        <f t="shared" si="86"/>
        <v/>
      </c>
      <c r="V799" s="10" t="str">
        <f t="shared" si="87"/>
        <v/>
      </c>
      <c r="W799" s="10" t="str">
        <f t="shared" si="88"/>
        <v/>
      </c>
      <c r="X799" s="10">
        <f t="shared" si="89"/>
        <v>796</v>
      </c>
      <c r="Y799" s="10" t="str">
        <f t="shared" si="90"/>
        <v/>
      </c>
    </row>
    <row r="800" spans="1:25" x14ac:dyDescent="0.3">
      <c r="A800" t="s">
        <v>2364</v>
      </c>
      <c r="B800" s="7">
        <v>45952</v>
      </c>
      <c r="C800" t="s">
        <v>1449</v>
      </c>
      <c r="D800" t="s">
        <v>1450</v>
      </c>
      <c r="E800">
        <v>18</v>
      </c>
      <c r="F800" t="s">
        <v>1563</v>
      </c>
      <c r="G800">
        <v>369</v>
      </c>
      <c r="H800" t="s">
        <v>204</v>
      </c>
      <c r="I800">
        <v>480</v>
      </c>
      <c r="J800">
        <v>2.5</v>
      </c>
      <c r="K800">
        <v>468</v>
      </c>
      <c r="L800">
        <v>172692</v>
      </c>
      <c r="M800" t="s">
        <v>1548</v>
      </c>
      <c r="N800">
        <v>31084.560000000001</v>
      </c>
      <c r="O800">
        <v>203776.56</v>
      </c>
      <c r="P800" t="s">
        <v>1418</v>
      </c>
      <c r="Q800" s="7">
        <v>45954</v>
      </c>
      <c r="R800" t="s">
        <v>1552</v>
      </c>
      <c r="S800" s="10" t="str">
        <f t="shared" si="84"/>
        <v/>
      </c>
      <c r="T800" s="10" t="str">
        <f t="shared" si="85"/>
        <v/>
      </c>
      <c r="U800" s="10" t="str">
        <f t="shared" si="86"/>
        <v/>
      </c>
      <c r="V800" s="10" t="str">
        <f t="shared" si="87"/>
        <v/>
      </c>
      <c r="W800" s="10" t="str">
        <f t="shared" si="88"/>
        <v/>
      </c>
      <c r="X800" s="10">
        <f t="shared" si="89"/>
        <v>797</v>
      </c>
      <c r="Y800" s="10" t="str">
        <f t="shared" si="90"/>
        <v/>
      </c>
    </row>
    <row r="801" spans="1:25" x14ac:dyDescent="0.3">
      <c r="A801" t="s">
        <v>2365</v>
      </c>
      <c r="B801" s="7">
        <v>45952</v>
      </c>
      <c r="C801" t="s">
        <v>1433</v>
      </c>
      <c r="D801" t="s">
        <v>1434</v>
      </c>
      <c r="E801">
        <v>18</v>
      </c>
      <c r="F801" t="s">
        <v>1576</v>
      </c>
      <c r="G801">
        <v>1582</v>
      </c>
      <c r="H801" t="s">
        <v>200</v>
      </c>
      <c r="I801">
        <v>92</v>
      </c>
      <c r="J801">
        <v>5</v>
      </c>
      <c r="K801">
        <v>87.4</v>
      </c>
      <c r="L801">
        <v>138266.79999999999</v>
      </c>
      <c r="M801" t="s">
        <v>1548</v>
      </c>
      <c r="N801">
        <v>24888.02</v>
      </c>
      <c r="O801">
        <v>163154.82</v>
      </c>
      <c r="P801" t="s">
        <v>1380</v>
      </c>
      <c r="Q801" s="7">
        <v>45954</v>
      </c>
      <c r="R801" t="s">
        <v>1549</v>
      </c>
      <c r="S801" s="10" t="str">
        <f t="shared" si="84"/>
        <v/>
      </c>
      <c r="T801" s="10" t="str">
        <f t="shared" si="85"/>
        <v/>
      </c>
      <c r="U801" s="10" t="str">
        <f t="shared" si="86"/>
        <v/>
      </c>
      <c r="V801" s="10" t="str">
        <f t="shared" si="87"/>
        <v/>
      </c>
      <c r="W801" s="10" t="str">
        <f t="shared" si="88"/>
        <v/>
      </c>
      <c r="X801" s="10">
        <f t="shared" si="89"/>
        <v>798</v>
      </c>
      <c r="Y801" s="10" t="str">
        <f t="shared" si="90"/>
        <v/>
      </c>
    </row>
    <row r="802" spans="1:25" x14ac:dyDescent="0.3">
      <c r="A802" t="s">
        <v>2366</v>
      </c>
      <c r="B802" s="7">
        <v>45953</v>
      </c>
      <c r="C802" t="s">
        <v>1430</v>
      </c>
      <c r="D802" t="s">
        <v>1413</v>
      </c>
      <c r="E802">
        <v>18</v>
      </c>
      <c r="F802" t="s">
        <v>1570</v>
      </c>
      <c r="G802">
        <v>633</v>
      </c>
      <c r="H802" t="s">
        <v>200</v>
      </c>
      <c r="I802">
        <v>780</v>
      </c>
      <c r="J802">
        <v>0</v>
      </c>
      <c r="K802">
        <v>780</v>
      </c>
      <c r="L802">
        <v>493740</v>
      </c>
      <c r="M802" t="s">
        <v>1548</v>
      </c>
      <c r="N802">
        <v>88873.2</v>
      </c>
      <c r="O802">
        <v>582613.19999999995</v>
      </c>
      <c r="P802" t="s">
        <v>1380</v>
      </c>
      <c r="Q802" s="7">
        <v>45955</v>
      </c>
      <c r="R802" t="s">
        <v>1549</v>
      </c>
      <c r="S802" s="10" t="str">
        <f t="shared" si="84"/>
        <v/>
      </c>
      <c r="T802" s="10" t="str">
        <f t="shared" si="85"/>
        <v/>
      </c>
      <c r="U802" s="10" t="str">
        <f t="shared" si="86"/>
        <v/>
      </c>
      <c r="V802" s="10" t="str">
        <f t="shared" si="87"/>
        <v/>
      </c>
      <c r="W802" s="10" t="str">
        <f t="shared" si="88"/>
        <v/>
      </c>
      <c r="X802" s="10">
        <f t="shared" si="89"/>
        <v>799</v>
      </c>
      <c r="Y802" s="10" t="str">
        <f t="shared" si="90"/>
        <v/>
      </c>
    </row>
    <row r="803" spans="1:25" x14ac:dyDescent="0.3">
      <c r="A803" t="s">
        <v>2367</v>
      </c>
      <c r="B803" s="7">
        <v>45953</v>
      </c>
      <c r="C803" t="s">
        <v>1376</v>
      </c>
      <c r="D803" t="s">
        <v>1377</v>
      </c>
      <c r="E803">
        <v>18</v>
      </c>
      <c r="F803" t="s">
        <v>1572</v>
      </c>
      <c r="G803">
        <v>1415</v>
      </c>
      <c r="H803" t="s">
        <v>200</v>
      </c>
      <c r="I803">
        <v>610</v>
      </c>
      <c r="J803">
        <v>4</v>
      </c>
      <c r="K803">
        <v>585.6</v>
      </c>
      <c r="L803">
        <v>828624</v>
      </c>
      <c r="M803" t="s">
        <v>1548</v>
      </c>
      <c r="N803">
        <v>149152.32000000001</v>
      </c>
      <c r="O803">
        <v>977776.32000000007</v>
      </c>
      <c r="P803" t="s">
        <v>1380</v>
      </c>
      <c r="Q803" s="7">
        <v>45953</v>
      </c>
      <c r="R803" t="s">
        <v>1552</v>
      </c>
      <c r="S803" s="10" t="str">
        <f t="shared" si="84"/>
        <v/>
      </c>
      <c r="T803" s="10" t="str">
        <f t="shared" si="85"/>
        <v/>
      </c>
      <c r="U803" s="10" t="str">
        <f t="shared" si="86"/>
        <v/>
      </c>
      <c r="V803" s="10" t="str">
        <f t="shared" si="87"/>
        <v/>
      </c>
      <c r="W803" s="10" t="str">
        <f t="shared" si="88"/>
        <v/>
      </c>
      <c r="X803" s="10">
        <f t="shared" si="89"/>
        <v>800</v>
      </c>
      <c r="Y803" s="10" t="str">
        <f t="shared" si="90"/>
        <v/>
      </c>
    </row>
    <row r="804" spans="1:25" x14ac:dyDescent="0.3">
      <c r="A804" t="s">
        <v>2368</v>
      </c>
      <c r="B804" s="7">
        <v>45953</v>
      </c>
      <c r="C804" t="s">
        <v>1436</v>
      </c>
      <c r="D804" t="s">
        <v>1437</v>
      </c>
      <c r="E804">
        <v>18</v>
      </c>
      <c r="F804" t="s">
        <v>1547</v>
      </c>
      <c r="G804">
        <v>2377</v>
      </c>
      <c r="H804" t="s">
        <v>190</v>
      </c>
      <c r="I804">
        <v>355</v>
      </c>
      <c r="J804">
        <v>5</v>
      </c>
      <c r="K804">
        <v>337.25</v>
      </c>
      <c r="L804">
        <v>801643.25</v>
      </c>
      <c r="M804" t="s">
        <v>1548</v>
      </c>
      <c r="N804">
        <v>144295.78</v>
      </c>
      <c r="O804">
        <v>945939.03</v>
      </c>
      <c r="P804" t="s">
        <v>1394</v>
      </c>
      <c r="Q804" s="7">
        <v>45953</v>
      </c>
      <c r="R804" t="s">
        <v>1552</v>
      </c>
      <c r="S804" s="10" t="str">
        <f t="shared" si="84"/>
        <v/>
      </c>
      <c r="T804" s="10" t="str">
        <f t="shared" si="85"/>
        <v/>
      </c>
      <c r="U804" s="10" t="str">
        <f t="shared" si="86"/>
        <v/>
      </c>
      <c r="V804" s="10" t="str">
        <f t="shared" si="87"/>
        <v/>
      </c>
      <c r="W804" s="10" t="str">
        <f t="shared" si="88"/>
        <v/>
      </c>
      <c r="X804" s="10">
        <f t="shared" si="89"/>
        <v>801</v>
      </c>
      <c r="Y804" s="10" t="str">
        <f t="shared" si="90"/>
        <v/>
      </c>
    </row>
    <row r="805" spans="1:25" x14ac:dyDescent="0.3">
      <c r="A805" t="s">
        <v>2369</v>
      </c>
      <c r="B805" s="7">
        <v>45953</v>
      </c>
      <c r="C805" t="s">
        <v>1504</v>
      </c>
      <c r="D805" t="s">
        <v>1482</v>
      </c>
      <c r="E805">
        <v>18</v>
      </c>
      <c r="F805" t="s">
        <v>1609</v>
      </c>
      <c r="G805">
        <v>1074</v>
      </c>
      <c r="H805" t="s">
        <v>200</v>
      </c>
      <c r="I805">
        <v>690</v>
      </c>
      <c r="J805">
        <v>1</v>
      </c>
      <c r="K805">
        <v>683.1</v>
      </c>
      <c r="L805">
        <v>733649.4</v>
      </c>
      <c r="M805" t="s">
        <v>1548</v>
      </c>
      <c r="N805">
        <v>132056.89000000001</v>
      </c>
      <c r="O805">
        <v>865706.29</v>
      </c>
      <c r="P805" t="s">
        <v>1380</v>
      </c>
      <c r="Q805" s="7">
        <v>45953</v>
      </c>
      <c r="R805" t="s">
        <v>1552</v>
      </c>
      <c r="S805" s="10" t="str">
        <f t="shared" si="84"/>
        <v/>
      </c>
      <c r="T805" s="10" t="str">
        <f t="shared" si="85"/>
        <v/>
      </c>
      <c r="U805" s="10" t="str">
        <f t="shared" si="86"/>
        <v/>
      </c>
      <c r="V805" s="10" t="str">
        <f t="shared" si="87"/>
        <v/>
      </c>
      <c r="W805" s="10" t="str">
        <f t="shared" si="88"/>
        <v/>
      </c>
      <c r="X805" s="10">
        <f t="shared" si="89"/>
        <v>802</v>
      </c>
      <c r="Y805" s="10" t="str">
        <f t="shared" si="90"/>
        <v/>
      </c>
    </row>
    <row r="806" spans="1:25" x14ac:dyDescent="0.3">
      <c r="A806" t="s">
        <v>2370</v>
      </c>
      <c r="B806" s="7">
        <v>45953</v>
      </c>
      <c r="C806" t="s">
        <v>1433</v>
      </c>
      <c r="D806" t="s">
        <v>1434</v>
      </c>
      <c r="E806">
        <v>18</v>
      </c>
      <c r="F806" t="s">
        <v>1563</v>
      </c>
      <c r="G806">
        <v>90</v>
      </c>
      <c r="H806" t="s">
        <v>204</v>
      </c>
      <c r="I806">
        <v>480</v>
      </c>
      <c r="J806">
        <v>4</v>
      </c>
      <c r="K806">
        <v>460.8</v>
      </c>
      <c r="L806">
        <v>41472</v>
      </c>
      <c r="M806" t="s">
        <v>1548</v>
      </c>
      <c r="N806">
        <v>7464.96</v>
      </c>
      <c r="O806">
        <v>48936.959999999999</v>
      </c>
      <c r="P806" t="s">
        <v>1380</v>
      </c>
      <c r="Q806" s="7">
        <v>45954</v>
      </c>
      <c r="R806" t="s">
        <v>1552</v>
      </c>
      <c r="S806" s="10" t="str">
        <f t="shared" si="84"/>
        <v/>
      </c>
      <c r="T806" s="10" t="str">
        <f t="shared" si="85"/>
        <v/>
      </c>
      <c r="U806" s="10" t="str">
        <f t="shared" si="86"/>
        <v/>
      </c>
      <c r="V806" s="10" t="str">
        <f t="shared" si="87"/>
        <v/>
      </c>
      <c r="W806" s="10" t="str">
        <f t="shared" si="88"/>
        <v/>
      </c>
      <c r="X806" s="10">
        <f t="shared" si="89"/>
        <v>803</v>
      </c>
      <c r="Y806" s="10" t="str">
        <f t="shared" si="90"/>
        <v/>
      </c>
    </row>
    <row r="807" spans="1:25" x14ac:dyDescent="0.3">
      <c r="A807" t="s">
        <v>2371</v>
      </c>
      <c r="B807" s="7">
        <v>45953</v>
      </c>
      <c r="C807" t="s">
        <v>1472</v>
      </c>
      <c r="D807" t="s">
        <v>1473</v>
      </c>
      <c r="E807">
        <v>18</v>
      </c>
      <c r="F807" t="s">
        <v>1627</v>
      </c>
      <c r="G807">
        <v>1906</v>
      </c>
      <c r="H807" t="s">
        <v>200</v>
      </c>
      <c r="I807">
        <v>820</v>
      </c>
      <c r="J807">
        <v>1</v>
      </c>
      <c r="K807">
        <v>811.8</v>
      </c>
      <c r="L807">
        <v>1547290.8</v>
      </c>
      <c r="M807" t="s">
        <v>1548</v>
      </c>
      <c r="N807">
        <v>278512.34000000003</v>
      </c>
      <c r="O807">
        <v>1825803.14</v>
      </c>
      <c r="P807" t="s">
        <v>1394</v>
      </c>
      <c r="Q807" s="7">
        <v>45954</v>
      </c>
      <c r="R807" t="s">
        <v>1549</v>
      </c>
      <c r="S807" s="10" t="str">
        <f t="shared" si="84"/>
        <v/>
      </c>
      <c r="T807" s="10" t="str">
        <f t="shared" si="85"/>
        <v/>
      </c>
      <c r="U807" s="10" t="str">
        <f t="shared" si="86"/>
        <v/>
      </c>
      <c r="V807" s="10" t="str">
        <f t="shared" si="87"/>
        <v/>
      </c>
      <c r="W807" s="10" t="str">
        <f t="shared" si="88"/>
        <v/>
      </c>
      <c r="X807" s="10">
        <f t="shared" si="89"/>
        <v>804</v>
      </c>
      <c r="Y807" s="10" t="str">
        <f t="shared" si="90"/>
        <v/>
      </c>
    </row>
    <row r="808" spans="1:25" x14ac:dyDescent="0.3">
      <c r="A808" t="s">
        <v>2372</v>
      </c>
      <c r="B808" s="7">
        <v>45953</v>
      </c>
      <c r="C808" t="s">
        <v>1465</v>
      </c>
      <c r="D808" t="s">
        <v>1466</v>
      </c>
      <c r="E808">
        <v>18</v>
      </c>
      <c r="F808" t="s">
        <v>1570</v>
      </c>
      <c r="G808">
        <v>1689</v>
      </c>
      <c r="H808" t="s">
        <v>200</v>
      </c>
      <c r="I808">
        <v>780</v>
      </c>
      <c r="J808">
        <v>5</v>
      </c>
      <c r="K808">
        <v>741</v>
      </c>
      <c r="L808">
        <v>1251549</v>
      </c>
      <c r="M808" t="s">
        <v>1548</v>
      </c>
      <c r="N808">
        <v>225278.82</v>
      </c>
      <c r="O808">
        <v>1476827.82</v>
      </c>
      <c r="P808" t="s">
        <v>1380</v>
      </c>
      <c r="Q808" s="7">
        <v>45955</v>
      </c>
      <c r="R808" t="s">
        <v>1552</v>
      </c>
      <c r="S808" s="10" t="str">
        <f t="shared" si="84"/>
        <v/>
      </c>
      <c r="T808" s="10" t="str">
        <f t="shared" si="85"/>
        <v/>
      </c>
      <c r="U808" s="10" t="str">
        <f t="shared" si="86"/>
        <v/>
      </c>
      <c r="V808" s="10" t="str">
        <f t="shared" si="87"/>
        <v/>
      </c>
      <c r="W808" s="10" t="str">
        <f t="shared" si="88"/>
        <v/>
      </c>
      <c r="X808" s="10">
        <f t="shared" si="89"/>
        <v>805</v>
      </c>
      <c r="Y808" s="10" t="str">
        <f t="shared" si="90"/>
        <v/>
      </c>
    </row>
    <row r="809" spans="1:25" x14ac:dyDescent="0.3">
      <c r="A809" t="s">
        <v>2373</v>
      </c>
      <c r="B809" s="7">
        <v>45953</v>
      </c>
      <c r="C809" t="s">
        <v>1390</v>
      </c>
      <c r="D809" t="s">
        <v>1391</v>
      </c>
      <c r="E809">
        <v>18</v>
      </c>
      <c r="F809" t="s">
        <v>1581</v>
      </c>
      <c r="G809">
        <v>354</v>
      </c>
      <c r="H809" t="s">
        <v>200</v>
      </c>
      <c r="I809">
        <v>980</v>
      </c>
      <c r="J809">
        <v>4</v>
      </c>
      <c r="K809">
        <v>940.8</v>
      </c>
      <c r="L809">
        <v>333043.20000000001</v>
      </c>
      <c r="M809" t="s">
        <v>1548</v>
      </c>
      <c r="N809">
        <v>59947.78</v>
      </c>
      <c r="O809">
        <v>392990.98</v>
      </c>
      <c r="P809" t="s">
        <v>1394</v>
      </c>
      <c r="Q809" s="7">
        <v>45954</v>
      </c>
      <c r="R809" t="s">
        <v>1549</v>
      </c>
      <c r="S809" s="10" t="str">
        <f t="shared" si="84"/>
        <v/>
      </c>
      <c r="T809" s="10" t="str">
        <f t="shared" si="85"/>
        <v/>
      </c>
      <c r="U809" s="10" t="str">
        <f t="shared" si="86"/>
        <v/>
      </c>
      <c r="V809" s="10" t="str">
        <f t="shared" si="87"/>
        <v/>
      </c>
      <c r="W809" s="10" t="str">
        <f t="shared" si="88"/>
        <v/>
      </c>
      <c r="X809" s="10">
        <f t="shared" si="89"/>
        <v>806</v>
      </c>
      <c r="Y809" s="10" t="str">
        <f t="shared" si="90"/>
        <v/>
      </c>
    </row>
    <row r="810" spans="1:25" x14ac:dyDescent="0.3">
      <c r="A810" t="s">
        <v>2374</v>
      </c>
      <c r="B810" s="7">
        <v>45953</v>
      </c>
      <c r="C810" t="s">
        <v>1449</v>
      </c>
      <c r="D810" t="s">
        <v>1450</v>
      </c>
      <c r="E810">
        <v>18</v>
      </c>
      <c r="F810" t="s">
        <v>1563</v>
      </c>
      <c r="G810">
        <v>134</v>
      </c>
      <c r="H810" t="s">
        <v>204</v>
      </c>
      <c r="I810">
        <v>480</v>
      </c>
      <c r="J810">
        <v>2</v>
      </c>
      <c r="K810">
        <v>470.4</v>
      </c>
      <c r="L810">
        <v>63033.599999999999</v>
      </c>
      <c r="M810" t="s">
        <v>1548</v>
      </c>
      <c r="N810">
        <v>11346.05</v>
      </c>
      <c r="O810">
        <v>74379.649999999994</v>
      </c>
      <c r="P810" t="s">
        <v>1418</v>
      </c>
      <c r="Q810" s="7">
        <v>45954</v>
      </c>
      <c r="R810" t="s">
        <v>1552</v>
      </c>
      <c r="S810" s="10" t="str">
        <f t="shared" si="84"/>
        <v/>
      </c>
      <c r="T810" s="10" t="str">
        <f t="shared" si="85"/>
        <v/>
      </c>
      <c r="U810" s="10" t="str">
        <f t="shared" si="86"/>
        <v/>
      </c>
      <c r="V810" s="10" t="str">
        <f t="shared" si="87"/>
        <v/>
      </c>
      <c r="W810" s="10" t="str">
        <f t="shared" si="88"/>
        <v/>
      </c>
      <c r="X810" s="10">
        <f t="shared" si="89"/>
        <v>807</v>
      </c>
      <c r="Y810" s="10" t="str">
        <f t="shared" si="90"/>
        <v/>
      </c>
    </row>
    <row r="811" spans="1:25" x14ac:dyDescent="0.3">
      <c r="A811" t="s">
        <v>2375</v>
      </c>
      <c r="B811" s="7">
        <v>45954</v>
      </c>
      <c r="C811" t="s">
        <v>1481</v>
      </c>
      <c r="D811" t="s">
        <v>1482</v>
      </c>
      <c r="E811">
        <v>18</v>
      </c>
      <c r="F811" t="s">
        <v>1568</v>
      </c>
      <c r="G811">
        <v>560</v>
      </c>
      <c r="H811" t="s">
        <v>200</v>
      </c>
      <c r="I811">
        <v>165</v>
      </c>
      <c r="J811">
        <v>5</v>
      </c>
      <c r="K811">
        <v>156.75</v>
      </c>
      <c r="L811">
        <v>87780</v>
      </c>
      <c r="M811" t="s">
        <v>1548</v>
      </c>
      <c r="N811">
        <v>15800.4</v>
      </c>
      <c r="O811">
        <v>103580.4</v>
      </c>
      <c r="P811" t="s">
        <v>1389</v>
      </c>
      <c r="Q811" s="7">
        <v>45954</v>
      </c>
      <c r="R811" t="s">
        <v>1549</v>
      </c>
      <c r="S811" s="10" t="str">
        <f t="shared" si="84"/>
        <v/>
      </c>
      <c r="T811" s="10" t="str">
        <f t="shared" si="85"/>
        <v/>
      </c>
      <c r="U811" s="10" t="str">
        <f t="shared" si="86"/>
        <v/>
      </c>
      <c r="V811" s="10" t="str">
        <f t="shared" si="87"/>
        <v/>
      </c>
      <c r="W811" s="10" t="str">
        <f t="shared" si="88"/>
        <v/>
      </c>
      <c r="X811" s="10">
        <f t="shared" si="89"/>
        <v>808</v>
      </c>
      <c r="Y811" s="10" t="str">
        <f t="shared" si="90"/>
        <v/>
      </c>
    </row>
    <row r="812" spans="1:25" x14ac:dyDescent="0.3">
      <c r="A812" t="s">
        <v>2376</v>
      </c>
      <c r="B812" s="7">
        <v>45954</v>
      </c>
      <c r="C812" t="s">
        <v>1381</v>
      </c>
      <c r="D812" t="s">
        <v>1382</v>
      </c>
      <c r="E812">
        <v>18</v>
      </c>
      <c r="F812" t="s">
        <v>1585</v>
      </c>
      <c r="G812">
        <v>794</v>
      </c>
      <c r="H812" t="s">
        <v>200</v>
      </c>
      <c r="I812">
        <v>148</v>
      </c>
      <c r="J812">
        <v>11</v>
      </c>
      <c r="K812">
        <v>131.72</v>
      </c>
      <c r="L812">
        <v>104585.68</v>
      </c>
      <c r="M812" t="s">
        <v>1548</v>
      </c>
      <c r="N812">
        <v>18825.419999999998</v>
      </c>
      <c r="O812">
        <v>123411.1</v>
      </c>
      <c r="P812" t="s">
        <v>1380</v>
      </c>
      <c r="Q812" s="7">
        <v>45954</v>
      </c>
      <c r="R812" t="s">
        <v>1552</v>
      </c>
      <c r="S812" s="10" t="str">
        <f t="shared" si="84"/>
        <v>FLAG</v>
      </c>
      <c r="T812" s="10" t="str">
        <f t="shared" si="85"/>
        <v/>
      </c>
      <c r="U812" s="10" t="str">
        <f t="shared" si="86"/>
        <v/>
      </c>
      <c r="V812" s="10" t="str">
        <f t="shared" si="87"/>
        <v/>
      </c>
      <c r="W812" s="10" t="str">
        <f t="shared" si="88"/>
        <v/>
      </c>
      <c r="X812" s="10">
        <f t="shared" si="89"/>
        <v>809</v>
      </c>
      <c r="Y812" s="10" t="str">
        <f t="shared" si="90"/>
        <v/>
      </c>
    </row>
    <row r="813" spans="1:25" x14ac:dyDescent="0.3">
      <c r="A813" t="s">
        <v>2377</v>
      </c>
      <c r="B813" s="7">
        <v>45954</v>
      </c>
      <c r="C813" t="s">
        <v>1436</v>
      </c>
      <c r="D813" t="s">
        <v>1437</v>
      </c>
      <c r="E813">
        <v>18</v>
      </c>
      <c r="F813" t="s">
        <v>1556</v>
      </c>
      <c r="G813">
        <v>211</v>
      </c>
      <c r="H813" t="s">
        <v>204</v>
      </c>
      <c r="I813">
        <v>1350</v>
      </c>
      <c r="J813">
        <v>2.5</v>
      </c>
      <c r="K813">
        <v>1316.25</v>
      </c>
      <c r="L813">
        <v>277728.75</v>
      </c>
      <c r="M813" t="s">
        <v>1548</v>
      </c>
      <c r="N813">
        <v>49991.18</v>
      </c>
      <c r="O813">
        <v>327719.93</v>
      </c>
      <c r="P813" t="s">
        <v>1394</v>
      </c>
      <c r="Q813" s="7">
        <v>45954</v>
      </c>
      <c r="R813" t="s">
        <v>1552</v>
      </c>
      <c r="S813" s="10" t="str">
        <f t="shared" si="84"/>
        <v/>
      </c>
      <c r="T813" s="10" t="str">
        <f t="shared" si="85"/>
        <v/>
      </c>
      <c r="U813" s="10" t="str">
        <f t="shared" si="86"/>
        <v/>
      </c>
      <c r="V813" s="10" t="str">
        <f t="shared" si="87"/>
        <v/>
      </c>
      <c r="W813" s="10" t="str">
        <f t="shared" si="88"/>
        <v/>
      </c>
      <c r="X813" s="10">
        <f t="shared" si="89"/>
        <v>810</v>
      </c>
      <c r="Y813" s="10" t="str">
        <f t="shared" si="90"/>
        <v/>
      </c>
    </row>
    <row r="814" spans="1:25" x14ac:dyDescent="0.3">
      <c r="A814" t="s">
        <v>2378</v>
      </c>
      <c r="B814" s="7">
        <v>45955</v>
      </c>
      <c r="C814" t="s">
        <v>1501</v>
      </c>
      <c r="D814" t="s">
        <v>1502</v>
      </c>
      <c r="E814">
        <v>12</v>
      </c>
      <c r="F814" t="s">
        <v>1604</v>
      </c>
      <c r="G814">
        <v>219</v>
      </c>
      <c r="H814" t="s">
        <v>204</v>
      </c>
      <c r="I814">
        <v>95</v>
      </c>
      <c r="J814">
        <v>0</v>
      </c>
      <c r="K814">
        <v>95</v>
      </c>
      <c r="L814">
        <v>20805</v>
      </c>
      <c r="M814" t="s">
        <v>1557</v>
      </c>
      <c r="N814">
        <v>3744.9</v>
      </c>
      <c r="O814">
        <v>24549.9</v>
      </c>
      <c r="P814" t="s">
        <v>1380</v>
      </c>
      <c r="Q814" s="7">
        <v>45956</v>
      </c>
      <c r="R814" t="s">
        <v>1552</v>
      </c>
      <c r="S814" s="10" t="str">
        <f t="shared" si="84"/>
        <v/>
      </c>
      <c r="T814" s="10" t="str">
        <f t="shared" si="85"/>
        <v/>
      </c>
      <c r="U814" s="10" t="str">
        <f t="shared" si="86"/>
        <v/>
      </c>
      <c r="V814" s="10" t="str">
        <f t="shared" si="87"/>
        <v/>
      </c>
      <c r="W814" s="10" t="str">
        <f t="shared" si="88"/>
        <v/>
      </c>
      <c r="X814" s="10">
        <f t="shared" si="89"/>
        <v>811</v>
      </c>
      <c r="Y814" s="10" t="str">
        <f t="shared" si="90"/>
        <v/>
      </c>
    </row>
    <row r="815" spans="1:25" x14ac:dyDescent="0.3">
      <c r="A815" t="s">
        <v>2379</v>
      </c>
      <c r="B815" s="7">
        <v>45955</v>
      </c>
      <c r="C815" t="s">
        <v>1504</v>
      </c>
      <c r="D815" t="s">
        <v>1482</v>
      </c>
      <c r="E815">
        <v>18</v>
      </c>
      <c r="F815" t="s">
        <v>1565</v>
      </c>
      <c r="G815">
        <v>855</v>
      </c>
      <c r="H815" t="s">
        <v>200</v>
      </c>
      <c r="I815">
        <v>1150</v>
      </c>
      <c r="J815">
        <v>0</v>
      </c>
      <c r="K815">
        <v>1150</v>
      </c>
      <c r="L815">
        <v>983250</v>
      </c>
      <c r="M815" t="s">
        <v>1548</v>
      </c>
      <c r="N815">
        <v>176985</v>
      </c>
      <c r="O815">
        <v>1160235</v>
      </c>
      <c r="P815" t="s">
        <v>1380</v>
      </c>
      <c r="Q815" s="7">
        <v>45956</v>
      </c>
      <c r="R815" t="s">
        <v>1549</v>
      </c>
      <c r="S815" s="10" t="str">
        <f t="shared" si="84"/>
        <v/>
      </c>
      <c r="T815" s="10" t="str">
        <f t="shared" si="85"/>
        <v/>
      </c>
      <c r="U815" s="10" t="str">
        <f t="shared" si="86"/>
        <v/>
      </c>
      <c r="V815" s="10" t="str">
        <f t="shared" si="87"/>
        <v/>
      </c>
      <c r="W815" s="10" t="str">
        <f t="shared" si="88"/>
        <v/>
      </c>
      <c r="X815" s="10">
        <f t="shared" si="89"/>
        <v>812</v>
      </c>
      <c r="Y815" s="10" t="str">
        <f t="shared" si="90"/>
        <v/>
      </c>
    </row>
    <row r="816" spans="1:25" x14ac:dyDescent="0.3">
      <c r="A816" t="s">
        <v>2380</v>
      </c>
      <c r="B816" s="7">
        <v>45955</v>
      </c>
      <c r="C816" t="s">
        <v>1439</v>
      </c>
      <c r="D816" t="s">
        <v>1440</v>
      </c>
      <c r="E816">
        <v>18</v>
      </c>
      <c r="F816" t="s">
        <v>1547</v>
      </c>
      <c r="G816">
        <v>762</v>
      </c>
      <c r="H816" t="s">
        <v>190</v>
      </c>
      <c r="I816">
        <v>355</v>
      </c>
      <c r="J816">
        <v>5</v>
      </c>
      <c r="K816">
        <v>337.25</v>
      </c>
      <c r="L816">
        <v>256984.5</v>
      </c>
      <c r="M816" t="s">
        <v>1548</v>
      </c>
      <c r="N816">
        <v>46257.21</v>
      </c>
      <c r="O816">
        <v>303241.71000000002</v>
      </c>
      <c r="P816" t="s">
        <v>1389</v>
      </c>
      <c r="Q816" s="7">
        <v>45957</v>
      </c>
      <c r="R816" t="s">
        <v>1552</v>
      </c>
      <c r="S816" s="10" t="str">
        <f t="shared" si="84"/>
        <v/>
      </c>
      <c r="T816" s="10" t="str">
        <f t="shared" si="85"/>
        <v/>
      </c>
      <c r="U816" s="10" t="str">
        <f t="shared" si="86"/>
        <v/>
      </c>
      <c r="V816" s="10" t="str">
        <f t="shared" si="87"/>
        <v/>
      </c>
      <c r="W816" s="10" t="str">
        <f t="shared" si="88"/>
        <v/>
      </c>
      <c r="X816" s="10">
        <f t="shared" si="89"/>
        <v>813</v>
      </c>
      <c r="Y816" s="10" t="str">
        <f t="shared" si="90"/>
        <v/>
      </c>
    </row>
    <row r="817" spans="1:25" x14ac:dyDescent="0.3">
      <c r="A817" t="s">
        <v>2381</v>
      </c>
      <c r="B817" s="7">
        <v>45957</v>
      </c>
      <c r="C817" t="s">
        <v>1465</v>
      </c>
      <c r="D817" t="s">
        <v>1466</v>
      </c>
      <c r="E817">
        <v>18</v>
      </c>
      <c r="F817" t="s">
        <v>1551</v>
      </c>
      <c r="G817">
        <v>1167</v>
      </c>
      <c r="H817" t="s">
        <v>190</v>
      </c>
      <c r="I817">
        <v>342</v>
      </c>
      <c r="J817">
        <v>1</v>
      </c>
      <c r="K817">
        <v>338.58</v>
      </c>
      <c r="L817">
        <v>395122.86</v>
      </c>
      <c r="M817" t="s">
        <v>1548</v>
      </c>
      <c r="N817">
        <v>71122.11</v>
      </c>
      <c r="O817">
        <v>466244.97</v>
      </c>
      <c r="P817" t="s">
        <v>1380</v>
      </c>
      <c r="Q817" s="7">
        <v>45959</v>
      </c>
      <c r="R817" t="s">
        <v>1552</v>
      </c>
      <c r="S817" s="10" t="str">
        <f t="shared" si="84"/>
        <v/>
      </c>
      <c r="T817" s="10" t="str">
        <f t="shared" si="85"/>
        <v/>
      </c>
      <c r="U817" s="10" t="str">
        <f t="shared" si="86"/>
        <v/>
      </c>
      <c r="V817" s="10" t="str">
        <f t="shared" si="87"/>
        <v/>
      </c>
      <c r="W817" s="10" t="str">
        <f t="shared" si="88"/>
        <v/>
      </c>
      <c r="X817" s="10">
        <f t="shared" si="89"/>
        <v>814</v>
      </c>
      <c r="Y817" s="10" t="str">
        <f t="shared" si="90"/>
        <v/>
      </c>
    </row>
    <row r="818" spans="1:25" x14ac:dyDescent="0.3">
      <c r="A818" t="s">
        <v>2382</v>
      </c>
      <c r="B818" s="7">
        <v>45957</v>
      </c>
      <c r="C818" t="s">
        <v>1412</v>
      </c>
      <c r="D818" t="s">
        <v>1413</v>
      </c>
      <c r="E818">
        <v>18</v>
      </c>
      <c r="F818" t="s">
        <v>1568</v>
      </c>
      <c r="G818">
        <v>2090</v>
      </c>
      <c r="H818" t="s">
        <v>200</v>
      </c>
      <c r="I818">
        <v>165</v>
      </c>
      <c r="J818">
        <v>4</v>
      </c>
      <c r="K818">
        <v>158.4</v>
      </c>
      <c r="L818">
        <v>331056</v>
      </c>
      <c r="M818" t="s">
        <v>1548</v>
      </c>
      <c r="N818">
        <v>59590.080000000002</v>
      </c>
      <c r="O818">
        <v>390646.08</v>
      </c>
      <c r="P818" t="s">
        <v>1389</v>
      </c>
      <c r="Q818" s="7">
        <v>45957</v>
      </c>
      <c r="R818" t="s">
        <v>1552</v>
      </c>
      <c r="S818" s="10" t="str">
        <f t="shared" si="84"/>
        <v/>
      </c>
      <c r="T818" s="10" t="str">
        <f t="shared" si="85"/>
        <v/>
      </c>
      <c r="U818" s="10" t="str">
        <f t="shared" si="86"/>
        <v/>
      </c>
      <c r="V818" s="10" t="str">
        <f t="shared" si="87"/>
        <v/>
      </c>
      <c r="W818" s="10" t="str">
        <f t="shared" si="88"/>
        <v/>
      </c>
      <c r="X818" s="10">
        <f t="shared" si="89"/>
        <v>815</v>
      </c>
      <c r="Y818" s="10" t="str">
        <f t="shared" si="90"/>
        <v/>
      </c>
    </row>
    <row r="819" spans="1:25" x14ac:dyDescent="0.3">
      <c r="A819" t="s">
        <v>2383</v>
      </c>
      <c r="B819" s="7">
        <v>45957</v>
      </c>
      <c r="C819" t="s">
        <v>1487</v>
      </c>
      <c r="D819" t="s">
        <v>1443</v>
      </c>
      <c r="E819">
        <v>15</v>
      </c>
      <c r="F819" t="s">
        <v>1609</v>
      </c>
      <c r="G819">
        <v>1148</v>
      </c>
      <c r="H819" t="s">
        <v>200</v>
      </c>
      <c r="I819">
        <v>690</v>
      </c>
      <c r="J819">
        <v>0</v>
      </c>
      <c r="K819">
        <v>690</v>
      </c>
      <c r="L819">
        <v>792120</v>
      </c>
      <c r="M819" t="s">
        <v>1557</v>
      </c>
      <c r="N819">
        <v>142581.6</v>
      </c>
      <c r="O819">
        <v>934701.6</v>
      </c>
      <c r="P819" t="s">
        <v>1380</v>
      </c>
      <c r="Q819" s="7">
        <v>45957</v>
      </c>
      <c r="R819" t="s">
        <v>1552</v>
      </c>
      <c r="S819" s="10" t="str">
        <f t="shared" si="84"/>
        <v/>
      </c>
      <c r="T819" s="10" t="str">
        <f t="shared" si="85"/>
        <v/>
      </c>
      <c r="U819" s="10" t="str">
        <f t="shared" si="86"/>
        <v/>
      </c>
      <c r="V819" s="10" t="str">
        <f t="shared" si="87"/>
        <v/>
      </c>
      <c r="W819" s="10" t="str">
        <f t="shared" si="88"/>
        <v/>
      </c>
      <c r="X819" s="10">
        <f t="shared" si="89"/>
        <v>816</v>
      </c>
      <c r="Y819" s="10" t="str">
        <f t="shared" si="90"/>
        <v/>
      </c>
    </row>
    <row r="820" spans="1:25" x14ac:dyDescent="0.3">
      <c r="A820" t="s">
        <v>2384</v>
      </c>
      <c r="B820" s="7">
        <v>45958</v>
      </c>
      <c r="C820" t="s">
        <v>1439</v>
      </c>
      <c r="D820" t="s">
        <v>1440</v>
      </c>
      <c r="E820">
        <v>18</v>
      </c>
      <c r="F820" t="s">
        <v>1556</v>
      </c>
      <c r="G820">
        <v>350</v>
      </c>
      <c r="H820" t="s">
        <v>204</v>
      </c>
      <c r="I820">
        <v>1350</v>
      </c>
      <c r="J820">
        <v>1</v>
      </c>
      <c r="K820">
        <v>1336.5</v>
      </c>
      <c r="L820">
        <v>467775</v>
      </c>
      <c r="M820" t="s">
        <v>1548</v>
      </c>
      <c r="N820">
        <v>84199.5</v>
      </c>
      <c r="O820">
        <v>551974.5</v>
      </c>
      <c r="P820" t="s">
        <v>1389</v>
      </c>
      <c r="Q820" s="7">
        <v>45958</v>
      </c>
      <c r="R820" t="s">
        <v>1552</v>
      </c>
      <c r="S820" s="10" t="str">
        <f t="shared" si="84"/>
        <v/>
      </c>
      <c r="T820" s="10" t="str">
        <f t="shared" si="85"/>
        <v/>
      </c>
      <c r="U820" s="10" t="str">
        <f t="shared" si="86"/>
        <v/>
      </c>
      <c r="V820" s="10" t="str">
        <f t="shared" si="87"/>
        <v/>
      </c>
      <c r="W820" s="10" t="str">
        <f t="shared" si="88"/>
        <v/>
      </c>
      <c r="X820" s="10">
        <f t="shared" si="89"/>
        <v>817</v>
      </c>
      <c r="Y820" s="10" t="str">
        <f t="shared" si="90"/>
        <v/>
      </c>
    </row>
    <row r="821" spans="1:25" x14ac:dyDescent="0.3">
      <c r="A821" t="s">
        <v>2385</v>
      </c>
      <c r="B821" s="7">
        <v>45958</v>
      </c>
      <c r="C821" t="s">
        <v>1506</v>
      </c>
      <c r="D821" t="s">
        <v>1507</v>
      </c>
      <c r="E821">
        <v>16</v>
      </c>
      <c r="F821" t="s">
        <v>1572</v>
      </c>
      <c r="G821">
        <v>1443</v>
      </c>
      <c r="H821" t="s">
        <v>200</v>
      </c>
      <c r="I821">
        <v>610</v>
      </c>
      <c r="J821">
        <v>0</v>
      </c>
      <c r="K821">
        <v>610</v>
      </c>
      <c r="L821">
        <v>880230</v>
      </c>
      <c r="M821" t="s">
        <v>1557</v>
      </c>
      <c r="N821">
        <v>158441.4</v>
      </c>
      <c r="O821">
        <v>1038671.4</v>
      </c>
      <c r="P821" t="s">
        <v>1418</v>
      </c>
      <c r="Q821" s="7">
        <v>45959</v>
      </c>
      <c r="R821" t="s">
        <v>1549</v>
      </c>
      <c r="S821" s="10" t="str">
        <f t="shared" si="84"/>
        <v/>
      </c>
      <c r="T821" s="10" t="str">
        <f t="shared" si="85"/>
        <v/>
      </c>
      <c r="U821" s="10" t="str">
        <f t="shared" si="86"/>
        <v/>
      </c>
      <c r="V821" s="10" t="str">
        <f t="shared" si="87"/>
        <v/>
      </c>
      <c r="W821" s="10" t="str">
        <f t="shared" si="88"/>
        <v/>
      </c>
      <c r="X821" s="10">
        <f t="shared" si="89"/>
        <v>818</v>
      </c>
      <c r="Y821" s="10" t="str">
        <f t="shared" si="90"/>
        <v/>
      </c>
    </row>
    <row r="822" spans="1:25" x14ac:dyDescent="0.3">
      <c r="A822" t="s">
        <v>2386</v>
      </c>
      <c r="B822" s="7">
        <v>45958</v>
      </c>
      <c r="C822" t="s">
        <v>1436</v>
      </c>
      <c r="D822" t="s">
        <v>1437</v>
      </c>
      <c r="E822">
        <v>18</v>
      </c>
      <c r="F822" t="s">
        <v>1570</v>
      </c>
      <c r="G822">
        <v>1092</v>
      </c>
      <c r="H822" t="s">
        <v>200</v>
      </c>
      <c r="I822">
        <v>780</v>
      </c>
      <c r="J822">
        <v>2</v>
      </c>
      <c r="K822">
        <v>764.4</v>
      </c>
      <c r="L822">
        <v>834724.8</v>
      </c>
      <c r="M822" t="s">
        <v>1548</v>
      </c>
      <c r="N822">
        <v>150250.46</v>
      </c>
      <c r="O822">
        <v>984975.26</v>
      </c>
      <c r="P822" t="s">
        <v>1394</v>
      </c>
      <c r="Q822" s="7">
        <v>45959</v>
      </c>
      <c r="R822" t="s">
        <v>1552</v>
      </c>
      <c r="S822" s="10" t="str">
        <f t="shared" si="84"/>
        <v/>
      </c>
      <c r="T822" s="10" t="str">
        <f t="shared" si="85"/>
        <v/>
      </c>
      <c r="U822" s="10" t="str">
        <f t="shared" si="86"/>
        <v/>
      </c>
      <c r="V822" s="10" t="str">
        <f t="shared" si="87"/>
        <v/>
      </c>
      <c r="W822" s="10" t="str">
        <f t="shared" si="88"/>
        <v/>
      </c>
      <c r="X822" s="10">
        <f t="shared" si="89"/>
        <v>819</v>
      </c>
      <c r="Y822" s="10" t="str">
        <f t="shared" si="90"/>
        <v/>
      </c>
    </row>
    <row r="823" spans="1:25" x14ac:dyDescent="0.3">
      <c r="A823" t="s">
        <v>2387</v>
      </c>
      <c r="B823" s="7">
        <v>45958</v>
      </c>
      <c r="C823" t="s">
        <v>1390</v>
      </c>
      <c r="D823" t="s">
        <v>1391</v>
      </c>
      <c r="E823">
        <v>18</v>
      </c>
      <c r="F823" t="s">
        <v>1570</v>
      </c>
      <c r="G823">
        <v>2126</v>
      </c>
      <c r="H823" t="s">
        <v>200</v>
      </c>
      <c r="I823">
        <v>780</v>
      </c>
      <c r="J823">
        <v>5</v>
      </c>
      <c r="K823">
        <v>741</v>
      </c>
      <c r="L823">
        <v>1575366</v>
      </c>
      <c r="M823" t="s">
        <v>1548</v>
      </c>
      <c r="N823">
        <v>283565.88</v>
      </c>
      <c r="O823">
        <v>1858931.88</v>
      </c>
      <c r="P823" t="s">
        <v>1394</v>
      </c>
      <c r="Q823" s="7">
        <v>45959</v>
      </c>
      <c r="R823" t="s">
        <v>1549</v>
      </c>
      <c r="S823" s="10" t="str">
        <f t="shared" si="84"/>
        <v/>
      </c>
      <c r="T823" s="10" t="str">
        <f t="shared" si="85"/>
        <v/>
      </c>
      <c r="U823" s="10" t="str">
        <f t="shared" si="86"/>
        <v/>
      </c>
      <c r="V823" s="10" t="str">
        <f t="shared" si="87"/>
        <v/>
      </c>
      <c r="W823" s="10" t="str">
        <f t="shared" si="88"/>
        <v/>
      </c>
      <c r="X823" s="10">
        <f t="shared" si="89"/>
        <v>820</v>
      </c>
      <c r="Y823" s="10" t="str">
        <f t="shared" si="90"/>
        <v/>
      </c>
    </row>
    <row r="824" spans="1:25" x14ac:dyDescent="0.3">
      <c r="A824" t="s">
        <v>2388</v>
      </c>
      <c r="B824" s="7">
        <v>45958</v>
      </c>
      <c r="C824" t="s">
        <v>1517</v>
      </c>
      <c r="D824" t="s">
        <v>1518</v>
      </c>
      <c r="E824">
        <v>14</v>
      </c>
      <c r="F824" t="s">
        <v>1609</v>
      </c>
      <c r="G824">
        <v>1786</v>
      </c>
      <c r="H824" t="s">
        <v>200</v>
      </c>
      <c r="I824">
        <v>690</v>
      </c>
      <c r="J824">
        <v>2.5</v>
      </c>
      <c r="K824">
        <v>672.75</v>
      </c>
      <c r="L824">
        <v>1201531.5</v>
      </c>
      <c r="M824" t="s">
        <v>1557</v>
      </c>
      <c r="N824">
        <v>216275.67</v>
      </c>
      <c r="O824">
        <v>1417807.17</v>
      </c>
      <c r="P824" t="s">
        <v>1394</v>
      </c>
      <c r="Q824" s="7">
        <v>45959</v>
      </c>
      <c r="R824" t="s">
        <v>1549</v>
      </c>
      <c r="S824" s="10" t="str">
        <f t="shared" si="84"/>
        <v/>
      </c>
      <c r="T824" s="10" t="str">
        <f t="shared" si="85"/>
        <v/>
      </c>
      <c r="U824" s="10" t="str">
        <f t="shared" si="86"/>
        <v/>
      </c>
      <c r="V824" s="10" t="str">
        <f t="shared" si="87"/>
        <v/>
      </c>
      <c r="W824" s="10" t="str">
        <f t="shared" si="88"/>
        <v/>
      </c>
      <c r="X824" s="10">
        <f t="shared" si="89"/>
        <v>821</v>
      </c>
      <c r="Y824" s="10" t="str">
        <f t="shared" si="90"/>
        <v/>
      </c>
    </row>
    <row r="825" spans="1:25" x14ac:dyDescent="0.3">
      <c r="A825" t="s">
        <v>2389</v>
      </c>
      <c r="B825" s="7">
        <v>45958</v>
      </c>
      <c r="C825" t="s">
        <v>1385</v>
      </c>
      <c r="D825" t="s">
        <v>1386</v>
      </c>
      <c r="E825">
        <v>16</v>
      </c>
      <c r="F825" t="s">
        <v>1604</v>
      </c>
      <c r="G825">
        <v>152</v>
      </c>
      <c r="H825" t="s">
        <v>204</v>
      </c>
      <c r="I825">
        <v>95</v>
      </c>
      <c r="J825">
        <v>0</v>
      </c>
      <c r="K825">
        <v>95</v>
      </c>
      <c r="L825">
        <v>14440</v>
      </c>
      <c r="M825" t="s">
        <v>1557</v>
      </c>
      <c r="N825">
        <v>2599.1999999999998</v>
      </c>
      <c r="O825">
        <v>17039.2</v>
      </c>
      <c r="P825" t="s">
        <v>1389</v>
      </c>
      <c r="Q825" s="7">
        <v>45958</v>
      </c>
      <c r="R825" t="s">
        <v>1549</v>
      </c>
      <c r="S825" s="10" t="str">
        <f t="shared" si="84"/>
        <v/>
      </c>
      <c r="T825" s="10" t="str">
        <f t="shared" si="85"/>
        <v/>
      </c>
      <c r="U825" s="10" t="str">
        <f t="shared" si="86"/>
        <v/>
      </c>
      <c r="V825" s="10" t="str">
        <f t="shared" si="87"/>
        <v/>
      </c>
      <c r="W825" s="10" t="str">
        <f t="shared" si="88"/>
        <v/>
      </c>
      <c r="X825" s="10">
        <f t="shared" si="89"/>
        <v>822</v>
      </c>
      <c r="Y825" s="10" t="str">
        <f t="shared" si="90"/>
        <v/>
      </c>
    </row>
    <row r="826" spans="1:25" x14ac:dyDescent="0.3">
      <c r="A826" t="s">
        <v>2390</v>
      </c>
      <c r="B826" s="7">
        <v>45959</v>
      </c>
      <c r="C826" t="s">
        <v>1405</v>
      </c>
      <c r="D826" t="s">
        <v>1406</v>
      </c>
      <c r="E826">
        <v>18</v>
      </c>
      <c r="F826" t="s">
        <v>1547</v>
      </c>
      <c r="G826">
        <v>2607</v>
      </c>
      <c r="H826" t="s">
        <v>190</v>
      </c>
      <c r="I826">
        <v>355</v>
      </c>
      <c r="J826">
        <v>4</v>
      </c>
      <c r="K826">
        <v>340.8</v>
      </c>
      <c r="L826">
        <v>888465.6</v>
      </c>
      <c r="M826" t="s">
        <v>1548</v>
      </c>
      <c r="N826">
        <v>159923.81</v>
      </c>
      <c r="O826">
        <v>1048389.41</v>
      </c>
      <c r="P826" t="s">
        <v>1389</v>
      </c>
      <c r="Q826" s="7">
        <v>45959</v>
      </c>
      <c r="R826" t="s">
        <v>1549</v>
      </c>
      <c r="S826" s="10" t="str">
        <f t="shared" si="84"/>
        <v/>
      </c>
      <c r="T826" s="10" t="str">
        <f t="shared" si="85"/>
        <v/>
      </c>
      <c r="U826" s="10" t="str">
        <f t="shared" si="86"/>
        <v/>
      </c>
      <c r="V826" s="10" t="str">
        <f t="shared" si="87"/>
        <v/>
      </c>
      <c r="W826" s="10" t="str">
        <f t="shared" si="88"/>
        <v/>
      </c>
      <c r="X826" s="10">
        <f t="shared" si="89"/>
        <v>823</v>
      </c>
      <c r="Y826" s="10" t="str">
        <f t="shared" si="90"/>
        <v/>
      </c>
    </row>
    <row r="827" spans="1:25" x14ac:dyDescent="0.3">
      <c r="A827" t="s">
        <v>2391</v>
      </c>
      <c r="B827" s="7">
        <v>45959</v>
      </c>
      <c r="C827" t="s">
        <v>1381</v>
      </c>
      <c r="D827" t="s">
        <v>1382</v>
      </c>
      <c r="E827">
        <v>18</v>
      </c>
      <c r="F827" t="s">
        <v>1563</v>
      </c>
      <c r="G827">
        <v>224</v>
      </c>
      <c r="H827" t="s">
        <v>204</v>
      </c>
      <c r="I827">
        <v>480</v>
      </c>
      <c r="J827">
        <v>2.5</v>
      </c>
      <c r="K827">
        <v>468</v>
      </c>
      <c r="L827">
        <v>104832</v>
      </c>
      <c r="M827" t="s">
        <v>1548</v>
      </c>
      <c r="N827">
        <v>18869.759999999998</v>
      </c>
      <c r="O827">
        <v>123701.75999999999</v>
      </c>
      <c r="P827" t="s">
        <v>1380</v>
      </c>
      <c r="Q827" s="7">
        <v>45961</v>
      </c>
      <c r="R827" t="s">
        <v>1549</v>
      </c>
      <c r="S827" s="10" t="str">
        <f t="shared" si="84"/>
        <v/>
      </c>
      <c r="T827" s="10" t="str">
        <f t="shared" si="85"/>
        <v/>
      </c>
      <c r="U827" s="10" t="str">
        <f t="shared" si="86"/>
        <v/>
      </c>
      <c r="V827" s="10" t="str">
        <f t="shared" si="87"/>
        <v/>
      </c>
      <c r="W827" s="10" t="str">
        <f t="shared" si="88"/>
        <v/>
      </c>
      <c r="X827" s="10">
        <f t="shared" si="89"/>
        <v>824</v>
      </c>
      <c r="Y827" s="10" t="str">
        <f t="shared" si="90"/>
        <v/>
      </c>
    </row>
    <row r="828" spans="1:25" x14ac:dyDescent="0.3">
      <c r="A828" t="s">
        <v>2392</v>
      </c>
      <c r="B828" s="7">
        <v>45959</v>
      </c>
      <c r="C828" t="s">
        <v>1381</v>
      </c>
      <c r="D828" t="s">
        <v>1382</v>
      </c>
      <c r="E828">
        <v>18</v>
      </c>
      <c r="F828" t="s">
        <v>1563</v>
      </c>
      <c r="G828">
        <v>100</v>
      </c>
      <c r="H828" t="s">
        <v>204</v>
      </c>
      <c r="I828">
        <v>480</v>
      </c>
      <c r="J828">
        <v>5</v>
      </c>
      <c r="K828">
        <v>456</v>
      </c>
      <c r="L828">
        <v>45600</v>
      </c>
      <c r="M828" t="s">
        <v>1548</v>
      </c>
      <c r="N828">
        <v>8208</v>
      </c>
      <c r="O828">
        <v>53808</v>
      </c>
      <c r="P828" t="s">
        <v>1380</v>
      </c>
      <c r="Q828" s="7">
        <v>45961</v>
      </c>
      <c r="R828" t="s">
        <v>1552</v>
      </c>
      <c r="S828" s="10" t="str">
        <f t="shared" si="84"/>
        <v/>
      </c>
      <c r="T828" s="10" t="str">
        <f t="shared" si="85"/>
        <v/>
      </c>
      <c r="U828" s="10" t="str">
        <f t="shared" si="86"/>
        <v/>
      </c>
      <c r="V828" s="10" t="str">
        <f t="shared" si="87"/>
        <v/>
      </c>
      <c r="W828" s="10" t="str">
        <f t="shared" si="88"/>
        <v/>
      </c>
      <c r="X828" s="10">
        <f t="shared" si="89"/>
        <v>825</v>
      </c>
      <c r="Y828" s="10" t="str">
        <f t="shared" si="90"/>
        <v/>
      </c>
    </row>
    <row r="829" spans="1:25" x14ac:dyDescent="0.3">
      <c r="A829" t="s">
        <v>2393</v>
      </c>
      <c r="B829" s="7">
        <v>45959</v>
      </c>
      <c r="C829" t="s">
        <v>1436</v>
      </c>
      <c r="D829" t="s">
        <v>1437</v>
      </c>
      <c r="E829">
        <v>18</v>
      </c>
      <c r="F829" t="s">
        <v>1559</v>
      </c>
      <c r="G829">
        <v>1041</v>
      </c>
      <c r="H829" t="s">
        <v>200</v>
      </c>
      <c r="I829">
        <v>520</v>
      </c>
      <c r="J829">
        <v>5</v>
      </c>
      <c r="K829">
        <v>494</v>
      </c>
      <c r="L829">
        <v>514254</v>
      </c>
      <c r="M829" t="s">
        <v>1548</v>
      </c>
      <c r="N829">
        <v>92565.72</v>
      </c>
      <c r="O829">
        <v>606819.72</v>
      </c>
      <c r="P829" t="s">
        <v>1394</v>
      </c>
      <c r="Q829" s="7">
        <v>45959</v>
      </c>
      <c r="R829" t="s">
        <v>1552</v>
      </c>
      <c r="S829" s="10" t="str">
        <f t="shared" si="84"/>
        <v/>
      </c>
      <c r="T829" s="10" t="str">
        <f t="shared" si="85"/>
        <v/>
      </c>
      <c r="U829" s="10" t="str">
        <f t="shared" si="86"/>
        <v/>
      </c>
      <c r="V829" s="10" t="str">
        <f t="shared" si="87"/>
        <v/>
      </c>
      <c r="W829" s="10" t="str">
        <f t="shared" si="88"/>
        <v/>
      </c>
      <c r="X829" s="10">
        <f t="shared" si="89"/>
        <v>826</v>
      </c>
      <c r="Y829" s="10" t="str">
        <f t="shared" si="90"/>
        <v/>
      </c>
    </row>
    <row r="830" spans="1:25" x14ac:dyDescent="0.3">
      <c r="A830" t="s">
        <v>2394</v>
      </c>
      <c r="B830" s="7">
        <v>45959</v>
      </c>
      <c r="C830" t="s">
        <v>1449</v>
      </c>
      <c r="D830" t="s">
        <v>1450</v>
      </c>
      <c r="E830">
        <v>18</v>
      </c>
      <c r="F830" t="s">
        <v>1551</v>
      </c>
      <c r="G830">
        <v>2925</v>
      </c>
      <c r="H830" t="s">
        <v>190</v>
      </c>
      <c r="I830">
        <v>342</v>
      </c>
      <c r="J830">
        <v>1</v>
      </c>
      <c r="K830">
        <v>338.58</v>
      </c>
      <c r="L830">
        <v>990346.5</v>
      </c>
      <c r="M830" t="s">
        <v>1548</v>
      </c>
      <c r="N830">
        <v>178262.37</v>
      </c>
      <c r="O830">
        <v>1168608.8700000001</v>
      </c>
      <c r="P830" t="s">
        <v>1418</v>
      </c>
      <c r="Q830" s="7">
        <v>45961</v>
      </c>
      <c r="R830" t="s">
        <v>1549</v>
      </c>
      <c r="S830" s="10" t="str">
        <f t="shared" si="84"/>
        <v/>
      </c>
      <c r="T830" s="10" t="str">
        <f t="shared" si="85"/>
        <v/>
      </c>
      <c r="U830" s="10" t="str">
        <f t="shared" si="86"/>
        <v/>
      </c>
      <c r="V830" s="10" t="str">
        <f t="shared" si="87"/>
        <v/>
      </c>
      <c r="W830" s="10" t="str">
        <f t="shared" si="88"/>
        <v/>
      </c>
      <c r="X830" s="10">
        <f t="shared" si="89"/>
        <v>827</v>
      </c>
      <c r="Y830" s="10" t="str">
        <f t="shared" si="90"/>
        <v/>
      </c>
    </row>
    <row r="831" spans="1:25" x14ac:dyDescent="0.3">
      <c r="A831" t="s">
        <v>2395</v>
      </c>
      <c r="B831" s="7">
        <v>45959</v>
      </c>
      <c r="C831" t="s">
        <v>1436</v>
      </c>
      <c r="D831" t="s">
        <v>1437</v>
      </c>
      <c r="E831">
        <v>18</v>
      </c>
      <c r="F831" t="s">
        <v>1627</v>
      </c>
      <c r="G831">
        <v>240</v>
      </c>
      <c r="H831" t="s">
        <v>200</v>
      </c>
      <c r="I831">
        <v>820</v>
      </c>
      <c r="J831">
        <v>0</v>
      </c>
      <c r="K831">
        <v>820</v>
      </c>
      <c r="L831">
        <v>196800</v>
      </c>
      <c r="M831" t="s">
        <v>1548</v>
      </c>
      <c r="N831">
        <v>35424</v>
      </c>
      <c r="O831">
        <v>232224</v>
      </c>
      <c r="P831" t="s">
        <v>1394</v>
      </c>
      <c r="Q831" s="7">
        <v>45960</v>
      </c>
      <c r="R831" t="s">
        <v>1549</v>
      </c>
      <c r="S831" s="10" t="str">
        <f t="shared" si="84"/>
        <v/>
      </c>
      <c r="T831" s="10" t="str">
        <f t="shared" si="85"/>
        <v/>
      </c>
      <c r="U831" s="10" t="str">
        <f t="shared" si="86"/>
        <v/>
      </c>
      <c r="V831" s="10" t="str">
        <f t="shared" si="87"/>
        <v/>
      </c>
      <c r="W831" s="10" t="str">
        <f t="shared" si="88"/>
        <v/>
      </c>
      <c r="X831" s="10">
        <f t="shared" si="89"/>
        <v>828</v>
      </c>
      <c r="Y831" s="10" t="str">
        <f t="shared" si="90"/>
        <v/>
      </c>
    </row>
    <row r="832" spans="1:25" x14ac:dyDescent="0.3">
      <c r="A832" t="s">
        <v>2396</v>
      </c>
      <c r="B832" s="7">
        <v>45960</v>
      </c>
      <c r="C832" t="s">
        <v>1496</v>
      </c>
      <c r="D832" t="s">
        <v>1497</v>
      </c>
      <c r="E832">
        <v>18</v>
      </c>
      <c r="F832" t="s">
        <v>1576</v>
      </c>
      <c r="G832">
        <v>1648</v>
      </c>
      <c r="H832" t="s">
        <v>200</v>
      </c>
      <c r="I832">
        <v>92</v>
      </c>
      <c r="J832">
        <v>4</v>
      </c>
      <c r="K832">
        <v>88.32</v>
      </c>
      <c r="L832">
        <v>145551.35999999999</v>
      </c>
      <c r="M832" t="s">
        <v>1548</v>
      </c>
      <c r="N832">
        <v>26199.24</v>
      </c>
      <c r="O832">
        <v>171750.6</v>
      </c>
      <c r="P832" t="s">
        <v>1389</v>
      </c>
      <c r="Q832" s="7">
        <v>45961</v>
      </c>
      <c r="R832" t="s">
        <v>1552</v>
      </c>
      <c r="S832" s="10" t="str">
        <f t="shared" si="84"/>
        <v/>
      </c>
      <c r="T832" s="10" t="str">
        <f t="shared" si="85"/>
        <v/>
      </c>
      <c r="U832" s="10" t="str">
        <f t="shared" si="86"/>
        <v/>
      </c>
      <c r="V832" s="10" t="str">
        <f t="shared" si="87"/>
        <v/>
      </c>
      <c r="W832" s="10" t="str">
        <f t="shared" si="88"/>
        <v/>
      </c>
      <c r="X832" s="10">
        <f t="shared" si="89"/>
        <v>829</v>
      </c>
      <c r="Y832" s="10" t="str">
        <f t="shared" si="90"/>
        <v/>
      </c>
    </row>
    <row r="833" spans="1:25" x14ac:dyDescent="0.3">
      <c r="A833" t="s">
        <v>2397</v>
      </c>
      <c r="B833" s="7">
        <v>45960</v>
      </c>
      <c r="C833" t="s">
        <v>1405</v>
      </c>
      <c r="D833" t="s">
        <v>1406</v>
      </c>
      <c r="E833">
        <v>18</v>
      </c>
      <c r="F833" t="s">
        <v>1563</v>
      </c>
      <c r="G833">
        <v>268</v>
      </c>
      <c r="H833" t="s">
        <v>204</v>
      </c>
      <c r="I833">
        <v>480</v>
      </c>
      <c r="J833">
        <v>0</v>
      </c>
      <c r="K833">
        <v>480</v>
      </c>
      <c r="L833">
        <v>128640</v>
      </c>
      <c r="M833" t="s">
        <v>1548</v>
      </c>
      <c r="N833">
        <v>23155.200000000001</v>
      </c>
      <c r="O833">
        <v>151795.20000000001</v>
      </c>
      <c r="P833" t="s">
        <v>1389</v>
      </c>
      <c r="Q833" s="7">
        <v>45962</v>
      </c>
      <c r="R833" t="s">
        <v>1549</v>
      </c>
      <c r="S833" s="10" t="str">
        <f t="shared" si="84"/>
        <v/>
      </c>
      <c r="T833" s="10" t="str">
        <f t="shared" si="85"/>
        <v/>
      </c>
      <c r="U833" s="10" t="str">
        <f t="shared" si="86"/>
        <v/>
      </c>
      <c r="V833" s="10" t="str">
        <f t="shared" si="87"/>
        <v/>
      </c>
      <c r="W833" s="10" t="str">
        <f t="shared" si="88"/>
        <v/>
      </c>
      <c r="X833" s="10">
        <f t="shared" si="89"/>
        <v>830</v>
      </c>
      <c r="Y833" s="10" t="str">
        <f t="shared" si="90"/>
        <v/>
      </c>
    </row>
    <row r="834" spans="1:25" x14ac:dyDescent="0.3">
      <c r="A834" t="s">
        <v>2398</v>
      </c>
      <c r="B834" s="7">
        <v>45960</v>
      </c>
      <c r="C834" t="s">
        <v>1499</v>
      </c>
      <c r="D834" t="s">
        <v>1386</v>
      </c>
      <c r="E834">
        <v>18</v>
      </c>
      <c r="F834" t="s">
        <v>1574</v>
      </c>
      <c r="G834">
        <v>463</v>
      </c>
      <c r="H834" t="s">
        <v>190</v>
      </c>
      <c r="I834">
        <v>395</v>
      </c>
      <c r="J834">
        <v>1</v>
      </c>
      <c r="K834">
        <v>391.05</v>
      </c>
      <c r="L834">
        <v>181056.15</v>
      </c>
      <c r="M834" t="s">
        <v>1548</v>
      </c>
      <c r="N834">
        <v>32590.11</v>
      </c>
      <c r="O834">
        <v>213646.26</v>
      </c>
      <c r="P834" t="s">
        <v>1380</v>
      </c>
      <c r="Q834" s="7">
        <v>45962</v>
      </c>
      <c r="R834" t="s">
        <v>1552</v>
      </c>
      <c r="S834" s="10" t="str">
        <f t="shared" si="84"/>
        <v/>
      </c>
      <c r="T834" s="10" t="str">
        <f t="shared" si="85"/>
        <v/>
      </c>
      <c r="U834" s="10" t="str">
        <f t="shared" si="86"/>
        <v/>
      </c>
      <c r="V834" s="10" t="str">
        <f t="shared" si="87"/>
        <v/>
      </c>
      <c r="W834" s="10" t="str">
        <f t="shared" si="88"/>
        <v/>
      </c>
      <c r="X834" s="10">
        <f t="shared" si="89"/>
        <v>831</v>
      </c>
      <c r="Y834" s="10" t="str">
        <f t="shared" si="90"/>
        <v/>
      </c>
    </row>
    <row r="835" spans="1:25" x14ac:dyDescent="0.3">
      <c r="A835" t="s">
        <v>2399</v>
      </c>
      <c r="B835" s="7">
        <v>45960</v>
      </c>
      <c r="C835" t="s">
        <v>1478</v>
      </c>
      <c r="D835" t="s">
        <v>1479</v>
      </c>
      <c r="E835">
        <v>18</v>
      </c>
      <c r="F835" t="s">
        <v>1576</v>
      </c>
      <c r="G835">
        <v>630</v>
      </c>
      <c r="H835" t="s">
        <v>200</v>
      </c>
      <c r="I835">
        <v>92</v>
      </c>
      <c r="J835">
        <v>0</v>
      </c>
      <c r="K835">
        <v>92</v>
      </c>
      <c r="L835">
        <v>57960</v>
      </c>
      <c r="M835" t="s">
        <v>1548</v>
      </c>
      <c r="N835">
        <v>10432.799999999999</v>
      </c>
      <c r="O835">
        <v>68392.800000000003</v>
      </c>
      <c r="P835" t="s">
        <v>1394</v>
      </c>
      <c r="Q835" s="7">
        <v>45960</v>
      </c>
      <c r="R835" t="s">
        <v>1549</v>
      </c>
      <c r="S835" s="10" t="str">
        <f t="shared" si="84"/>
        <v/>
      </c>
      <c r="T835" s="10" t="str">
        <f t="shared" si="85"/>
        <v/>
      </c>
      <c r="U835" s="10" t="str">
        <f t="shared" si="86"/>
        <v/>
      </c>
      <c r="V835" s="10" t="str">
        <f t="shared" si="87"/>
        <v/>
      </c>
      <c r="W835" s="10" t="str">
        <f t="shared" si="88"/>
        <v/>
      </c>
      <c r="X835" s="10">
        <f t="shared" si="89"/>
        <v>832</v>
      </c>
      <c r="Y835" s="10" t="str">
        <f t="shared" si="90"/>
        <v/>
      </c>
    </row>
    <row r="836" spans="1:25" x14ac:dyDescent="0.3">
      <c r="A836" t="s">
        <v>2400</v>
      </c>
      <c r="B836" s="7">
        <v>45960</v>
      </c>
      <c r="C836" t="s">
        <v>1415</v>
      </c>
      <c r="D836" t="s">
        <v>1416</v>
      </c>
      <c r="E836">
        <v>18</v>
      </c>
      <c r="F836" t="s">
        <v>1576</v>
      </c>
      <c r="G836">
        <v>903</v>
      </c>
      <c r="H836" t="s">
        <v>200</v>
      </c>
      <c r="I836">
        <v>92</v>
      </c>
      <c r="J836">
        <v>0</v>
      </c>
      <c r="K836">
        <v>92</v>
      </c>
      <c r="L836">
        <v>83076</v>
      </c>
      <c r="M836" t="s">
        <v>1548</v>
      </c>
      <c r="N836">
        <v>14953.68</v>
      </c>
      <c r="O836">
        <v>98029.68</v>
      </c>
      <c r="P836" t="s">
        <v>1418</v>
      </c>
      <c r="Q836" s="7">
        <v>45961</v>
      </c>
      <c r="R836" t="s">
        <v>1552</v>
      </c>
      <c r="S836" s="10" t="str">
        <f t="shared" ref="S836:S899" si="91">IF(J836&gt;5,"FLAG","")</f>
        <v/>
      </c>
      <c r="T836" s="10" t="str">
        <f t="shared" ref="T836:T899" si="92">IF(WEEKDAY(B836)=1,"FLAG","")</f>
        <v/>
      </c>
      <c r="U836" s="10" t="str">
        <f t="shared" ref="U836:U899" si="93">IF(AND(B836&lt;=DATE(2026,3,31),Q836&gt;DATE(2026,3,31)),"FLAG","")</f>
        <v/>
      </c>
      <c r="V836" s="10" t="str">
        <f t="shared" ref="V836:V899" si="94">IF(COUNTIFS($C$4:$C$1451,C836,$B$4:$B$1451,B836,$F$4:$F$1451,F836,$G$4:$G$1451,G836,$L$4:$L$1451,L836)&gt;1,"FLAG","")</f>
        <v/>
      </c>
      <c r="W836" s="10" t="str">
        <f t="shared" ref="W836:W899" si="95">IF(OR(AND(E836&lt;&gt;18,M836&lt;&gt;"IGST"),AND(E836=18,M836="IGST")),"FLAG","")</f>
        <v/>
      </c>
      <c r="X836" s="10">
        <f t="shared" ref="X836:X899" si="96">VALUE(MID(A836,11,4))</f>
        <v>833</v>
      </c>
      <c r="Y836" s="10" t="str">
        <f t="shared" ref="Y836:Y899" si="97">IF(ROW()=4,"",IF(X836-INDEX($X$4:$X$1451,ROW()-4)&gt;1,"FLAG",""))</f>
        <v/>
      </c>
    </row>
    <row r="837" spans="1:25" x14ac:dyDescent="0.3">
      <c r="A837" t="s">
        <v>2401</v>
      </c>
      <c r="B837" s="7">
        <v>45961</v>
      </c>
      <c r="C837" t="s">
        <v>1517</v>
      </c>
      <c r="D837" t="s">
        <v>1518</v>
      </c>
      <c r="E837">
        <v>14</v>
      </c>
      <c r="F837" t="s">
        <v>1576</v>
      </c>
      <c r="G837">
        <v>1296</v>
      </c>
      <c r="H837" t="s">
        <v>200</v>
      </c>
      <c r="I837">
        <v>92</v>
      </c>
      <c r="J837">
        <v>4</v>
      </c>
      <c r="K837">
        <v>88.32</v>
      </c>
      <c r="L837">
        <v>114462.72</v>
      </c>
      <c r="M837" t="s">
        <v>1557</v>
      </c>
      <c r="N837">
        <v>20603.29</v>
      </c>
      <c r="O837">
        <v>135066.01</v>
      </c>
      <c r="P837" t="s">
        <v>1394</v>
      </c>
      <c r="Q837" s="7">
        <v>45962</v>
      </c>
      <c r="R837" t="s">
        <v>1552</v>
      </c>
      <c r="S837" s="10" t="str">
        <f t="shared" si="91"/>
        <v/>
      </c>
      <c r="T837" s="10" t="str">
        <f t="shared" si="92"/>
        <v/>
      </c>
      <c r="U837" s="10" t="str">
        <f t="shared" si="93"/>
        <v/>
      </c>
      <c r="V837" s="10" t="str">
        <f t="shared" si="94"/>
        <v/>
      </c>
      <c r="W837" s="10" t="str">
        <f t="shared" si="95"/>
        <v/>
      </c>
      <c r="X837" s="10">
        <f t="shared" si="96"/>
        <v>834</v>
      </c>
      <c r="Y837" s="10" t="str">
        <f t="shared" si="97"/>
        <v/>
      </c>
    </row>
    <row r="838" spans="1:25" x14ac:dyDescent="0.3">
      <c r="A838" t="s">
        <v>2402</v>
      </c>
      <c r="B838" s="7">
        <v>45961</v>
      </c>
      <c r="C838" t="s">
        <v>1455</v>
      </c>
      <c r="D838" t="s">
        <v>1456</v>
      </c>
      <c r="E838">
        <v>18</v>
      </c>
      <c r="F838" t="s">
        <v>1572</v>
      </c>
      <c r="G838">
        <v>738</v>
      </c>
      <c r="H838" t="s">
        <v>200</v>
      </c>
      <c r="I838">
        <v>610</v>
      </c>
      <c r="J838">
        <v>3</v>
      </c>
      <c r="K838">
        <v>591.70000000000005</v>
      </c>
      <c r="L838">
        <v>436674.6</v>
      </c>
      <c r="M838" t="s">
        <v>1548</v>
      </c>
      <c r="N838">
        <v>78601.429999999993</v>
      </c>
      <c r="O838">
        <v>515276.03</v>
      </c>
      <c r="P838" t="s">
        <v>1389</v>
      </c>
      <c r="Q838" s="7">
        <v>45961</v>
      </c>
      <c r="R838" t="s">
        <v>1549</v>
      </c>
      <c r="S838" s="10" t="str">
        <f t="shared" si="91"/>
        <v/>
      </c>
      <c r="T838" s="10" t="str">
        <f t="shared" si="92"/>
        <v/>
      </c>
      <c r="U838" s="10" t="str">
        <f t="shared" si="93"/>
        <v/>
      </c>
      <c r="V838" s="10" t="str">
        <f t="shared" si="94"/>
        <v/>
      </c>
      <c r="W838" s="10" t="str">
        <f t="shared" si="95"/>
        <v/>
      </c>
      <c r="X838" s="10">
        <f t="shared" si="96"/>
        <v>835</v>
      </c>
      <c r="Y838" s="10" t="str">
        <f t="shared" si="97"/>
        <v/>
      </c>
    </row>
    <row r="839" spans="1:25" x14ac:dyDescent="0.3">
      <c r="A839" t="s">
        <v>2403</v>
      </c>
      <c r="B839" s="7">
        <v>45961</v>
      </c>
      <c r="C839" t="s">
        <v>1458</v>
      </c>
      <c r="D839" t="s">
        <v>1459</v>
      </c>
      <c r="E839">
        <v>18</v>
      </c>
      <c r="F839" t="s">
        <v>1574</v>
      </c>
      <c r="G839">
        <v>2381</v>
      </c>
      <c r="H839" t="s">
        <v>190</v>
      </c>
      <c r="I839">
        <v>395</v>
      </c>
      <c r="J839">
        <v>0</v>
      </c>
      <c r="K839">
        <v>395</v>
      </c>
      <c r="L839">
        <v>940495</v>
      </c>
      <c r="M839" t="s">
        <v>1548</v>
      </c>
      <c r="N839">
        <v>169289.1</v>
      </c>
      <c r="O839">
        <v>1109784.1000000001</v>
      </c>
      <c r="P839" t="s">
        <v>1394</v>
      </c>
      <c r="Q839" s="7">
        <v>45963</v>
      </c>
      <c r="R839" t="s">
        <v>1549</v>
      </c>
      <c r="S839" s="10" t="str">
        <f t="shared" si="91"/>
        <v/>
      </c>
      <c r="T839" s="10" t="str">
        <f t="shared" si="92"/>
        <v/>
      </c>
      <c r="U839" s="10" t="str">
        <f t="shared" si="93"/>
        <v/>
      </c>
      <c r="V839" s="10" t="str">
        <f t="shared" si="94"/>
        <v/>
      </c>
      <c r="W839" s="10" t="str">
        <f t="shared" si="95"/>
        <v/>
      </c>
      <c r="X839" s="10">
        <f t="shared" si="96"/>
        <v>836</v>
      </c>
      <c r="Y839" s="10" t="str">
        <f t="shared" si="97"/>
        <v/>
      </c>
    </row>
    <row r="840" spans="1:25" x14ac:dyDescent="0.3">
      <c r="A840" t="s">
        <v>2404</v>
      </c>
      <c r="B840" s="7">
        <v>45961</v>
      </c>
      <c r="C840" t="s">
        <v>1436</v>
      </c>
      <c r="D840" t="s">
        <v>1437</v>
      </c>
      <c r="E840">
        <v>18</v>
      </c>
      <c r="F840" t="s">
        <v>1559</v>
      </c>
      <c r="G840">
        <v>1527</v>
      </c>
      <c r="H840" t="s">
        <v>200</v>
      </c>
      <c r="I840">
        <v>520</v>
      </c>
      <c r="J840">
        <v>1</v>
      </c>
      <c r="K840">
        <v>514.79999999999995</v>
      </c>
      <c r="L840">
        <v>786099.6</v>
      </c>
      <c r="M840" t="s">
        <v>1548</v>
      </c>
      <c r="N840">
        <v>141497.93</v>
      </c>
      <c r="O840">
        <v>927597.53</v>
      </c>
      <c r="P840" t="s">
        <v>1394</v>
      </c>
      <c r="Q840" s="7">
        <v>45963</v>
      </c>
      <c r="R840" t="s">
        <v>1549</v>
      </c>
      <c r="S840" s="10" t="str">
        <f t="shared" si="91"/>
        <v/>
      </c>
      <c r="T840" s="10" t="str">
        <f t="shared" si="92"/>
        <v/>
      </c>
      <c r="U840" s="10" t="str">
        <f t="shared" si="93"/>
        <v/>
      </c>
      <c r="V840" s="10" t="str">
        <f t="shared" si="94"/>
        <v/>
      </c>
      <c r="W840" s="10" t="str">
        <f t="shared" si="95"/>
        <v/>
      </c>
      <c r="X840" s="10">
        <f t="shared" si="96"/>
        <v>837</v>
      </c>
      <c r="Y840" s="10" t="str">
        <f t="shared" si="97"/>
        <v/>
      </c>
    </row>
    <row r="841" spans="1:25" x14ac:dyDescent="0.3">
      <c r="A841" t="s">
        <v>2405</v>
      </c>
      <c r="B841" s="7">
        <v>45962</v>
      </c>
      <c r="C841" t="s">
        <v>1442</v>
      </c>
      <c r="D841" t="s">
        <v>1443</v>
      </c>
      <c r="E841">
        <v>17</v>
      </c>
      <c r="F841" t="s">
        <v>1574</v>
      </c>
      <c r="G841">
        <v>352</v>
      </c>
      <c r="H841" t="s">
        <v>190</v>
      </c>
      <c r="I841">
        <v>395</v>
      </c>
      <c r="J841">
        <v>0</v>
      </c>
      <c r="K841">
        <v>395</v>
      </c>
      <c r="L841">
        <v>139040</v>
      </c>
      <c r="M841" t="s">
        <v>1557</v>
      </c>
      <c r="N841">
        <v>25027.200000000001</v>
      </c>
      <c r="O841">
        <v>164067.20000000001</v>
      </c>
      <c r="P841" t="s">
        <v>1418</v>
      </c>
      <c r="Q841" s="7">
        <v>45963</v>
      </c>
      <c r="R841" t="s">
        <v>1549</v>
      </c>
      <c r="S841" s="10" t="str">
        <f t="shared" si="91"/>
        <v/>
      </c>
      <c r="T841" s="10" t="str">
        <f t="shared" si="92"/>
        <v/>
      </c>
      <c r="U841" s="10" t="str">
        <f t="shared" si="93"/>
        <v/>
      </c>
      <c r="V841" s="10" t="str">
        <f t="shared" si="94"/>
        <v/>
      </c>
      <c r="W841" s="10" t="str">
        <f t="shared" si="95"/>
        <v/>
      </c>
      <c r="X841" s="10">
        <f t="shared" si="96"/>
        <v>838</v>
      </c>
      <c r="Y841" s="10" t="str">
        <f t="shared" si="97"/>
        <v/>
      </c>
    </row>
    <row r="842" spans="1:25" x14ac:dyDescent="0.3">
      <c r="A842" t="s">
        <v>2406</v>
      </c>
      <c r="B842" s="7">
        <v>45962</v>
      </c>
      <c r="C842" t="s">
        <v>1419</v>
      </c>
      <c r="D842" t="s">
        <v>1420</v>
      </c>
      <c r="E842">
        <v>18</v>
      </c>
      <c r="F842" t="s">
        <v>1572</v>
      </c>
      <c r="G842">
        <v>1825</v>
      </c>
      <c r="H842" t="s">
        <v>200</v>
      </c>
      <c r="I842">
        <v>610</v>
      </c>
      <c r="J842">
        <v>2.5</v>
      </c>
      <c r="K842">
        <v>594.75</v>
      </c>
      <c r="L842">
        <v>1085418.75</v>
      </c>
      <c r="M842" t="s">
        <v>1548</v>
      </c>
      <c r="N842">
        <v>195375.38</v>
      </c>
      <c r="O842">
        <v>1280794.1299999999</v>
      </c>
      <c r="P842" t="s">
        <v>1418</v>
      </c>
      <c r="Q842" s="7">
        <v>45964</v>
      </c>
      <c r="R842" t="s">
        <v>1549</v>
      </c>
      <c r="S842" s="10" t="str">
        <f t="shared" si="91"/>
        <v/>
      </c>
      <c r="T842" s="10" t="str">
        <f t="shared" si="92"/>
        <v/>
      </c>
      <c r="U842" s="10" t="str">
        <f t="shared" si="93"/>
        <v/>
      </c>
      <c r="V842" s="10" t="str">
        <f t="shared" si="94"/>
        <v/>
      </c>
      <c r="W842" s="10" t="str">
        <f t="shared" si="95"/>
        <v/>
      </c>
      <c r="X842" s="10">
        <f t="shared" si="96"/>
        <v>839</v>
      </c>
      <c r="Y842" s="10" t="str">
        <f t="shared" si="97"/>
        <v/>
      </c>
    </row>
    <row r="843" spans="1:25" x14ac:dyDescent="0.3">
      <c r="A843" t="s">
        <v>2407</v>
      </c>
      <c r="B843" s="7">
        <v>45962</v>
      </c>
      <c r="C843" t="s">
        <v>1395</v>
      </c>
      <c r="D843" t="s">
        <v>1396</v>
      </c>
      <c r="E843">
        <v>18</v>
      </c>
      <c r="F843" t="s">
        <v>1547</v>
      </c>
      <c r="G843">
        <v>2746</v>
      </c>
      <c r="H843" t="s">
        <v>190</v>
      </c>
      <c r="I843">
        <v>355</v>
      </c>
      <c r="J843">
        <v>5</v>
      </c>
      <c r="K843">
        <v>337.25</v>
      </c>
      <c r="L843">
        <v>926088.5</v>
      </c>
      <c r="M843" t="s">
        <v>1548</v>
      </c>
      <c r="N843">
        <v>166695.93</v>
      </c>
      <c r="O843">
        <v>1092784.43</v>
      </c>
      <c r="P843" t="s">
        <v>1394</v>
      </c>
      <c r="Q843" s="7">
        <v>45962</v>
      </c>
      <c r="R843" t="s">
        <v>1549</v>
      </c>
      <c r="S843" s="10" t="str">
        <f t="shared" si="91"/>
        <v/>
      </c>
      <c r="T843" s="10" t="str">
        <f t="shared" si="92"/>
        <v/>
      </c>
      <c r="U843" s="10" t="str">
        <f t="shared" si="93"/>
        <v/>
      </c>
      <c r="V843" s="10" t="str">
        <f t="shared" si="94"/>
        <v/>
      </c>
      <c r="W843" s="10" t="str">
        <f t="shared" si="95"/>
        <v/>
      </c>
      <c r="X843" s="10">
        <f t="shared" si="96"/>
        <v>840</v>
      </c>
      <c r="Y843" s="10" t="str">
        <f t="shared" si="97"/>
        <v/>
      </c>
    </row>
    <row r="844" spans="1:25" x14ac:dyDescent="0.3">
      <c r="A844" t="s">
        <v>2408</v>
      </c>
      <c r="B844" s="7">
        <v>45962</v>
      </c>
      <c r="C844" t="s">
        <v>1446</v>
      </c>
      <c r="D844" t="s">
        <v>1447</v>
      </c>
      <c r="E844">
        <v>17</v>
      </c>
      <c r="F844" t="s">
        <v>1609</v>
      </c>
      <c r="G844">
        <v>365</v>
      </c>
      <c r="H844" t="s">
        <v>200</v>
      </c>
      <c r="I844">
        <v>690</v>
      </c>
      <c r="J844">
        <v>0</v>
      </c>
      <c r="K844">
        <v>690</v>
      </c>
      <c r="L844">
        <v>251850</v>
      </c>
      <c r="M844" t="s">
        <v>1557</v>
      </c>
      <c r="N844">
        <v>45333</v>
      </c>
      <c r="O844">
        <v>297183</v>
      </c>
      <c r="P844" t="s">
        <v>1380</v>
      </c>
      <c r="Q844" s="7">
        <v>45962</v>
      </c>
      <c r="R844" t="s">
        <v>1549</v>
      </c>
      <c r="S844" s="10" t="str">
        <f t="shared" si="91"/>
        <v/>
      </c>
      <c r="T844" s="10" t="str">
        <f t="shared" si="92"/>
        <v/>
      </c>
      <c r="U844" s="10" t="str">
        <f t="shared" si="93"/>
        <v/>
      </c>
      <c r="V844" s="10" t="str">
        <f t="shared" si="94"/>
        <v/>
      </c>
      <c r="W844" s="10" t="str">
        <f t="shared" si="95"/>
        <v/>
      </c>
      <c r="X844" s="10">
        <f t="shared" si="96"/>
        <v>841</v>
      </c>
      <c r="Y844" s="10" t="str">
        <f t="shared" si="97"/>
        <v/>
      </c>
    </row>
    <row r="845" spans="1:25" x14ac:dyDescent="0.3">
      <c r="A845" t="s">
        <v>2409</v>
      </c>
      <c r="B845" s="7">
        <v>45962</v>
      </c>
      <c r="C845" t="s">
        <v>1381</v>
      </c>
      <c r="D845" t="s">
        <v>1382</v>
      </c>
      <c r="E845">
        <v>18</v>
      </c>
      <c r="F845" t="s">
        <v>1572</v>
      </c>
      <c r="G845">
        <v>2166</v>
      </c>
      <c r="H845" t="s">
        <v>200</v>
      </c>
      <c r="I845">
        <v>610</v>
      </c>
      <c r="J845">
        <v>2.5</v>
      </c>
      <c r="K845">
        <v>594.75</v>
      </c>
      <c r="L845">
        <v>1288228.5</v>
      </c>
      <c r="M845" t="s">
        <v>1548</v>
      </c>
      <c r="N845">
        <v>231881.13</v>
      </c>
      <c r="O845">
        <v>1520109.63</v>
      </c>
      <c r="P845" t="s">
        <v>1380</v>
      </c>
      <c r="Q845" s="7">
        <v>45963</v>
      </c>
      <c r="R845" t="s">
        <v>1552</v>
      </c>
      <c r="S845" s="10" t="str">
        <f t="shared" si="91"/>
        <v/>
      </c>
      <c r="T845" s="10" t="str">
        <f t="shared" si="92"/>
        <v/>
      </c>
      <c r="U845" s="10" t="str">
        <f t="shared" si="93"/>
        <v/>
      </c>
      <c r="V845" s="10" t="str">
        <f t="shared" si="94"/>
        <v/>
      </c>
      <c r="W845" s="10" t="str">
        <f t="shared" si="95"/>
        <v/>
      </c>
      <c r="X845" s="10">
        <f t="shared" si="96"/>
        <v>842</v>
      </c>
      <c r="Y845" s="10" t="str">
        <f t="shared" si="97"/>
        <v/>
      </c>
    </row>
    <row r="846" spans="1:25" x14ac:dyDescent="0.3">
      <c r="A846" t="s">
        <v>2410</v>
      </c>
      <c r="B846" s="7">
        <v>45962</v>
      </c>
      <c r="C846" t="s">
        <v>1439</v>
      </c>
      <c r="D846" t="s">
        <v>1440</v>
      </c>
      <c r="E846">
        <v>18</v>
      </c>
      <c r="F846" t="s">
        <v>1574</v>
      </c>
      <c r="G846">
        <v>2586</v>
      </c>
      <c r="H846" t="s">
        <v>190</v>
      </c>
      <c r="I846">
        <v>395</v>
      </c>
      <c r="J846">
        <v>2</v>
      </c>
      <c r="K846">
        <v>387.1</v>
      </c>
      <c r="L846">
        <v>1001040.6</v>
      </c>
      <c r="M846" t="s">
        <v>1548</v>
      </c>
      <c r="N846">
        <v>180187.31</v>
      </c>
      <c r="O846">
        <v>1181227.9099999999</v>
      </c>
      <c r="P846" t="s">
        <v>1389</v>
      </c>
      <c r="Q846" s="7">
        <v>45962</v>
      </c>
      <c r="R846" t="s">
        <v>1552</v>
      </c>
      <c r="S846" s="10" t="str">
        <f t="shared" si="91"/>
        <v/>
      </c>
      <c r="T846" s="10" t="str">
        <f t="shared" si="92"/>
        <v/>
      </c>
      <c r="U846" s="10" t="str">
        <f t="shared" si="93"/>
        <v/>
      </c>
      <c r="V846" s="10" t="str">
        <f t="shared" si="94"/>
        <v/>
      </c>
      <c r="W846" s="10" t="str">
        <f t="shared" si="95"/>
        <v/>
      </c>
      <c r="X846" s="10">
        <f t="shared" si="96"/>
        <v>843</v>
      </c>
      <c r="Y846" s="10" t="str">
        <f t="shared" si="97"/>
        <v/>
      </c>
    </row>
    <row r="847" spans="1:25" x14ac:dyDescent="0.3">
      <c r="A847" t="s">
        <v>2411</v>
      </c>
      <c r="B847" s="7">
        <v>45964</v>
      </c>
      <c r="C847" t="s">
        <v>1436</v>
      </c>
      <c r="D847" t="s">
        <v>1437</v>
      </c>
      <c r="E847">
        <v>18</v>
      </c>
      <c r="F847" t="s">
        <v>1627</v>
      </c>
      <c r="G847">
        <v>1242</v>
      </c>
      <c r="H847" t="s">
        <v>200</v>
      </c>
      <c r="I847">
        <v>820</v>
      </c>
      <c r="J847">
        <v>0</v>
      </c>
      <c r="K847">
        <v>820</v>
      </c>
      <c r="L847">
        <v>1018440</v>
      </c>
      <c r="M847" t="s">
        <v>1548</v>
      </c>
      <c r="N847">
        <v>183319.2</v>
      </c>
      <c r="O847">
        <v>1201759.2</v>
      </c>
      <c r="P847" t="s">
        <v>1394</v>
      </c>
      <c r="Q847" s="7">
        <v>45965</v>
      </c>
      <c r="R847" t="s">
        <v>1552</v>
      </c>
      <c r="S847" s="10" t="str">
        <f t="shared" si="91"/>
        <v/>
      </c>
      <c r="T847" s="10" t="str">
        <f t="shared" si="92"/>
        <v/>
      </c>
      <c r="U847" s="10" t="str">
        <f t="shared" si="93"/>
        <v/>
      </c>
      <c r="V847" s="10" t="str">
        <f t="shared" si="94"/>
        <v/>
      </c>
      <c r="W847" s="10" t="str">
        <f t="shared" si="95"/>
        <v/>
      </c>
      <c r="X847" s="10">
        <f t="shared" si="96"/>
        <v>844</v>
      </c>
      <c r="Y847" s="10" t="str">
        <f t="shared" si="97"/>
        <v/>
      </c>
    </row>
    <row r="848" spans="1:25" x14ac:dyDescent="0.3">
      <c r="A848" t="s">
        <v>2412</v>
      </c>
      <c r="B848" s="7">
        <v>45964</v>
      </c>
      <c r="C848" t="s">
        <v>1468</v>
      </c>
      <c r="D848" t="s">
        <v>1469</v>
      </c>
      <c r="E848">
        <v>18</v>
      </c>
      <c r="F848" t="s">
        <v>1556</v>
      </c>
      <c r="G848">
        <v>330</v>
      </c>
      <c r="H848" t="s">
        <v>204</v>
      </c>
      <c r="I848">
        <v>1350</v>
      </c>
      <c r="J848">
        <v>5</v>
      </c>
      <c r="K848">
        <v>1282.5</v>
      </c>
      <c r="L848">
        <v>423225</v>
      </c>
      <c r="M848" t="s">
        <v>1548</v>
      </c>
      <c r="N848">
        <v>76180.5</v>
      </c>
      <c r="O848">
        <v>499405.5</v>
      </c>
      <c r="P848" t="s">
        <v>1389</v>
      </c>
      <c r="Q848" s="7">
        <v>45966</v>
      </c>
      <c r="R848" t="s">
        <v>1549</v>
      </c>
      <c r="S848" s="10" t="str">
        <f t="shared" si="91"/>
        <v/>
      </c>
      <c r="T848" s="10" t="str">
        <f t="shared" si="92"/>
        <v/>
      </c>
      <c r="U848" s="10" t="str">
        <f t="shared" si="93"/>
        <v/>
      </c>
      <c r="V848" s="10" t="str">
        <f t="shared" si="94"/>
        <v/>
      </c>
      <c r="W848" s="10" t="str">
        <f t="shared" si="95"/>
        <v/>
      </c>
      <c r="X848" s="10">
        <f t="shared" si="96"/>
        <v>845</v>
      </c>
      <c r="Y848" s="10" t="str">
        <f t="shared" si="97"/>
        <v/>
      </c>
    </row>
    <row r="849" spans="1:25" x14ac:dyDescent="0.3">
      <c r="A849" t="s">
        <v>2413</v>
      </c>
      <c r="B849" s="7">
        <v>45964</v>
      </c>
      <c r="C849" t="s">
        <v>1436</v>
      </c>
      <c r="D849" t="s">
        <v>1437</v>
      </c>
      <c r="E849">
        <v>18</v>
      </c>
      <c r="F849" t="s">
        <v>1607</v>
      </c>
      <c r="G849">
        <v>1771</v>
      </c>
      <c r="H849" t="s">
        <v>200</v>
      </c>
      <c r="I849">
        <v>610</v>
      </c>
      <c r="J849">
        <v>1</v>
      </c>
      <c r="K849">
        <v>603.9</v>
      </c>
      <c r="L849">
        <v>1069506.8999999999</v>
      </c>
      <c r="M849" t="s">
        <v>1548</v>
      </c>
      <c r="N849">
        <v>192511.24</v>
      </c>
      <c r="O849">
        <v>1262018.1399999999</v>
      </c>
      <c r="P849" t="s">
        <v>1394</v>
      </c>
      <c r="Q849" s="7">
        <v>45966</v>
      </c>
      <c r="R849" t="s">
        <v>1552</v>
      </c>
      <c r="S849" s="10" t="str">
        <f t="shared" si="91"/>
        <v/>
      </c>
      <c r="T849" s="10" t="str">
        <f t="shared" si="92"/>
        <v/>
      </c>
      <c r="U849" s="10" t="str">
        <f t="shared" si="93"/>
        <v/>
      </c>
      <c r="V849" s="10" t="str">
        <f t="shared" si="94"/>
        <v/>
      </c>
      <c r="W849" s="10" t="str">
        <f t="shared" si="95"/>
        <v/>
      </c>
      <c r="X849" s="10">
        <f t="shared" si="96"/>
        <v>846</v>
      </c>
      <c r="Y849" s="10" t="str">
        <f t="shared" si="97"/>
        <v/>
      </c>
    </row>
    <row r="850" spans="1:25" x14ac:dyDescent="0.3">
      <c r="A850" t="s">
        <v>2414</v>
      </c>
      <c r="B850" s="7">
        <v>45964</v>
      </c>
      <c r="C850" t="s">
        <v>1385</v>
      </c>
      <c r="D850" t="s">
        <v>1386</v>
      </c>
      <c r="E850">
        <v>16</v>
      </c>
      <c r="F850" t="s">
        <v>1559</v>
      </c>
      <c r="G850">
        <v>1273</v>
      </c>
      <c r="H850" t="s">
        <v>200</v>
      </c>
      <c r="I850">
        <v>520</v>
      </c>
      <c r="J850">
        <v>4</v>
      </c>
      <c r="K850">
        <v>499.2</v>
      </c>
      <c r="L850">
        <v>635481.59999999998</v>
      </c>
      <c r="M850" t="s">
        <v>1557</v>
      </c>
      <c r="N850">
        <v>114386.69</v>
      </c>
      <c r="O850">
        <v>749868.29</v>
      </c>
      <c r="P850" t="s">
        <v>1389</v>
      </c>
      <c r="Q850" s="7">
        <v>45964</v>
      </c>
      <c r="R850" t="s">
        <v>1549</v>
      </c>
      <c r="S850" s="10" t="str">
        <f t="shared" si="91"/>
        <v/>
      </c>
      <c r="T850" s="10" t="str">
        <f t="shared" si="92"/>
        <v/>
      </c>
      <c r="U850" s="10" t="str">
        <f t="shared" si="93"/>
        <v/>
      </c>
      <c r="V850" s="10" t="str">
        <f t="shared" si="94"/>
        <v/>
      </c>
      <c r="W850" s="10" t="str">
        <f t="shared" si="95"/>
        <v/>
      </c>
      <c r="X850" s="10">
        <f t="shared" si="96"/>
        <v>847</v>
      </c>
      <c r="Y850" s="10" t="str">
        <f t="shared" si="97"/>
        <v/>
      </c>
    </row>
    <row r="851" spans="1:25" x14ac:dyDescent="0.3">
      <c r="A851" t="s">
        <v>2415</v>
      </c>
      <c r="B851" s="7">
        <v>45964</v>
      </c>
      <c r="C851" t="s">
        <v>1430</v>
      </c>
      <c r="D851" t="s">
        <v>1413</v>
      </c>
      <c r="E851">
        <v>18</v>
      </c>
      <c r="F851" t="s">
        <v>1585</v>
      </c>
      <c r="G851">
        <v>1309</v>
      </c>
      <c r="H851" t="s">
        <v>200</v>
      </c>
      <c r="I851">
        <v>148</v>
      </c>
      <c r="J851">
        <v>0</v>
      </c>
      <c r="K851">
        <v>148</v>
      </c>
      <c r="L851">
        <v>193732</v>
      </c>
      <c r="M851" t="s">
        <v>1548</v>
      </c>
      <c r="N851">
        <v>34871.760000000002</v>
      </c>
      <c r="O851">
        <v>228603.76</v>
      </c>
      <c r="P851" t="s">
        <v>1380</v>
      </c>
      <c r="Q851" s="7">
        <v>45964</v>
      </c>
      <c r="R851" t="s">
        <v>1552</v>
      </c>
      <c r="S851" s="10" t="str">
        <f t="shared" si="91"/>
        <v/>
      </c>
      <c r="T851" s="10" t="str">
        <f t="shared" si="92"/>
        <v/>
      </c>
      <c r="U851" s="10" t="str">
        <f t="shared" si="93"/>
        <v/>
      </c>
      <c r="V851" s="10" t="str">
        <f t="shared" si="94"/>
        <v/>
      </c>
      <c r="W851" s="10" t="str">
        <f t="shared" si="95"/>
        <v/>
      </c>
      <c r="X851" s="10">
        <f t="shared" si="96"/>
        <v>848</v>
      </c>
      <c r="Y851" s="10" t="str">
        <f t="shared" si="97"/>
        <v/>
      </c>
    </row>
    <row r="852" spans="1:25" x14ac:dyDescent="0.3">
      <c r="A852" t="s">
        <v>2416</v>
      </c>
      <c r="B852" s="7">
        <v>45964</v>
      </c>
      <c r="C852" t="s">
        <v>1436</v>
      </c>
      <c r="D852" t="s">
        <v>1437</v>
      </c>
      <c r="E852">
        <v>18</v>
      </c>
      <c r="F852" t="s">
        <v>1576</v>
      </c>
      <c r="G852">
        <v>418</v>
      </c>
      <c r="H852" t="s">
        <v>200</v>
      </c>
      <c r="I852">
        <v>92</v>
      </c>
      <c r="J852">
        <v>3</v>
      </c>
      <c r="K852">
        <v>89.24</v>
      </c>
      <c r="L852">
        <v>37302.32</v>
      </c>
      <c r="M852" t="s">
        <v>1548</v>
      </c>
      <c r="N852">
        <v>6714.42</v>
      </c>
      <c r="O852">
        <v>44016.74</v>
      </c>
      <c r="P852" t="s">
        <v>1394</v>
      </c>
      <c r="Q852" s="7">
        <v>45966</v>
      </c>
      <c r="R852" t="s">
        <v>1549</v>
      </c>
      <c r="S852" s="10" t="str">
        <f t="shared" si="91"/>
        <v/>
      </c>
      <c r="T852" s="10" t="str">
        <f t="shared" si="92"/>
        <v/>
      </c>
      <c r="U852" s="10" t="str">
        <f t="shared" si="93"/>
        <v/>
      </c>
      <c r="V852" s="10" t="str">
        <f t="shared" si="94"/>
        <v/>
      </c>
      <c r="W852" s="10" t="str">
        <f t="shared" si="95"/>
        <v/>
      </c>
      <c r="X852" s="10">
        <f t="shared" si="96"/>
        <v>849</v>
      </c>
      <c r="Y852" s="10" t="str">
        <f t="shared" si="97"/>
        <v/>
      </c>
    </row>
    <row r="853" spans="1:25" x14ac:dyDescent="0.3">
      <c r="A853" t="s">
        <v>2417</v>
      </c>
      <c r="B853" s="7">
        <v>45965</v>
      </c>
      <c r="C853" t="s">
        <v>1475</v>
      </c>
      <c r="D853" t="s">
        <v>1476</v>
      </c>
      <c r="E853">
        <v>18</v>
      </c>
      <c r="F853" t="s">
        <v>1565</v>
      </c>
      <c r="G853">
        <v>973</v>
      </c>
      <c r="H853" t="s">
        <v>200</v>
      </c>
      <c r="I853">
        <v>1150</v>
      </c>
      <c r="J853">
        <v>4</v>
      </c>
      <c r="K853">
        <v>1104</v>
      </c>
      <c r="L853">
        <v>1074192</v>
      </c>
      <c r="M853" t="s">
        <v>1548</v>
      </c>
      <c r="N853">
        <v>193354.56</v>
      </c>
      <c r="O853">
        <v>1267546.56</v>
      </c>
      <c r="P853" t="s">
        <v>1389</v>
      </c>
      <c r="Q853" s="7">
        <v>45966</v>
      </c>
      <c r="R853" t="s">
        <v>1552</v>
      </c>
      <c r="S853" s="10" t="str">
        <f t="shared" si="91"/>
        <v/>
      </c>
      <c r="T853" s="10" t="str">
        <f t="shared" si="92"/>
        <v/>
      </c>
      <c r="U853" s="10" t="str">
        <f t="shared" si="93"/>
        <v/>
      </c>
      <c r="V853" s="10" t="str">
        <f t="shared" si="94"/>
        <v/>
      </c>
      <c r="W853" s="10" t="str">
        <f t="shared" si="95"/>
        <v/>
      </c>
      <c r="X853" s="10">
        <f t="shared" si="96"/>
        <v>850</v>
      </c>
      <c r="Y853" s="10" t="str">
        <f t="shared" si="97"/>
        <v/>
      </c>
    </row>
    <row r="854" spans="1:25" x14ac:dyDescent="0.3">
      <c r="A854" t="s">
        <v>2418</v>
      </c>
      <c r="B854" s="7">
        <v>45965</v>
      </c>
      <c r="C854" t="s">
        <v>1423</v>
      </c>
      <c r="D854" t="s">
        <v>1424</v>
      </c>
      <c r="E854">
        <v>12</v>
      </c>
      <c r="F854" t="s">
        <v>1563</v>
      </c>
      <c r="G854">
        <v>125</v>
      </c>
      <c r="H854" t="s">
        <v>204</v>
      </c>
      <c r="I854">
        <v>480</v>
      </c>
      <c r="J854">
        <v>0</v>
      </c>
      <c r="K854">
        <v>480</v>
      </c>
      <c r="L854">
        <v>60000</v>
      </c>
      <c r="M854" t="s">
        <v>1557</v>
      </c>
      <c r="N854">
        <v>10800</v>
      </c>
      <c r="O854">
        <v>70800</v>
      </c>
      <c r="P854" t="s">
        <v>1394</v>
      </c>
      <c r="Q854" s="7">
        <v>45965</v>
      </c>
      <c r="R854" t="s">
        <v>1549</v>
      </c>
      <c r="S854" s="10" t="str">
        <f t="shared" si="91"/>
        <v/>
      </c>
      <c r="T854" s="10" t="str">
        <f t="shared" si="92"/>
        <v/>
      </c>
      <c r="U854" s="10" t="str">
        <f t="shared" si="93"/>
        <v/>
      </c>
      <c r="V854" s="10" t="str">
        <f t="shared" si="94"/>
        <v/>
      </c>
      <c r="W854" s="10" t="str">
        <f t="shared" si="95"/>
        <v/>
      </c>
      <c r="X854" s="10">
        <f t="shared" si="96"/>
        <v>851</v>
      </c>
      <c r="Y854" s="10" t="str">
        <f t="shared" si="97"/>
        <v/>
      </c>
    </row>
    <row r="855" spans="1:25" x14ac:dyDescent="0.3">
      <c r="A855" t="s">
        <v>2419</v>
      </c>
      <c r="B855" s="7">
        <v>45965</v>
      </c>
      <c r="C855" t="s">
        <v>1484</v>
      </c>
      <c r="D855" t="s">
        <v>1485</v>
      </c>
      <c r="E855">
        <v>18</v>
      </c>
      <c r="F855" t="s">
        <v>1556</v>
      </c>
      <c r="G855">
        <v>164</v>
      </c>
      <c r="H855" t="s">
        <v>204</v>
      </c>
      <c r="I855">
        <v>1350</v>
      </c>
      <c r="J855">
        <v>4</v>
      </c>
      <c r="K855">
        <v>1296</v>
      </c>
      <c r="L855">
        <v>212544</v>
      </c>
      <c r="M855" t="s">
        <v>1548</v>
      </c>
      <c r="N855">
        <v>38257.919999999998</v>
      </c>
      <c r="O855">
        <v>250801.92000000001</v>
      </c>
      <c r="P855" t="s">
        <v>1418</v>
      </c>
      <c r="Q855" s="7">
        <v>45966</v>
      </c>
      <c r="R855" t="s">
        <v>1549</v>
      </c>
      <c r="S855" s="10" t="str">
        <f t="shared" si="91"/>
        <v/>
      </c>
      <c r="T855" s="10" t="str">
        <f t="shared" si="92"/>
        <v/>
      </c>
      <c r="U855" s="10" t="str">
        <f t="shared" si="93"/>
        <v/>
      </c>
      <c r="V855" s="10" t="str">
        <f t="shared" si="94"/>
        <v/>
      </c>
      <c r="W855" s="10" t="str">
        <f t="shared" si="95"/>
        <v/>
      </c>
      <c r="X855" s="10">
        <f t="shared" si="96"/>
        <v>852</v>
      </c>
      <c r="Y855" s="10" t="str">
        <f t="shared" si="97"/>
        <v/>
      </c>
    </row>
    <row r="856" spans="1:25" x14ac:dyDescent="0.3">
      <c r="A856" t="s">
        <v>2420</v>
      </c>
      <c r="B856" s="7">
        <v>45965</v>
      </c>
      <c r="C856" t="s">
        <v>1449</v>
      </c>
      <c r="D856" t="s">
        <v>1450</v>
      </c>
      <c r="E856">
        <v>18</v>
      </c>
      <c r="F856" t="s">
        <v>1627</v>
      </c>
      <c r="G856">
        <v>270</v>
      </c>
      <c r="H856" t="s">
        <v>200</v>
      </c>
      <c r="I856">
        <v>820</v>
      </c>
      <c r="J856">
        <v>2</v>
      </c>
      <c r="K856">
        <v>803.6</v>
      </c>
      <c r="L856">
        <v>216972</v>
      </c>
      <c r="M856" t="s">
        <v>1548</v>
      </c>
      <c r="N856">
        <v>39054.959999999999</v>
      </c>
      <c r="O856">
        <v>256026.96</v>
      </c>
      <c r="P856" t="s">
        <v>1418</v>
      </c>
      <c r="Q856" s="7">
        <v>45967</v>
      </c>
      <c r="R856" t="s">
        <v>1552</v>
      </c>
      <c r="S856" s="10" t="str">
        <f t="shared" si="91"/>
        <v/>
      </c>
      <c r="T856" s="10" t="str">
        <f t="shared" si="92"/>
        <v/>
      </c>
      <c r="U856" s="10" t="str">
        <f t="shared" si="93"/>
        <v/>
      </c>
      <c r="V856" s="10" t="str">
        <f t="shared" si="94"/>
        <v/>
      </c>
      <c r="W856" s="10" t="str">
        <f t="shared" si="95"/>
        <v/>
      </c>
      <c r="X856" s="10">
        <f t="shared" si="96"/>
        <v>853</v>
      </c>
      <c r="Y856" s="10" t="str">
        <f t="shared" si="97"/>
        <v/>
      </c>
    </row>
    <row r="857" spans="1:25" x14ac:dyDescent="0.3">
      <c r="A857" t="s">
        <v>2421</v>
      </c>
      <c r="B857" s="7">
        <v>45965</v>
      </c>
      <c r="C857" t="s">
        <v>1433</v>
      </c>
      <c r="D857" t="s">
        <v>1434</v>
      </c>
      <c r="E857">
        <v>18</v>
      </c>
      <c r="F857" t="s">
        <v>1551</v>
      </c>
      <c r="G857">
        <v>790</v>
      </c>
      <c r="H857" t="s">
        <v>190</v>
      </c>
      <c r="I857">
        <v>342</v>
      </c>
      <c r="J857">
        <v>0</v>
      </c>
      <c r="K857">
        <v>342</v>
      </c>
      <c r="L857">
        <v>270180</v>
      </c>
      <c r="M857" t="s">
        <v>1548</v>
      </c>
      <c r="N857">
        <v>48632.4</v>
      </c>
      <c r="O857">
        <v>318812.40000000002</v>
      </c>
      <c r="P857" t="s">
        <v>1380</v>
      </c>
      <c r="Q857" s="7">
        <v>45965</v>
      </c>
      <c r="R857" t="s">
        <v>1552</v>
      </c>
      <c r="S857" s="10" t="str">
        <f t="shared" si="91"/>
        <v/>
      </c>
      <c r="T857" s="10" t="str">
        <f t="shared" si="92"/>
        <v/>
      </c>
      <c r="U857" s="10" t="str">
        <f t="shared" si="93"/>
        <v/>
      </c>
      <c r="V857" s="10" t="str">
        <f t="shared" si="94"/>
        <v/>
      </c>
      <c r="W857" s="10" t="str">
        <f t="shared" si="95"/>
        <v/>
      </c>
      <c r="X857" s="10">
        <f t="shared" si="96"/>
        <v>854</v>
      </c>
      <c r="Y857" s="10" t="str">
        <f t="shared" si="97"/>
        <v/>
      </c>
    </row>
    <row r="858" spans="1:25" x14ac:dyDescent="0.3">
      <c r="A858" t="s">
        <v>2422</v>
      </c>
      <c r="B858" s="7">
        <v>45966</v>
      </c>
      <c r="C858" t="s">
        <v>1436</v>
      </c>
      <c r="D858" t="s">
        <v>1437</v>
      </c>
      <c r="E858">
        <v>18</v>
      </c>
      <c r="F858" t="s">
        <v>1618</v>
      </c>
      <c r="G858">
        <v>1649</v>
      </c>
      <c r="H858" t="s">
        <v>190</v>
      </c>
      <c r="I858">
        <v>368</v>
      </c>
      <c r="J858">
        <v>0</v>
      </c>
      <c r="K858">
        <v>368</v>
      </c>
      <c r="L858">
        <v>606832</v>
      </c>
      <c r="M858" t="s">
        <v>1548</v>
      </c>
      <c r="N858">
        <v>109229.75999999999</v>
      </c>
      <c r="O858">
        <v>716061.76</v>
      </c>
      <c r="P858" t="s">
        <v>1394</v>
      </c>
      <c r="Q858" s="7">
        <v>45968</v>
      </c>
      <c r="R858" t="s">
        <v>1552</v>
      </c>
      <c r="S858" s="10" t="str">
        <f t="shared" si="91"/>
        <v/>
      </c>
      <c r="T858" s="10" t="str">
        <f t="shared" si="92"/>
        <v/>
      </c>
      <c r="U858" s="10" t="str">
        <f t="shared" si="93"/>
        <v/>
      </c>
      <c r="V858" s="10" t="str">
        <f t="shared" si="94"/>
        <v/>
      </c>
      <c r="W858" s="10" t="str">
        <f t="shared" si="95"/>
        <v/>
      </c>
      <c r="X858" s="10">
        <f t="shared" si="96"/>
        <v>855</v>
      </c>
      <c r="Y858" s="10" t="str">
        <f t="shared" si="97"/>
        <v/>
      </c>
    </row>
    <row r="859" spans="1:25" x14ac:dyDescent="0.3">
      <c r="A859" t="s">
        <v>2423</v>
      </c>
      <c r="B859" s="7">
        <v>45966</v>
      </c>
      <c r="C859" t="s">
        <v>1427</v>
      </c>
      <c r="D859" t="s">
        <v>1428</v>
      </c>
      <c r="E859">
        <v>18</v>
      </c>
      <c r="F859" t="s">
        <v>1559</v>
      </c>
      <c r="G859">
        <v>708</v>
      </c>
      <c r="H859" t="s">
        <v>200</v>
      </c>
      <c r="I859">
        <v>520</v>
      </c>
      <c r="J859">
        <v>3</v>
      </c>
      <c r="K859">
        <v>504.4</v>
      </c>
      <c r="L859">
        <v>357115.2</v>
      </c>
      <c r="M859" t="s">
        <v>1548</v>
      </c>
      <c r="N859">
        <v>64280.74</v>
      </c>
      <c r="O859">
        <v>421395.94</v>
      </c>
      <c r="P859" t="s">
        <v>1394</v>
      </c>
      <c r="Q859" s="7">
        <v>45968</v>
      </c>
      <c r="R859" t="s">
        <v>1549</v>
      </c>
      <c r="S859" s="10" t="str">
        <f t="shared" si="91"/>
        <v/>
      </c>
      <c r="T859" s="10" t="str">
        <f t="shared" si="92"/>
        <v/>
      </c>
      <c r="U859" s="10" t="str">
        <f t="shared" si="93"/>
        <v/>
      </c>
      <c r="V859" s="10" t="str">
        <f t="shared" si="94"/>
        <v/>
      </c>
      <c r="W859" s="10" t="str">
        <f t="shared" si="95"/>
        <v/>
      </c>
      <c r="X859" s="10">
        <f t="shared" si="96"/>
        <v>856</v>
      </c>
      <c r="Y859" s="10" t="str">
        <f t="shared" si="97"/>
        <v/>
      </c>
    </row>
    <row r="860" spans="1:25" x14ac:dyDescent="0.3">
      <c r="A860" t="s">
        <v>2424</v>
      </c>
      <c r="B860" s="7">
        <v>45966</v>
      </c>
      <c r="C860" t="s">
        <v>1430</v>
      </c>
      <c r="D860" t="s">
        <v>1413</v>
      </c>
      <c r="E860">
        <v>18</v>
      </c>
      <c r="F860" t="s">
        <v>1570</v>
      </c>
      <c r="G860">
        <v>1510</v>
      </c>
      <c r="H860" t="s">
        <v>200</v>
      </c>
      <c r="I860">
        <v>780</v>
      </c>
      <c r="J860">
        <v>0</v>
      </c>
      <c r="K860">
        <v>780</v>
      </c>
      <c r="L860">
        <v>1177800</v>
      </c>
      <c r="M860" t="s">
        <v>1548</v>
      </c>
      <c r="N860">
        <v>212004</v>
      </c>
      <c r="O860">
        <v>1389804</v>
      </c>
      <c r="P860" t="s">
        <v>1380</v>
      </c>
      <c r="Q860" s="7">
        <v>45968</v>
      </c>
      <c r="R860" t="s">
        <v>1552</v>
      </c>
      <c r="S860" s="10" t="str">
        <f t="shared" si="91"/>
        <v/>
      </c>
      <c r="T860" s="10" t="str">
        <f t="shared" si="92"/>
        <v/>
      </c>
      <c r="U860" s="10" t="str">
        <f t="shared" si="93"/>
        <v/>
      </c>
      <c r="V860" s="10" t="str">
        <f t="shared" si="94"/>
        <v/>
      </c>
      <c r="W860" s="10" t="str">
        <f t="shared" si="95"/>
        <v/>
      </c>
      <c r="X860" s="10">
        <f t="shared" si="96"/>
        <v>857</v>
      </c>
      <c r="Y860" s="10" t="str">
        <f t="shared" si="97"/>
        <v/>
      </c>
    </row>
    <row r="861" spans="1:25" x14ac:dyDescent="0.3">
      <c r="A861" t="s">
        <v>2425</v>
      </c>
      <c r="B861" s="7">
        <v>45966</v>
      </c>
      <c r="C861" t="s">
        <v>1468</v>
      </c>
      <c r="D861" t="s">
        <v>1469</v>
      </c>
      <c r="E861">
        <v>18</v>
      </c>
      <c r="F861" t="s">
        <v>1563</v>
      </c>
      <c r="G861">
        <v>215</v>
      </c>
      <c r="H861" t="s">
        <v>204</v>
      </c>
      <c r="I861">
        <v>480</v>
      </c>
      <c r="J861">
        <v>0</v>
      </c>
      <c r="K861">
        <v>480</v>
      </c>
      <c r="L861">
        <v>103200</v>
      </c>
      <c r="M861" t="s">
        <v>1548</v>
      </c>
      <c r="N861">
        <v>18576</v>
      </c>
      <c r="O861">
        <v>121776</v>
      </c>
      <c r="P861" t="s">
        <v>1389</v>
      </c>
      <c r="Q861" s="7">
        <v>45968</v>
      </c>
      <c r="R861" t="s">
        <v>1549</v>
      </c>
      <c r="S861" s="10" t="str">
        <f t="shared" si="91"/>
        <v/>
      </c>
      <c r="T861" s="10" t="str">
        <f t="shared" si="92"/>
        <v/>
      </c>
      <c r="U861" s="10" t="str">
        <f t="shared" si="93"/>
        <v/>
      </c>
      <c r="V861" s="10" t="str">
        <f t="shared" si="94"/>
        <v/>
      </c>
      <c r="W861" s="10" t="str">
        <f t="shared" si="95"/>
        <v/>
      </c>
      <c r="X861" s="10">
        <f t="shared" si="96"/>
        <v>858</v>
      </c>
      <c r="Y861" s="10" t="str">
        <f t="shared" si="97"/>
        <v/>
      </c>
    </row>
    <row r="862" spans="1:25" x14ac:dyDescent="0.3">
      <c r="A862" t="s">
        <v>2426</v>
      </c>
      <c r="B862" s="7">
        <v>45966</v>
      </c>
      <c r="C862" t="s">
        <v>1430</v>
      </c>
      <c r="D862" t="s">
        <v>1413</v>
      </c>
      <c r="E862">
        <v>18</v>
      </c>
      <c r="F862" t="s">
        <v>1551</v>
      </c>
      <c r="G862">
        <v>2483</v>
      </c>
      <c r="H862" t="s">
        <v>190</v>
      </c>
      <c r="I862">
        <v>342</v>
      </c>
      <c r="J862">
        <v>2</v>
      </c>
      <c r="K862">
        <v>335.16</v>
      </c>
      <c r="L862">
        <v>832202.28</v>
      </c>
      <c r="M862" t="s">
        <v>1548</v>
      </c>
      <c r="N862">
        <v>149796.41</v>
      </c>
      <c r="O862">
        <v>981998.69000000006</v>
      </c>
      <c r="P862" t="s">
        <v>1380</v>
      </c>
      <c r="Q862" s="7">
        <v>45967</v>
      </c>
      <c r="R862" t="s">
        <v>1552</v>
      </c>
      <c r="S862" s="10" t="str">
        <f t="shared" si="91"/>
        <v/>
      </c>
      <c r="T862" s="10" t="str">
        <f t="shared" si="92"/>
        <v/>
      </c>
      <c r="U862" s="10" t="str">
        <f t="shared" si="93"/>
        <v/>
      </c>
      <c r="V862" s="10" t="str">
        <f t="shared" si="94"/>
        <v/>
      </c>
      <c r="W862" s="10" t="str">
        <f t="shared" si="95"/>
        <v/>
      </c>
      <c r="X862" s="10">
        <f t="shared" si="96"/>
        <v>859</v>
      </c>
      <c r="Y862" s="10" t="str">
        <f t="shared" si="97"/>
        <v/>
      </c>
    </row>
    <row r="863" spans="1:25" x14ac:dyDescent="0.3">
      <c r="A863" t="s">
        <v>2427</v>
      </c>
      <c r="B863" s="7">
        <v>45966</v>
      </c>
      <c r="C863" t="s">
        <v>1427</v>
      </c>
      <c r="D863" t="s">
        <v>1428</v>
      </c>
      <c r="E863">
        <v>18</v>
      </c>
      <c r="F863" t="s">
        <v>1609</v>
      </c>
      <c r="G863">
        <v>2107</v>
      </c>
      <c r="H863" t="s">
        <v>200</v>
      </c>
      <c r="I863">
        <v>690</v>
      </c>
      <c r="J863">
        <v>3</v>
      </c>
      <c r="K863">
        <v>669.3</v>
      </c>
      <c r="L863">
        <v>1410215.1</v>
      </c>
      <c r="M863" t="s">
        <v>1548</v>
      </c>
      <c r="N863">
        <v>253838.72</v>
      </c>
      <c r="O863">
        <v>1664053.82</v>
      </c>
      <c r="P863" t="s">
        <v>1394</v>
      </c>
      <c r="Q863" s="7">
        <v>45968</v>
      </c>
      <c r="R863" t="s">
        <v>1552</v>
      </c>
      <c r="S863" s="10" t="str">
        <f t="shared" si="91"/>
        <v/>
      </c>
      <c r="T863" s="10" t="str">
        <f t="shared" si="92"/>
        <v/>
      </c>
      <c r="U863" s="10" t="str">
        <f t="shared" si="93"/>
        <v/>
      </c>
      <c r="V863" s="10" t="str">
        <f t="shared" si="94"/>
        <v/>
      </c>
      <c r="W863" s="10" t="str">
        <f t="shared" si="95"/>
        <v/>
      </c>
      <c r="X863" s="10">
        <f t="shared" si="96"/>
        <v>860</v>
      </c>
      <c r="Y863" s="10" t="str">
        <f t="shared" si="97"/>
        <v/>
      </c>
    </row>
    <row r="864" spans="1:25" x14ac:dyDescent="0.3">
      <c r="A864" t="s">
        <v>2428</v>
      </c>
      <c r="B864" s="7">
        <v>45967</v>
      </c>
      <c r="C864" t="s">
        <v>1402</v>
      </c>
      <c r="D864" t="s">
        <v>1403</v>
      </c>
      <c r="E864">
        <v>18</v>
      </c>
      <c r="F864" t="s">
        <v>1572</v>
      </c>
      <c r="G864">
        <v>1735</v>
      </c>
      <c r="H864" t="s">
        <v>200</v>
      </c>
      <c r="I864">
        <v>610</v>
      </c>
      <c r="J864">
        <v>4</v>
      </c>
      <c r="K864">
        <v>585.6</v>
      </c>
      <c r="L864">
        <v>1016016</v>
      </c>
      <c r="M864" t="s">
        <v>1548</v>
      </c>
      <c r="N864">
        <v>182882.88</v>
      </c>
      <c r="O864">
        <v>1198898.8799999999</v>
      </c>
      <c r="P864" t="s">
        <v>1389</v>
      </c>
      <c r="Q864" s="7">
        <v>45969</v>
      </c>
      <c r="R864" t="s">
        <v>1552</v>
      </c>
      <c r="S864" s="10" t="str">
        <f t="shared" si="91"/>
        <v/>
      </c>
      <c r="T864" s="10" t="str">
        <f t="shared" si="92"/>
        <v/>
      </c>
      <c r="U864" s="10" t="str">
        <f t="shared" si="93"/>
        <v/>
      </c>
      <c r="V864" s="10" t="str">
        <f t="shared" si="94"/>
        <v/>
      </c>
      <c r="W864" s="10" t="str">
        <f t="shared" si="95"/>
        <v/>
      </c>
      <c r="X864" s="10">
        <f t="shared" si="96"/>
        <v>861</v>
      </c>
      <c r="Y864" s="10" t="str">
        <f t="shared" si="97"/>
        <v/>
      </c>
    </row>
    <row r="865" spans="1:25" x14ac:dyDescent="0.3">
      <c r="A865" t="s">
        <v>2429</v>
      </c>
      <c r="B865" s="7">
        <v>45967</v>
      </c>
      <c r="C865" t="s">
        <v>1412</v>
      </c>
      <c r="D865" t="s">
        <v>1413</v>
      </c>
      <c r="E865">
        <v>18</v>
      </c>
      <c r="F865" t="s">
        <v>1572</v>
      </c>
      <c r="G865">
        <v>1216</v>
      </c>
      <c r="H865" t="s">
        <v>200</v>
      </c>
      <c r="I865">
        <v>610</v>
      </c>
      <c r="J865">
        <v>5</v>
      </c>
      <c r="K865">
        <v>579.5</v>
      </c>
      <c r="L865">
        <v>704672</v>
      </c>
      <c r="M865" t="s">
        <v>1548</v>
      </c>
      <c r="N865">
        <v>126840.96000000001</v>
      </c>
      <c r="O865">
        <v>831512.96</v>
      </c>
      <c r="P865" t="s">
        <v>1389</v>
      </c>
      <c r="Q865" s="7">
        <v>45969</v>
      </c>
      <c r="R865" t="s">
        <v>1549</v>
      </c>
      <c r="S865" s="10" t="str">
        <f t="shared" si="91"/>
        <v/>
      </c>
      <c r="T865" s="10" t="str">
        <f t="shared" si="92"/>
        <v/>
      </c>
      <c r="U865" s="10" t="str">
        <f t="shared" si="93"/>
        <v/>
      </c>
      <c r="V865" s="10" t="str">
        <f t="shared" si="94"/>
        <v/>
      </c>
      <c r="W865" s="10" t="str">
        <f t="shared" si="95"/>
        <v/>
      </c>
      <c r="X865" s="10">
        <f t="shared" si="96"/>
        <v>862</v>
      </c>
      <c r="Y865" s="10" t="str">
        <f t="shared" si="97"/>
        <v/>
      </c>
    </row>
    <row r="866" spans="1:25" x14ac:dyDescent="0.3">
      <c r="A866" t="s">
        <v>2430</v>
      </c>
      <c r="B866" s="7">
        <v>45967</v>
      </c>
      <c r="C866" t="s">
        <v>1490</v>
      </c>
      <c r="D866" t="s">
        <v>1491</v>
      </c>
      <c r="E866">
        <v>16</v>
      </c>
      <c r="F866" t="s">
        <v>1559</v>
      </c>
      <c r="G866">
        <v>156</v>
      </c>
      <c r="H866" t="s">
        <v>200</v>
      </c>
      <c r="I866">
        <v>520</v>
      </c>
      <c r="J866">
        <v>2.5</v>
      </c>
      <c r="K866">
        <v>507</v>
      </c>
      <c r="L866">
        <v>79092</v>
      </c>
      <c r="M866" t="s">
        <v>1557</v>
      </c>
      <c r="N866">
        <v>14236.56</v>
      </c>
      <c r="O866">
        <v>93328.56</v>
      </c>
      <c r="P866" t="s">
        <v>1389</v>
      </c>
      <c r="Q866" s="7">
        <v>45967</v>
      </c>
      <c r="R866" t="s">
        <v>1549</v>
      </c>
      <c r="S866" s="10" t="str">
        <f t="shared" si="91"/>
        <v/>
      </c>
      <c r="T866" s="10" t="str">
        <f t="shared" si="92"/>
        <v/>
      </c>
      <c r="U866" s="10" t="str">
        <f t="shared" si="93"/>
        <v/>
      </c>
      <c r="V866" s="10" t="str">
        <f t="shared" si="94"/>
        <v/>
      </c>
      <c r="W866" s="10" t="str">
        <f t="shared" si="95"/>
        <v/>
      </c>
      <c r="X866" s="10">
        <f t="shared" si="96"/>
        <v>863</v>
      </c>
      <c r="Y866" s="10" t="str">
        <f t="shared" si="97"/>
        <v/>
      </c>
    </row>
    <row r="867" spans="1:25" x14ac:dyDescent="0.3">
      <c r="A867" t="s">
        <v>2431</v>
      </c>
      <c r="B867" s="7">
        <v>45967</v>
      </c>
      <c r="C867" t="s">
        <v>1436</v>
      </c>
      <c r="D867" t="s">
        <v>1437</v>
      </c>
      <c r="E867">
        <v>18</v>
      </c>
      <c r="F867" t="s">
        <v>1572</v>
      </c>
      <c r="G867">
        <v>1306</v>
      </c>
      <c r="H867" t="s">
        <v>200</v>
      </c>
      <c r="I867">
        <v>610</v>
      </c>
      <c r="J867">
        <v>0</v>
      </c>
      <c r="K867">
        <v>610</v>
      </c>
      <c r="L867">
        <v>796660</v>
      </c>
      <c r="M867" t="s">
        <v>1548</v>
      </c>
      <c r="N867">
        <v>143398.79999999999</v>
      </c>
      <c r="O867">
        <v>940058.8</v>
      </c>
      <c r="P867" t="s">
        <v>1394</v>
      </c>
      <c r="Q867" s="7">
        <v>45968</v>
      </c>
      <c r="R867" t="s">
        <v>1549</v>
      </c>
      <c r="S867" s="10" t="str">
        <f t="shared" si="91"/>
        <v/>
      </c>
      <c r="T867" s="10" t="str">
        <f t="shared" si="92"/>
        <v/>
      </c>
      <c r="U867" s="10" t="str">
        <f t="shared" si="93"/>
        <v/>
      </c>
      <c r="V867" s="10" t="str">
        <f t="shared" si="94"/>
        <v/>
      </c>
      <c r="W867" s="10" t="str">
        <f t="shared" si="95"/>
        <v/>
      </c>
      <c r="X867" s="10">
        <f t="shared" si="96"/>
        <v>864</v>
      </c>
      <c r="Y867" s="10" t="str">
        <f t="shared" si="97"/>
        <v/>
      </c>
    </row>
    <row r="868" spans="1:25" x14ac:dyDescent="0.3">
      <c r="A868" t="s">
        <v>2432</v>
      </c>
      <c r="B868" s="7">
        <v>45967</v>
      </c>
      <c r="C868" t="s">
        <v>1496</v>
      </c>
      <c r="D868" t="s">
        <v>1497</v>
      </c>
      <c r="E868">
        <v>18</v>
      </c>
      <c r="F868" t="s">
        <v>1568</v>
      </c>
      <c r="G868">
        <v>205</v>
      </c>
      <c r="H868" t="s">
        <v>200</v>
      </c>
      <c r="I868">
        <v>165</v>
      </c>
      <c r="J868">
        <v>0</v>
      </c>
      <c r="K868">
        <v>165</v>
      </c>
      <c r="L868">
        <v>33825</v>
      </c>
      <c r="M868" t="s">
        <v>1548</v>
      </c>
      <c r="N868">
        <v>6088.5</v>
      </c>
      <c r="O868">
        <v>39913.5</v>
      </c>
      <c r="P868" t="s">
        <v>1389</v>
      </c>
      <c r="Q868" s="7">
        <v>45969</v>
      </c>
      <c r="R868" t="s">
        <v>1549</v>
      </c>
      <c r="S868" s="10" t="str">
        <f t="shared" si="91"/>
        <v/>
      </c>
      <c r="T868" s="10" t="str">
        <f t="shared" si="92"/>
        <v/>
      </c>
      <c r="U868" s="10" t="str">
        <f t="shared" si="93"/>
        <v/>
      </c>
      <c r="V868" s="10" t="str">
        <f t="shared" si="94"/>
        <v/>
      </c>
      <c r="W868" s="10" t="str">
        <f t="shared" si="95"/>
        <v/>
      </c>
      <c r="X868" s="10">
        <f t="shared" si="96"/>
        <v>865</v>
      </c>
      <c r="Y868" s="10" t="str">
        <f t="shared" si="97"/>
        <v/>
      </c>
    </row>
    <row r="869" spans="1:25" x14ac:dyDescent="0.3">
      <c r="A869" t="s">
        <v>2433</v>
      </c>
      <c r="B869" s="7">
        <v>45967</v>
      </c>
      <c r="C869" t="s">
        <v>1472</v>
      </c>
      <c r="D869" t="s">
        <v>1473</v>
      </c>
      <c r="E869">
        <v>18</v>
      </c>
      <c r="F869" t="s">
        <v>1609</v>
      </c>
      <c r="G869">
        <v>838</v>
      </c>
      <c r="H869" t="s">
        <v>200</v>
      </c>
      <c r="I869">
        <v>690</v>
      </c>
      <c r="J869">
        <v>0</v>
      </c>
      <c r="K869">
        <v>690</v>
      </c>
      <c r="L869">
        <v>578220</v>
      </c>
      <c r="M869" t="s">
        <v>1548</v>
      </c>
      <c r="N869">
        <v>104079.6</v>
      </c>
      <c r="O869">
        <v>682299.6</v>
      </c>
      <c r="P869" t="s">
        <v>1394</v>
      </c>
      <c r="Q869" s="7">
        <v>45967</v>
      </c>
      <c r="R869" t="s">
        <v>1552</v>
      </c>
      <c r="S869" s="10" t="str">
        <f t="shared" si="91"/>
        <v/>
      </c>
      <c r="T869" s="10" t="str">
        <f t="shared" si="92"/>
        <v/>
      </c>
      <c r="U869" s="10" t="str">
        <f t="shared" si="93"/>
        <v/>
      </c>
      <c r="V869" s="10" t="str">
        <f t="shared" si="94"/>
        <v/>
      </c>
      <c r="W869" s="10" t="str">
        <f t="shared" si="95"/>
        <v/>
      </c>
      <c r="X869" s="10">
        <f t="shared" si="96"/>
        <v>866</v>
      </c>
      <c r="Y869" s="10" t="str">
        <f t="shared" si="97"/>
        <v/>
      </c>
    </row>
    <row r="870" spans="1:25" x14ac:dyDescent="0.3">
      <c r="A870" t="s">
        <v>2434</v>
      </c>
      <c r="B870" s="7">
        <v>45968</v>
      </c>
      <c r="C870" t="s">
        <v>1475</v>
      </c>
      <c r="D870" t="s">
        <v>1476</v>
      </c>
      <c r="E870">
        <v>18</v>
      </c>
      <c r="F870" t="s">
        <v>1627</v>
      </c>
      <c r="G870">
        <v>269</v>
      </c>
      <c r="H870" t="s">
        <v>200</v>
      </c>
      <c r="I870">
        <v>820</v>
      </c>
      <c r="J870">
        <v>0</v>
      </c>
      <c r="K870">
        <v>820</v>
      </c>
      <c r="L870">
        <v>220580</v>
      </c>
      <c r="M870" t="s">
        <v>1548</v>
      </c>
      <c r="N870">
        <v>39704.400000000001</v>
      </c>
      <c r="O870">
        <v>260284.4</v>
      </c>
      <c r="P870" t="s">
        <v>1389</v>
      </c>
      <c r="Q870" s="7">
        <v>45968</v>
      </c>
      <c r="R870" t="s">
        <v>1549</v>
      </c>
      <c r="S870" s="10" t="str">
        <f t="shared" si="91"/>
        <v/>
      </c>
      <c r="T870" s="10" t="str">
        <f t="shared" si="92"/>
        <v/>
      </c>
      <c r="U870" s="10" t="str">
        <f t="shared" si="93"/>
        <v/>
      </c>
      <c r="V870" s="10" t="str">
        <f t="shared" si="94"/>
        <v/>
      </c>
      <c r="W870" s="10" t="str">
        <f t="shared" si="95"/>
        <v/>
      </c>
      <c r="X870" s="10">
        <f t="shared" si="96"/>
        <v>867</v>
      </c>
      <c r="Y870" s="10" t="str">
        <f t="shared" si="97"/>
        <v/>
      </c>
    </row>
    <row r="871" spans="1:25" x14ac:dyDescent="0.3">
      <c r="A871" t="s">
        <v>2435</v>
      </c>
      <c r="B871" s="7">
        <v>45968</v>
      </c>
      <c r="C871" t="s">
        <v>1468</v>
      </c>
      <c r="D871" t="s">
        <v>1469</v>
      </c>
      <c r="E871">
        <v>18</v>
      </c>
      <c r="F871" t="s">
        <v>1627</v>
      </c>
      <c r="G871">
        <v>1256</v>
      </c>
      <c r="H871" t="s">
        <v>200</v>
      </c>
      <c r="I871">
        <v>820</v>
      </c>
      <c r="J871">
        <v>0</v>
      </c>
      <c r="K871">
        <v>820</v>
      </c>
      <c r="L871">
        <v>1029920</v>
      </c>
      <c r="M871" t="s">
        <v>1548</v>
      </c>
      <c r="N871">
        <v>185385.60000000001</v>
      </c>
      <c r="O871">
        <v>1215305.6000000001</v>
      </c>
      <c r="P871" t="s">
        <v>1389</v>
      </c>
      <c r="Q871" s="7">
        <v>45970</v>
      </c>
      <c r="R871" t="s">
        <v>1549</v>
      </c>
      <c r="S871" s="10" t="str">
        <f t="shared" si="91"/>
        <v/>
      </c>
      <c r="T871" s="10" t="str">
        <f t="shared" si="92"/>
        <v/>
      </c>
      <c r="U871" s="10" t="str">
        <f t="shared" si="93"/>
        <v/>
      </c>
      <c r="V871" s="10" t="str">
        <f t="shared" si="94"/>
        <v/>
      </c>
      <c r="W871" s="10" t="str">
        <f t="shared" si="95"/>
        <v/>
      </c>
      <c r="X871" s="10">
        <f t="shared" si="96"/>
        <v>868</v>
      </c>
      <c r="Y871" s="10" t="str">
        <f t="shared" si="97"/>
        <v/>
      </c>
    </row>
    <row r="872" spans="1:25" x14ac:dyDescent="0.3">
      <c r="A872" t="s">
        <v>2436</v>
      </c>
      <c r="B872" s="7">
        <v>45968</v>
      </c>
      <c r="C872" t="s">
        <v>1481</v>
      </c>
      <c r="D872" t="s">
        <v>1482</v>
      </c>
      <c r="E872">
        <v>18</v>
      </c>
      <c r="F872" t="s">
        <v>1604</v>
      </c>
      <c r="G872">
        <v>211</v>
      </c>
      <c r="H872" t="s">
        <v>204</v>
      </c>
      <c r="I872">
        <v>95</v>
      </c>
      <c r="J872">
        <v>1</v>
      </c>
      <c r="K872">
        <v>94.05</v>
      </c>
      <c r="L872">
        <v>19844.55</v>
      </c>
      <c r="M872" t="s">
        <v>1548</v>
      </c>
      <c r="N872">
        <v>3572.02</v>
      </c>
      <c r="O872">
        <v>23416.57</v>
      </c>
      <c r="P872" t="s">
        <v>1389</v>
      </c>
      <c r="Q872" s="7">
        <v>45969</v>
      </c>
      <c r="R872" t="s">
        <v>1552</v>
      </c>
      <c r="S872" s="10" t="str">
        <f t="shared" si="91"/>
        <v/>
      </c>
      <c r="T872" s="10" t="str">
        <f t="shared" si="92"/>
        <v/>
      </c>
      <c r="U872" s="10" t="str">
        <f t="shared" si="93"/>
        <v/>
      </c>
      <c r="V872" s="10" t="str">
        <f t="shared" si="94"/>
        <v/>
      </c>
      <c r="W872" s="10" t="str">
        <f t="shared" si="95"/>
        <v/>
      </c>
      <c r="X872" s="10">
        <f t="shared" si="96"/>
        <v>869</v>
      </c>
      <c r="Y872" s="10" t="str">
        <f t="shared" si="97"/>
        <v/>
      </c>
    </row>
    <row r="873" spans="1:25" x14ac:dyDescent="0.3">
      <c r="A873" t="s">
        <v>2437</v>
      </c>
      <c r="B873" s="7">
        <v>45968</v>
      </c>
      <c r="C873" t="s">
        <v>1446</v>
      </c>
      <c r="D873" t="s">
        <v>1447</v>
      </c>
      <c r="E873">
        <v>17</v>
      </c>
      <c r="F873" t="s">
        <v>1547</v>
      </c>
      <c r="G873">
        <v>1524</v>
      </c>
      <c r="H873" t="s">
        <v>190</v>
      </c>
      <c r="I873">
        <v>355</v>
      </c>
      <c r="J873">
        <v>3</v>
      </c>
      <c r="K873">
        <v>344.35</v>
      </c>
      <c r="L873">
        <v>524789.4</v>
      </c>
      <c r="M873" t="s">
        <v>1557</v>
      </c>
      <c r="N873">
        <v>94462.09</v>
      </c>
      <c r="O873">
        <v>619251.49</v>
      </c>
      <c r="P873" t="s">
        <v>1380</v>
      </c>
      <c r="Q873" s="7">
        <v>45968</v>
      </c>
      <c r="R873" t="s">
        <v>1552</v>
      </c>
      <c r="S873" s="10" t="str">
        <f t="shared" si="91"/>
        <v/>
      </c>
      <c r="T873" s="10" t="str">
        <f t="shared" si="92"/>
        <v/>
      </c>
      <c r="U873" s="10" t="str">
        <f t="shared" si="93"/>
        <v/>
      </c>
      <c r="V873" s="10" t="str">
        <f t="shared" si="94"/>
        <v/>
      </c>
      <c r="W873" s="10" t="str">
        <f t="shared" si="95"/>
        <v/>
      </c>
      <c r="X873" s="10">
        <f t="shared" si="96"/>
        <v>870</v>
      </c>
      <c r="Y873" s="10" t="str">
        <f t="shared" si="97"/>
        <v/>
      </c>
    </row>
    <row r="874" spans="1:25" x14ac:dyDescent="0.3">
      <c r="A874" t="s">
        <v>2438</v>
      </c>
      <c r="B874" s="7">
        <v>45969</v>
      </c>
      <c r="C874" t="s">
        <v>1472</v>
      </c>
      <c r="D874" t="s">
        <v>1473</v>
      </c>
      <c r="E874">
        <v>18</v>
      </c>
      <c r="F874" t="s">
        <v>1574</v>
      </c>
      <c r="G874">
        <v>2233</v>
      </c>
      <c r="H874" t="s">
        <v>190</v>
      </c>
      <c r="I874">
        <v>395</v>
      </c>
      <c r="J874">
        <v>0</v>
      </c>
      <c r="K874">
        <v>395</v>
      </c>
      <c r="L874">
        <v>882035</v>
      </c>
      <c r="M874" t="s">
        <v>1548</v>
      </c>
      <c r="N874">
        <v>158766.29999999999</v>
      </c>
      <c r="O874">
        <v>1040801.3</v>
      </c>
      <c r="P874" t="s">
        <v>1394</v>
      </c>
      <c r="Q874" s="7">
        <v>45970</v>
      </c>
      <c r="R874" t="s">
        <v>1549</v>
      </c>
      <c r="S874" s="10" t="str">
        <f t="shared" si="91"/>
        <v/>
      </c>
      <c r="T874" s="10" t="str">
        <f t="shared" si="92"/>
        <v/>
      </c>
      <c r="U874" s="10" t="str">
        <f t="shared" si="93"/>
        <v/>
      </c>
      <c r="V874" s="10" t="str">
        <f t="shared" si="94"/>
        <v/>
      </c>
      <c r="W874" s="10" t="str">
        <f t="shared" si="95"/>
        <v/>
      </c>
      <c r="X874" s="10">
        <f t="shared" si="96"/>
        <v>871</v>
      </c>
      <c r="Y874" s="10" t="str">
        <f t="shared" si="97"/>
        <v/>
      </c>
    </row>
    <row r="875" spans="1:25" x14ac:dyDescent="0.3">
      <c r="A875" t="s">
        <v>2439</v>
      </c>
      <c r="B875" s="7">
        <v>45969</v>
      </c>
      <c r="C875" t="s">
        <v>1493</v>
      </c>
      <c r="D875" t="s">
        <v>1494</v>
      </c>
      <c r="E875">
        <v>18</v>
      </c>
      <c r="F875" t="s">
        <v>1609</v>
      </c>
      <c r="G875">
        <v>1897</v>
      </c>
      <c r="H875" t="s">
        <v>200</v>
      </c>
      <c r="I875">
        <v>690</v>
      </c>
      <c r="J875">
        <v>0</v>
      </c>
      <c r="K875">
        <v>690</v>
      </c>
      <c r="L875">
        <v>1308930</v>
      </c>
      <c r="M875" t="s">
        <v>1548</v>
      </c>
      <c r="N875">
        <v>235607.4</v>
      </c>
      <c r="O875">
        <v>1544537.4</v>
      </c>
      <c r="P875" t="s">
        <v>1389</v>
      </c>
      <c r="Q875" s="7">
        <v>45970</v>
      </c>
      <c r="R875" t="s">
        <v>1549</v>
      </c>
      <c r="S875" s="10" t="str">
        <f t="shared" si="91"/>
        <v/>
      </c>
      <c r="T875" s="10" t="str">
        <f t="shared" si="92"/>
        <v/>
      </c>
      <c r="U875" s="10" t="str">
        <f t="shared" si="93"/>
        <v/>
      </c>
      <c r="V875" s="10" t="str">
        <f t="shared" si="94"/>
        <v/>
      </c>
      <c r="W875" s="10" t="str">
        <f t="shared" si="95"/>
        <v/>
      </c>
      <c r="X875" s="10">
        <f t="shared" si="96"/>
        <v>872</v>
      </c>
      <c r="Y875" s="10" t="str">
        <f t="shared" si="97"/>
        <v/>
      </c>
    </row>
    <row r="876" spans="1:25" x14ac:dyDescent="0.3">
      <c r="A876" t="s">
        <v>2440</v>
      </c>
      <c r="B876" s="7">
        <v>45969</v>
      </c>
      <c r="C876" t="s">
        <v>1436</v>
      </c>
      <c r="D876" t="s">
        <v>1437</v>
      </c>
      <c r="E876">
        <v>18</v>
      </c>
      <c r="F876" t="s">
        <v>1559</v>
      </c>
      <c r="G876">
        <v>1022</v>
      </c>
      <c r="H876" t="s">
        <v>200</v>
      </c>
      <c r="I876">
        <v>520</v>
      </c>
      <c r="J876">
        <v>0</v>
      </c>
      <c r="K876">
        <v>520</v>
      </c>
      <c r="L876">
        <v>531440</v>
      </c>
      <c r="M876" t="s">
        <v>1548</v>
      </c>
      <c r="N876">
        <v>95659.199999999997</v>
      </c>
      <c r="O876">
        <v>627099.19999999995</v>
      </c>
      <c r="P876" t="s">
        <v>1394</v>
      </c>
      <c r="Q876" s="7">
        <v>45970</v>
      </c>
      <c r="R876" t="s">
        <v>1552</v>
      </c>
      <c r="S876" s="10" t="str">
        <f t="shared" si="91"/>
        <v/>
      </c>
      <c r="T876" s="10" t="str">
        <f t="shared" si="92"/>
        <v/>
      </c>
      <c r="U876" s="10" t="str">
        <f t="shared" si="93"/>
        <v/>
      </c>
      <c r="V876" s="10" t="str">
        <f t="shared" si="94"/>
        <v/>
      </c>
      <c r="W876" s="10" t="str">
        <f t="shared" si="95"/>
        <v/>
      </c>
      <c r="X876" s="10">
        <f t="shared" si="96"/>
        <v>873</v>
      </c>
      <c r="Y876" s="10" t="str">
        <f t="shared" si="97"/>
        <v/>
      </c>
    </row>
    <row r="877" spans="1:25" x14ac:dyDescent="0.3">
      <c r="A877" t="s">
        <v>2441</v>
      </c>
      <c r="B877" s="7">
        <v>45969</v>
      </c>
      <c r="C877" t="s">
        <v>1412</v>
      </c>
      <c r="D877" t="s">
        <v>1413</v>
      </c>
      <c r="E877">
        <v>18</v>
      </c>
      <c r="F877" t="s">
        <v>1585</v>
      </c>
      <c r="G877">
        <v>906</v>
      </c>
      <c r="H877" t="s">
        <v>200</v>
      </c>
      <c r="I877">
        <v>148</v>
      </c>
      <c r="J877">
        <v>5</v>
      </c>
      <c r="K877">
        <v>140.6</v>
      </c>
      <c r="L877">
        <v>127383.6</v>
      </c>
      <c r="M877" t="s">
        <v>1548</v>
      </c>
      <c r="N877">
        <v>22929.05</v>
      </c>
      <c r="O877">
        <v>150312.65</v>
      </c>
      <c r="P877" t="s">
        <v>1389</v>
      </c>
      <c r="Q877" s="7">
        <v>45971</v>
      </c>
      <c r="R877" t="s">
        <v>1549</v>
      </c>
      <c r="S877" s="10" t="str">
        <f t="shared" si="91"/>
        <v/>
      </c>
      <c r="T877" s="10" t="str">
        <f t="shared" si="92"/>
        <v/>
      </c>
      <c r="U877" s="10" t="str">
        <f t="shared" si="93"/>
        <v/>
      </c>
      <c r="V877" s="10" t="str">
        <f t="shared" si="94"/>
        <v/>
      </c>
      <c r="W877" s="10" t="str">
        <f t="shared" si="95"/>
        <v/>
      </c>
      <c r="X877" s="10">
        <f t="shared" si="96"/>
        <v>874</v>
      </c>
      <c r="Y877" s="10" t="str">
        <f t="shared" si="97"/>
        <v/>
      </c>
    </row>
    <row r="878" spans="1:25" x14ac:dyDescent="0.3">
      <c r="A878" t="s">
        <v>2442</v>
      </c>
      <c r="B878" s="7">
        <v>45969</v>
      </c>
      <c r="C878" t="s">
        <v>1490</v>
      </c>
      <c r="D878" t="s">
        <v>1491</v>
      </c>
      <c r="E878">
        <v>16</v>
      </c>
      <c r="F878" t="s">
        <v>1563</v>
      </c>
      <c r="G878">
        <v>108</v>
      </c>
      <c r="H878" t="s">
        <v>204</v>
      </c>
      <c r="I878">
        <v>480</v>
      </c>
      <c r="J878">
        <v>5</v>
      </c>
      <c r="K878">
        <v>456</v>
      </c>
      <c r="L878">
        <v>49248</v>
      </c>
      <c r="M878" t="s">
        <v>1557</v>
      </c>
      <c r="N878">
        <v>8864.64</v>
      </c>
      <c r="O878">
        <v>58112.639999999999</v>
      </c>
      <c r="P878" t="s">
        <v>1389</v>
      </c>
      <c r="Q878" s="7">
        <v>45969</v>
      </c>
      <c r="R878" t="s">
        <v>1552</v>
      </c>
      <c r="S878" s="10" t="str">
        <f t="shared" si="91"/>
        <v/>
      </c>
      <c r="T878" s="10" t="str">
        <f t="shared" si="92"/>
        <v/>
      </c>
      <c r="U878" s="10" t="str">
        <f t="shared" si="93"/>
        <v/>
      </c>
      <c r="V878" s="10" t="str">
        <f t="shared" si="94"/>
        <v/>
      </c>
      <c r="W878" s="10" t="str">
        <f t="shared" si="95"/>
        <v/>
      </c>
      <c r="X878" s="10">
        <f t="shared" si="96"/>
        <v>875</v>
      </c>
      <c r="Y878" s="10" t="str">
        <f t="shared" si="97"/>
        <v/>
      </c>
    </row>
    <row r="879" spans="1:25" x14ac:dyDescent="0.3">
      <c r="A879" t="s">
        <v>2443</v>
      </c>
      <c r="B879" s="7">
        <v>45969</v>
      </c>
      <c r="C879" t="s">
        <v>1430</v>
      </c>
      <c r="D879" t="s">
        <v>1413</v>
      </c>
      <c r="E879">
        <v>18</v>
      </c>
      <c r="F879" t="s">
        <v>1559</v>
      </c>
      <c r="G879">
        <v>1645</v>
      </c>
      <c r="H879" t="s">
        <v>200</v>
      </c>
      <c r="I879">
        <v>520</v>
      </c>
      <c r="J879">
        <v>0</v>
      </c>
      <c r="K879">
        <v>520</v>
      </c>
      <c r="L879">
        <v>855400</v>
      </c>
      <c r="M879" t="s">
        <v>1548</v>
      </c>
      <c r="N879">
        <v>153972</v>
      </c>
      <c r="O879">
        <v>1009372</v>
      </c>
      <c r="P879" t="s">
        <v>1380</v>
      </c>
      <c r="Q879" s="7">
        <v>45971</v>
      </c>
      <c r="R879" t="s">
        <v>1552</v>
      </c>
      <c r="S879" s="10" t="str">
        <f t="shared" si="91"/>
        <v/>
      </c>
      <c r="T879" s="10" t="str">
        <f t="shared" si="92"/>
        <v/>
      </c>
      <c r="U879" s="10" t="str">
        <f t="shared" si="93"/>
        <v/>
      </c>
      <c r="V879" s="10" t="str">
        <f t="shared" si="94"/>
        <v/>
      </c>
      <c r="W879" s="10" t="str">
        <f t="shared" si="95"/>
        <v/>
      </c>
      <c r="X879" s="10">
        <f t="shared" si="96"/>
        <v>876</v>
      </c>
      <c r="Y879" s="10" t="str">
        <f t="shared" si="97"/>
        <v/>
      </c>
    </row>
    <row r="880" spans="1:25" x14ac:dyDescent="0.3">
      <c r="A880" t="s">
        <v>2444</v>
      </c>
      <c r="B880" s="7">
        <v>45971</v>
      </c>
      <c r="C880" t="s">
        <v>1455</v>
      </c>
      <c r="D880" t="s">
        <v>1456</v>
      </c>
      <c r="E880">
        <v>18</v>
      </c>
      <c r="F880" t="s">
        <v>1618</v>
      </c>
      <c r="G880">
        <v>2776</v>
      </c>
      <c r="H880" t="s">
        <v>190</v>
      </c>
      <c r="I880">
        <v>368</v>
      </c>
      <c r="J880">
        <v>3</v>
      </c>
      <c r="K880">
        <v>356.96</v>
      </c>
      <c r="L880">
        <v>990920.96</v>
      </c>
      <c r="M880" t="s">
        <v>1548</v>
      </c>
      <c r="N880">
        <v>178365.77</v>
      </c>
      <c r="O880">
        <v>1169286.73</v>
      </c>
      <c r="P880" t="s">
        <v>1389</v>
      </c>
      <c r="Q880" s="7">
        <v>45971</v>
      </c>
      <c r="R880" t="s">
        <v>1549</v>
      </c>
      <c r="S880" s="10" t="str">
        <f t="shared" si="91"/>
        <v/>
      </c>
      <c r="T880" s="10" t="str">
        <f t="shared" si="92"/>
        <v/>
      </c>
      <c r="U880" s="10" t="str">
        <f t="shared" si="93"/>
        <v/>
      </c>
      <c r="V880" s="10" t="str">
        <f t="shared" si="94"/>
        <v/>
      </c>
      <c r="W880" s="10" t="str">
        <f t="shared" si="95"/>
        <v/>
      </c>
      <c r="X880" s="10">
        <f t="shared" si="96"/>
        <v>877</v>
      </c>
      <c r="Y880" s="10" t="str">
        <f t="shared" si="97"/>
        <v/>
      </c>
    </row>
    <row r="881" spans="1:25" x14ac:dyDescent="0.3">
      <c r="A881" t="s">
        <v>2445</v>
      </c>
      <c r="B881" s="7">
        <v>45971</v>
      </c>
      <c r="C881" t="s">
        <v>1487</v>
      </c>
      <c r="D881" t="s">
        <v>1443</v>
      </c>
      <c r="E881">
        <v>15</v>
      </c>
      <c r="F881" t="s">
        <v>1572</v>
      </c>
      <c r="G881">
        <v>799</v>
      </c>
      <c r="H881" t="s">
        <v>200</v>
      </c>
      <c r="I881">
        <v>610</v>
      </c>
      <c r="J881">
        <v>5</v>
      </c>
      <c r="K881">
        <v>579.5</v>
      </c>
      <c r="L881">
        <v>463020.5</v>
      </c>
      <c r="M881" t="s">
        <v>1557</v>
      </c>
      <c r="N881">
        <v>83343.69</v>
      </c>
      <c r="O881">
        <v>546364.18999999994</v>
      </c>
      <c r="P881" t="s">
        <v>1380</v>
      </c>
      <c r="Q881" s="7">
        <v>45971</v>
      </c>
      <c r="R881" t="s">
        <v>1552</v>
      </c>
      <c r="S881" s="10" t="str">
        <f t="shared" si="91"/>
        <v/>
      </c>
      <c r="T881" s="10" t="str">
        <f t="shared" si="92"/>
        <v/>
      </c>
      <c r="U881" s="10" t="str">
        <f t="shared" si="93"/>
        <v/>
      </c>
      <c r="V881" s="10" t="str">
        <f t="shared" si="94"/>
        <v/>
      </c>
      <c r="W881" s="10" t="str">
        <f t="shared" si="95"/>
        <v/>
      </c>
      <c r="X881" s="10">
        <f t="shared" si="96"/>
        <v>878</v>
      </c>
      <c r="Y881" s="10" t="str">
        <f t="shared" si="97"/>
        <v/>
      </c>
    </row>
    <row r="882" spans="1:25" x14ac:dyDescent="0.3">
      <c r="A882" t="s">
        <v>2446</v>
      </c>
      <c r="B882" s="7">
        <v>45971</v>
      </c>
      <c r="C882" t="s">
        <v>1468</v>
      </c>
      <c r="D882" t="s">
        <v>1469</v>
      </c>
      <c r="E882">
        <v>18</v>
      </c>
      <c r="F882" t="s">
        <v>1559</v>
      </c>
      <c r="G882">
        <v>445</v>
      </c>
      <c r="H882" t="s">
        <v>200</v>
      </c>
      <c r="I882">
        <v>520</v>
      </c>
      <c r="J882">
        <v>3</v>
      </c>
      <c r="K882">
        <v>504.4</v>
      </c>
      <c r="L882">
        <v>224458</v>
      </c>
      <c r="M882" t="s">
        <v>1548</v>
      </c>
      <c r="N882">
        <v>40402.44</v>
      </c>
      <c r="O882">
        <v>264860.44</v>
      </c>
      <c r="P882" t="s">
        <v>1389</v>
      </c>
      <c r="Q882" s="7">
        <v>45972</v>
      </c>
      <c r="R882" t="s">
        <v>1552</v>
      </c>
      <c r="S882" s="10" t="str">
        <f t="shared" si="91"/>
        <v/>
      </c>
      <c r="T882" s="10" t="str">
        <f t="shared" si="92"/>
        <v/>
      </c>
      <c r="U882" s="10" t="str">
        <f t="shared" si="93"/>
        <v/>
      </c>
      <c r="V882" s="10" t="str">
        <f t="shared" si="94"/>
        <v/>
      </c>
      <c r="W882" s="10" t="str">
        <f t="shared" si="95"/>
        <v/>
      </c>
      <c r="X882" s="10">
        <f t="shared" si="96"/>
        <v>879</v>
      </c>
      <c r="Y882" s="10" t="str">
        <f t="shared" si="97"/>
        <v/>
      </c>
    </row>
    <row r="883" spans="1:25" x14ac:dyDescent="0.3">
      <c r="A883" t="s">
        <v>2447</v>
      </c>
      <c r="B883" s="7">
        <v>45971</v>
      </c>
      <c r="C883" t="s">
        <v>1449</v>
      </c>
      <c r="D883" t="s">
        <v>1450</v>
      </c>
      <c r="E883">
        <v>18</v>
      </c>
      <c r="F883" t="s">
        <v>1559</v>
      </c>
      <c r="G883">
        <v>1656</v>
      </c>
      <c r="H883" t="s">
        <v>200</v>
      </c>
      <c r="I883">
        <v>520</v>
      </c>
      <c r="J883">
        <v>4</v>
      </c>
      <c r="K883">
        <v>499.2</v>
      </c>
      <c r="L883">
        <v>826675.19999999995</v>
      </c>
      <c r="M883" t="s">
        <v>1548</v>
      </c>
      <c r="N883">
        <v>148801.54</v>
      </c>
      <c r="O883">
        <v>975476.74</v>
      </c>
      <c r="P883" t="s">
        <v>1418</v>
      </c>
      <c r="Q883" s="7">
        <v>45972</v>
      </c>
      <c r="R883" t="s">
        <v>1552</v>
      </c>
      <c r="S883" s="10" t="str">
        <f t="shared" si="91"/>
        <v/>
      </c>
      <c r="T883" s="10" t="str">
        <f t="shared" si="92"/>
        <v/>
      </c>
      <c r="U883" s="10" t="str">
        <f t="shared" si="93"/>
        <v/>
      </c>
      <c r="V883" s="10" t="str">
        <f t="shared" si="94"/>
        <v/>
      </c>
      <c r="W883" s="10" t="str">
        <f t="shared" si="95"/>
        <v/>
      </c>
      <c r="X883" s="10">
        <f t="shared" si="96"/>
        <v>880</v>
      </c>
      <c r="Y883" s="10" t="str">
        <f t="shared" si="97"/>
        <v/>
      </c>
    </row>
    <row r="884" spans="1:25" x14ac:dyDescent="0.3">
      <c r="A884" t="s">
        <v>2448</v>
      </c>
      <c r="B884" s="7">
        <v>45971</v>
      </c>
      <c r="C884" t="s">
        <v>1472</v>
      </c>
      <c r="D884" t="s">
        <v>1473</v>
      </c>
      <c r="E884">
        <v>18</v>
      </c>
      <c r="F884" t="s">
        <v>1618</v>
      </c>
      <c r="G884">
        <v>291</v>
      </c>
      <c r="H884" t="s">
        <v>190</v>
      </c>
      <c r="I884">
        <v>368</v>
      </c>
      <c r="J884">
        <v>0</v>
      </c>
      <c r="K884">
        <v>368</v>
      </c>
      <c r="L884">
        <v>107088</v>
      </c>
      <c r="M884" t="s">
        <v>1548</v>
      </c>
      <c r="N884">
        <v>19275.84</v>
      </c>
      <c r="O884">
        <v>126363.84</v>
      </c>
      <c r="P884" t="s">
        <v>1394</v>
      </c>
      <c r="Q884" s="7">
        <v>45971</v>
      </c>
      <c r="R884" t="s">
        <v>1552</v>
      </c>
      <c r="S884" s="10" t="str">
        <f t="shared" si="91"/>
        <v/>
      </c>
      <c r="T884" s="10" t="str">
        <f t="shared" si="92"/>
        <v/>
      </c>
      <c r="U884" s="10" t="str">
        <f t="shared" si="93"/>
        <v/>
      </c>
      <c r="V884" s="10" t="str">
        <f t="shared" si="94"/>
        <v/>
      </c>
      <c r="W884" s="10" t="str">
        <f t="shared" si="95"/>
        <v/>
      </c>
      <c r="X884" s="10">
        <f t="shared" si="96"/>
        <v>881</v>
      </c>
      <c r="Y884" s="10" t="str">
        <f t="shared" si="97"/>
        <v/>
      </c>
    </row>
    <row r="885" spans="1:25" x14ac:dyDescent="0.3">
      <c r="A885" t="s">
        <v>2449</v>
      </c>
      <c r="B885" s="7">
        <v>45971</v>
      </c>
      <c r="C885" t="s">
        <v>1436</v>
      </c>
      <c r="D885" t="s">
        <v>1437</v>
      </c>
      <c r="E885">
        <v>18</v>
      </c>
      <c r="F885" t="s">
        <v>1585</v>
      </c>
      <c r="G885">
        <v>1867</v>
      </c>
      <c r="H885" t="s">
        <v>200</v>
      </c>
      <c r="I885">
        <v>148</v>
      </c>
      <c r="J885">
        <v>1</v>
      </c>
      <c r="K885">
        <v>146.52000000000001</v>
      </c>
      <c r="L885">
        <v>273552.84000000003</v>
      </c>
      <c r="M885" t="s">
        <v>1548</v>
      </c>
      <c r="N885">
        <v>49239.51</v>
      </c>
      <c r="O885">
        <v>322792.34999999998</v>
      </c>
      <c r="P885" t="s">
        <v>1394</v>
      </c>
      <c r="Q885" s="7">
        <v>45972</v>
      </c>
      <c r="R885" t="s">
        <v>1549</v>
      </c>
      <c r="S885" s="10" t="str">
        <f t="shared" si="91"/>
        <v/>
      </c>
      <c r="T885" s="10" t="str">
        <f t="shared" si="92"/>
        <v/>
      </c>
      <c r="U885" s="10" t="str">
        <f t="shared" si="93"/>
        <v/>
      </c>
      <c r="V885" s="10" t="str">
        <f t="shared" si="94"/>
        <v/>
      </c>
      <c r="W885" s="10" t="str">
        <f t="shared" si="95"/>
        <v/>
      </c>
      <c r="X885" s="10">
        <f t="shared" si="96"/>
        <v>882</v>
      </c>
      <c r="Y885" s="10" t="str">
        <f t="shared" si="97"/>
        <v/>
      </c>
    </row>
    <row r="886" spans="1:25" x14ac:dyDescent="0.3">
      <c r="A886" t="s">
        <v>2450</v>
      </c>
      <c r="B886" s="7">
        <v>45972</v>
      </c>
      <c r="C886" t="s">
        <v>1506</v>
      </c>
      <c r="D886" t="s">
        <v>1507</v>
      </c>
      <c r="E886">
        <v>16</v>
      </c>
      <c r="F886" t="s">
        <v>1547</v>
      </c>
      <c r="G886">
        <v>1501</v>
      </c>
      <c r="H886" t="s">
        <v>190</v>
      </c>
      <c r="I886">
        <v>355</v>
      </c>
      <c r="J886">
        <v>3</v>
      </c>
      <c r="K886">
        <v>344.35</v>
      </c>
      <c r="L886">
        <v>516869.35</v>
      </c>
      <c r="M886" t="s">
        <v>1557</v>
      </c>
      <c r="N886">
        <v>93036.479999999996</v>
      </c>
      <c r="O886">
        <v>609905.82999999996</v>
      </c>
      <c r="P886" t="s">
        <v>1418</v>
      </c>
      <c r="Q886" s="7">
        <v>45974</v>
      </c>
      <c r="R886" t="s">
        <v>1552</v>
      </c>
      <c r="S886" s="10" t="str">
        <f t="shared" si="91"/>
        <v/>
      </c>
      <c r="T886" s="10" t="str">
        <f t="shared" si="92"/>
        <v/>
      </c>
      <c r="U886" s="10" t="str">
        <f t="shared" si="93"/>
        <v/>
      </c>
      <c r="V886" s="10" t="str">
        <f t="shared" si="94"/>
        <v/>
      </c>
      <c r="W886" s="10" t="str">
        <f t="shared" si="95"/>
        <v/>
      </c>
      <c r="X886" s="10">
        <f t="shared" si="96"/>
        <v>883</v>
      </c>
      <c r="Y886" s="10" t="str">
        <f t="shared" si="97"/>
        <v/>
      </c>
    </row>
    <row r="887" spans="1:25" x14ac:dyDescent="0.3">
      <c r="A887" t="s">
        <v>2451</v>
      </c>
      <c r="B887" s="7">
        <v>45972</v>
      </c>
      <c r="C887" t="s">
        <v>1481</v>
      </c>
      <c r="D887" t="s">
        <v>1482</v>
      </c>
      <c r="E887">
        <v>18</v>
      </c>
      <c r="F887" t="s">
        <v>1627</v>
      </c>
      <c r="G887">
        <v>1581</v>
      </c>
      <c r="H887" t="s">
        <v>200</v>
      </c>
      <c r="I887">
        <v>820</v>
      </c>
      <c r="J887">
        <v>0</v>
      </c>
      <c r="K887">
        <v>820</v>
      </c>
      <c r="L887">
        <v>1296420</v>
      </c>
      <c r="M887" t="s">
        <v>1548</v>
      </c>
      <c r="N887">
        <v>233355.6</v>
      </c>
      <c r="O887">
        <v>1529775.6</v>
      </c>
      <c r="P887" t="s">
        <v>1389</v>
      </c>
      <c r="Q887" s="7">
        <v>45972</v>
      </c>
      <c r="R887" t="s">
        <v>1552</v>
      </c>
      <c r="S887" s="10" t="str">
        <f t="shared" si="91"/>
        <v/>
      </c>
      <c r="T887" s="10" t="str">
        <f t="shared" si="92"/>
        <v/>
      </c>
      <c r="U887" s="10" t="str">
        <f t="shared" si="93"/>
        <v/>
      </c>
      <c r="V887" s="10" t="str">
        <f t="shared" si="94"/>
        <v/>
      </c>
      <c r="W887" s="10" t="str">
        <f t="shared" si="95"/>
        <v/>
      </c>
      <c r="X887" s="10">
        <f t="shared" si="96"/>
        <v>884</v>
      </c>
      <c r="Y887" s="10" t="str">
        <f t="shared" si="97"/>
        <v/>
      </c>
    </row>
    <row r="888" spans="1:25" x14ac:dyDescent="0.3">
      <c r="A888" t="s">
        <v>2452</v>
      </c>
      <c r="B888" s="7">
        <v>45973</v>
      </c>
      <c r="C888" t="s">
        <v>1465</v>
      </c>
      <c r="D888" t="s">
        <v>1466</v>
      </c>
      <c r="E888">
        <v>18</v>
      </c>
      <c r="F888" t="s">
        <v>1572</v>
      </c>
      <c r="G888">
        <v>944</v>
      </c>
      <c r="H888" t="s">
        <v>200</v>
      </c>
      <c r="I888">
        <v>610</v>
      </c>
      <c r="J888">
        <v>0</v>
      </c>
      <c r="K888">
        <v>610</v>
      </c>
      <c r="L888">
        <v>575840</v>
      </c>
      <c r="M888" t="s">
        <v>1548</v>
      </c>
      <c r="N888">
        <v>103651.2</v>
      </c>
      <c r="O888">
        <v>679491.2</v>
      </c>
      <c r="P888" t="s">
        <v>1380</v>
      </c>
      <c r="Q888" s="7">
        <v>45975</v>
      </c>
      <c r="R888" t="s">
        <v>1552</v>
      </c>
      <c r="S888" s="10" t="str">
        <f t="shared" si="91"/>
        <v/>
      </c>
      <c r="T888" s="10" t="str">
        <f t="shared" si="92"/>
        <v/>
      </c>
      <c r="U888" s="10" t="str">
        <f t="shared" si="93"/>
        <v/>
      </c>
      <c r="V888" s="10" t="str">
        <f t="shared" si="94"/>
        <v/>
      </c>
      <c r="W888" s="10" t="str">
        <f t="shared" si="95"/>
        <v/>
      </c>
      <c r="X888" s="10">
        <f t="shared" si="96"/>
        <v>885</v>
      </c>
      <c r="Y888" s="10" t="str">
        <f t="shared" si="97"/>
        <v/>
      </c>
    </row>
    <row r="889" spans="1:25" x14ac:dyDescent="0.3">
      <c r="A889" t="s">
        <v>2453</v>
      </c>
      <c r="B889" s="7">
        <v>45973</v>
      </c>
      <c r="C889" t="s">
        <v>1455</v>
      </c>
      <c r="D889" t="s">
        <v>1456</v>
      </c>
      <c r="E889">
        <v>18</v>
      </c>
      <c r="F889" t="s">
        <v>1574</v>
      </c>
      <c r="G889">
        <v>2201</v>
      </c>
      <c r="H889" t="s">
        <v>190</v>
      </c>
      <c r="I889">
        <v>395</v>
      </c>
      <c r="J889">
        <v>0</v>
      </c>
      <c r="K889">
        <v>395</v>
      </c>
      <c r="L889">
        <v>869395</v>
      </c>
      <c r="M889" t="s">
        <v>1548</v>
      </c>
      <c r="N889">
        <v>156491.1</v>
      </c>
      <c r="O889">
        <v>1025886.1</v>
      </c>
      <c r="P889" t="s">
        <v>1389</v>
      </c>
      <c r="Q889" s="7">
        <v>45973</v>
      </c>
      <c r="R889" t="s">
        <v>1552</v>
      </c>
      <c r="S889" s="10" t="str">
        <f t="shared" si="91"/>
        <v/>
      </c>
      <c r="T889" s="10" t="str">
        <f t="shared" si="92"/>
        <v/>
      </c>
      <c r="U889" s="10" t="str">
        <f t="shared" si="93"/>
        <v/>
      </c>
      <c r="V889" s="10" t="str">
        <f t="shared" si="94"/>
        <v/>
      </c>
      <c r="W889" s="10" t="str">
        <f t="shared" si="95"/>
        <v/>
      </c>
      <c r="X889" s="10">
        <f t="shared" si="96"/>
        <v>886</v>
      </c>
      <c r="Y889" s="10" t="str">
        <f t="shared" si="97"/>
        <v/>
      </c>
    </row>
    <row r="890" spans="1:25" x14ac:dyDescent="0.3">
      <c r="A890" t="s">
        <v>2454</v>
      </c>
      <c r="B890" s="7">
        <v>45973</v>
      </c>
      <c r="C890" t="s">
        <v>1511</v>
      </c>
      <c r="D890" t="s">
        <v>1512</v>
      </c>
      <c r="E890">
        <v>12</v>
      </c>
      <c r="F890" t="s">
        <v>1565</v>
      </c>
      <c r="G890">
        <v>800</v>
      </c>
      <c r="H890" t="s">
        <v>200</v>
      </c>
      <c r="I890">
        <v>1150</v>
      </c>
      <c r="J890">
        <v>2.5</v>
      </c>
      <c r="K890">
        <v>1121.25</v>
      </c>
      <c r="L890">
        <v>897000</v>
      </c>
      <c r="M890" t="s">
        <v>1557</v>
      </c>
      <c r="N890">
        <v>161460</v>
      </c>
      <c r="O890">
        <v>1058460</v>
      </c>
      <c r="P890" t="s">
        <v>1389</v>
      </c>
      <c r="Q890" s="7">
        <v>45974</v>
      </c>
      <c r="R890" t="s">
        <v>1549</v>
      </c>
      <c r="S890" s="10" t="str">
        <f t="shared" si="91"/>
        <v/>
      </c>
      <c r="T890" s="10" t="str">
        <f t="shared" si="92"/>
        <v/>
      </c>
      <c r="U890" s="10" t="str">
        <f t="shared" si="93"/>
        <v/>
      </c>
      <c r="V890" s="10" t="str">
        <f t="shared" si="94"/>
        <v/>
      </c>
      <c r="W890" s="10" t="str">
        <f t="shared" si="95"/>
        <v/>
      </c>
      <c r="X890" s="10">
        <f t="shared" si="96"/>
        <v>887</v>
      </c>
      <c r="Y890" s="10" t="str">
        <f t="shared" si="97"/>
        <v/>
      </c>
    </row>
    <row r="891" spans="1:25" x14ac:dyDescent="0.3">
      <c r="A891" t="s">
        <v>2455</v>
      </c>
      <c r="B891" s="7">
        <v>45973</v>
      </c>
      <c r="C891" t="s">
        <v>1455</v>
      </c>
      <c r="D891" t="s">
        <v>1456</v>
      </c>
      <c r="E891">
        <v>18</v>
      </c>
      <c r="F891" t="s">
        <v>1609</v>
      </c>
      <c r="G891">
        <v>214</v>
      </c>
      <c r="H891" t="s">
        <v>200</v>
      </c>
      <c r="I891">
        <v>690</v>
      </c>
      <c r="J891">
        <v>0</v>
      </c>
      <c r="K891">
        <v>690</v>
      </c>
      <c r="L891">
        <v>147660</v>
      </c>
      <c r="M891" t="s">
        <v>1548</v>
      </c>
      <c r="N891">
        <v>26578.799999999999</v>
      </c>
      <c r="O891">
        <v>174238.8</v>
      </c>
      <c r="P891" t="s">
        <v>1389</v>
      </c>
      <c r="Q891" s="7">
        <v>45974</v>
      </c>
      <c r="R891" t="s">
        <v>1552</v>
      </c>
      <c r="S891" s="10" t="str">
        <f t="shared" si="91"/>
        <v/>
      </c>
      <c r="T891" s="10" t="str">
        <f t="shared" si="92"/>
        <v/>
      </c>
      <c r="U891" s="10" t="str">
        <f t="shared" si="93"/>
        <v/>
      </c>
      <c r="V891" s="10" t="str">
        <f t="shared" si="94"/>
        <v/>
      </c>
      <c r="W891" s="10" t="str">
        <f t="shared" si="95"/>
        <v/>
      </c>
      <c r="X891" s="10">
        <f t="shared" si="96"/>
        <v>888</v>
      </c>
      <c r="Y891" s="10" t="str">
        <f t="shared" si="97"/>
        <v/>
      </c>
    </row>
    <row r="892" spans="1:25" x14ac:dyDescent="0.3">
      <c r="A892" t="s">
        <v>2456</v>
      </c>
      <c r="B892" s="7">
        <v>45974</v>
      </c>
      <c r="C892" t="s">
        <v>1458</v>
      </c>
      <c r="D892" t="s">
        <v>1459</v>
      </c>
      <c r="E892">
        <v>18</v>
      </c>
      <c r="F892" t="s">
        <v>1559</v>
      </c>
      <c r="G892">
        <v>1599</v>
      </c>
      <c r="H892" t="s">
        <v>200</v>
      </c>
      <c r="I892">
        <v>520</v>
      </c>
      <c r="J892">
        <v>0</v>
      </c>
      <c r="K892">
        <v>520</v>
      </c>
      <c r="L892">
        <v>831480</v>
      </c>
      <c r="M892" t="s">
        <v>1548</v>
      </c>
      <c r="N892">
        <v>149666.4</v>
      </c>
      <c r="O892">
        <v>981146.4</v>
      </c>
      <c r="P892" t="s">
        <v>1394</v>
      </c>
      <c r="Q892" s="7">
        <v>45975</v>
      </c>
      <c r="R892" t="s">
        <v>1549</v>
      </c>
      <c r="S892" s="10" t="str">
        <f t="shared" si="91"/>
        <v/>
      </c>
      <c r="T892" s="10" t="str">
        <f t="shared" si="92"/>
        <v/>
      </c>
      <c r="U892" s="10" t="str">
        <f t="shared" si="93"/>
        <v/>
      </c>
      <c r="V892" s="10" t="str">
        <f t="shared" si="94"/>
        <v/>
      </c>
      <c r="W892" s="10" t="str">
        <f t="shared" si="95"/>
        <v/>
      </c>
      <c r="X892" s="10">
        <f t="shared" si="96"/>
        <v>889</v>
      </c>
      <c r="Y892" s="10" t="str">
        <f t="shared" si="97"/>
        <v/>
      </c>
    </row>
    <row r="893" spans="1:25" x14ac:dyDescent="0.3">
      <c r="A893" t="s">
        <v>2457</v>
      </c>
      <c r="B893" s="7">
        <v>45974</v>
      </c>
      <c r="C893" t="s">
        <v>1419</v>
      </c>
      <c r="D893" t="s">
        <v>1420</v>
      </c>
      <c r="E893">
        <v>18</v>
      </c>
      <c r="F893" t="s">
        <v>1559</v>
      </c>
      <c r="G893">
        <v>1584</v>
      </c>
      <c r="H893" t="s">
        <v>200</v>
      </c>
      <c r="I893">
        <v>520</v>
      </c>
      <c r="J893">
        <v>4</v>
      </c>
      <c r="K893">
        <v>499.2</v>
      </c>
      <c r="L893">
        <v>790732.80000000005</v>
      </c>
      <c r="M893" t="s">
        <v>1548</v>
      </c>
      <c r="N893">
        <v>142331.9</v>
      </c>
      <c r="O893">
        <v>933064.70000000007</v>
      </c>
      <c r="P893" t="s">
        <v>1418</v>
      </c>
      <c r="Q893" s="7">
        <v>45976</v>
      </c>
      <c r="R893" t="s">
        <v>1552</v>
      </c>
      <c r="S893" s="10" t="str">
        <f t="shared" si="91"/>
        <v/>
      </c>
      <c r="T893" s="10" t="str">
        <f t="shared" si="92"/>
        <v/>
      </c>
      <c r="U893" s="10" t="str">
        <f t="shared" si="93"/>
        <v/>
      </c>
      <c r="V893" s="10" t="str">
        <f t="shared" si="94"/>
        <v/>
      </c>
      <c r="W893" s="10" t="str">
        <f t="shared" si="95"/>
        <v/>
      </c>
      <c r="X893" s="10">
        <f t="shared" si="96"/>
        <v>890</v>
      </c>
      <c r="Y893" s="10" t="str">
        <f t="shared" si="97"/>
        <v/>
      </c>
    </row>
    <row r="894" spans="1:25" x14ac:dyDescent="0.3">
      <c r="A894" t="s">
        <v>2458</v>
      </c>
      <c r="B894" s="7">
        <v>45974</v>
      </c>
      <c r="C894" t="s">
        <v>1436</v>
      </c>
      <c r="D894" t="s">
        <v>1437</v>
      </c>
      <c r="E894">
        <v>18</v>
      </c>
      <c r="F894" t="s">
        <v>1563</v>
      </c>
      <c r="G894">
        <v>103</v>
      </c>
      <c r="H894" t="s">
        <v>204</v>
      </c>
      <c r="I894">
        <v>480</v>
      </c>
      <c r="J894">
        <v>4</v>
      </c>
      <c r="K894">
        <v>460.8</v>
      </c>
      <c r="L894">
        <v>47462.400000000001</v>
      </c>
      <c r="M894" t="s">
        <v>1548</v>
      </c>
      <c r="N894">
        <v>8543.23</v>
      </c>
      <c r="O894">
        <v>56005.63</v>
      </c>
      <c r="P894" t="s">
        <v>1394</v>
      </c>
      <c r="Q894" s="7">
        <v>45975</v>
      </c>
      <c r="R894" t="s">
        <v>1549</v>
      </c>
      <c r="S894" s="10" t="str">
        <f t="shared" si="91"/>
        <v/>
      </c>
      <c r="T894" s="10" t="str">
        <f t="shared" si="92"/>
        <v/>
      </c>
      <c r="U894" s="10" t="str">
        <f t="shared" si="93"/>
        <v/>
      </c>
      <c r="V894" s="10" t="str">
        <f t="shared" si="94"/>
        <v/>
      </c>
      <c r="W894" s="10" t="str">
        <f t="shared" si="95"/>
        <v/>
      </c>
      <c r="X894" s="10">
        <f t="shared" si="96"/>
        <v>891</v>
      </c>
      <c r="Y894" s="10" t="str">
        <f t="shared" si="97"/>
        <v/>
      </c>
    </row>
    <row r="895" spans="1:25" x14ac:dyDescent="0.3">
      <c r="A895" t="s">
        <v>2459</v>
      </c>
      <c r="B895" s="7">
        <v>45975</v>
      </c>
      <c r="C895" t="s">
        <v>1427</v>
      </c>
      <c r="D895" t="s">
        <v>1428</v>
      </c>
      <c r="E895">
        <v>18</v>
      </c>
      <c r="F895" t="s">
        <v>1563</v>
      </c>
      <c r="G895">
        <v>197</v>
      </c>
      <c r="H895" t="s">
        <v>204</v>
      </c>
      <c r="I895">
        <v>480</v>
      </c>
      <c r="J895">
        <v>3</v>
      </c>
      <c r="K895">
        <v>465.6</v>
      </c>
      <c r="L895">
        <v>91723.199999999997</v>
      </c>
      <c r="M895" t="s">
        <v>1548</v>
      </c>
      <c r="N895">
        <v>16510.18</v>
      </c>
      <c r="O895">
        <v>108233.38</v>
      </c>
      <c r="P895" t="s">
        <v>1394</v>
      </c>
      <c r="Q895" s="7">
        <v>45977</v>
      </c>
      <c r="R895" t="s">
        <v>1552</v>
      </c>
      <c r="S895" s="10" t="str">
        <f t="shared" si="91"/>
        <v/>
      </c>
      <c r="T895" s="10" t="str">
        <f t="shared" si="92"/>
        <v/>
      </c>
      <c r="U895" s="10" t="str">
        <f t="shared" si="93"/>
        <v/>
      </c>
      <c r="V895" s="10" t="str">
        <f t="shared" si="94"/>
        <v/>
      </c>
      <c r="W895" s="10" t="str">
        <f t="shared" si="95"/>
        <v/>
      </c>
      <c r="X895" s="10">
        <f t="shared" si="96"/>
        <v>892</v>
      </c>
      <c r="Y895" s="10" t="str">
        <f t="shared" si="97"/>
        <v/>
      </c>
    </row>
    <row r="896" spans="1:25" x14ac:dyDescent="0.3">
      <c r="A896" t="s">
        <v>2460</v>
      </c>
      <c r="B896" s="7">
        <v>45975</v>
      </c>
      <c r="C896" t="s">
        <v>1427</v>
      </c>
      <c r="D896" t="s">
        <v>1428</v>
      </c>
      <c r="E896">
        <v>18</v>
      </c>
      <c r="F896" t="s">
        <v>1604</v>
      </c>
      <c r="G896">
        <v>389</v>
      </c>
      <c r="H896" t="s">
        <v>204</v>
      </c>
      <c r="I896">
        <v>95</v>
      </c>
      <c r="J896">
        <v>2.5</v>
      </c>
      <c r="K896">
        <v>92.62</v>
      </c>
      <c r="L896">
        <v>36029.18</v>
      </c>
      <c r="M896" t="s">
        <v>1548</v>
      </c>
      <c r="N896">
        <v>6485.25</v>
      </c>
      <c r="O896">
        <v>42514.43</v>
      </c>
      <c r="P896" t="s">
        <v>1394</v>
      </c>
      <c r="Q896" s="7">
        <v>45975</v>
      </c>
      <c r="R896" t="s">
        <v>1549</v>
      </c>
      <c r="S896" s="10" t="str">
        <f t="shared" si="91"/>
        <v/>
      </c>
      <c r="T896" s="10" t="str">
        <f t="shared" si="92"/>
        <v/>
      </c>
      <c r="U896" s="10" t="str">
        <f t="shared" si="93"/>
        <v/>
      </c>
      <c r="V896" s="10" t="str">
        <f t="shared" si="94"/>
        <v/>
      </c>
      <c r="W896" s="10" t="str">
        <f t="shared" si="95"/>
        <v/>
      </c>
      <c r="X896" s="10">
        <f t="shared" si="96"/>
        <v>893</v>
      </c>
      <c r="Y896" s="10" t="str">
        <f t="shared" si="97"/>
        <v/>
      </c>
    </row>
    <row r="897" spans="1:25" x14ac:dyDescent="0.3">
      <c r="A897" t="s">
        <v>2461</v>
      </c>
      <c r="B897" s="7">
        <v>45975</v>
      </c>
      <c r="C897" t="s">
        <v>1499</v>
      </c>
      <c r="D897" t="s">
        <v>1386</v>
      </c>
      <c r="E897">
        <v>18</v>
      </c>
      <c r="F897" t="s">
        <v>1568</v>
      </c>
      <c r="G897">
        <v>1490</v>
      </c>
      <c r="H897" t="s">
        <v>200</v>
      </c>
      <c r="I897">
        <v>165</v>
      </c>
      <c r="J897">
        <v>4</v>
      </c>
      <c r="K897">
        <v>158.4</v>
      </c>
      <c r="L897">
        <v>236016</v>
      </c>
      <c r="M897" t="s">
        <v>1548</v>
      </c>
      <c r="N897">
        <v>42482.879999999997</v>
      </c>
      <c r="O897">
        <v>278498.88</v>
      </c>
      <c r="P897" t="s">
        <v>1380</v>
      </c>
      <c r="Q897" s="7">
        <v>45975</v>
      </c>
      <c r="R897" t="s">
        <v>1552</v>
      </c>
      <c r="S897" s="10" t="str">
        <f t="shared" si="91"/>
        <v/>
      </c>
      <c r="T897" s="10" t="str">
        <f t="shared" si="92"/>
        <v/>
      </c>
      <c r="U897" s="10" t="str">
        <f t="shared" si="93"/>
        <v/>
      </c>
      <c r="V897" s="10" t="str">
        <f t="shared" si="94"/>
        <v/>
      </c>
      <c r="W897" s="10" t="str">
        <f t="shared" si="95"/>
        <v/>
      </c>
      <c r="X897" s="10">
        <f t="shared" si="96"/>
        <v>894</v>
      </c>
      <c r="Y897" s="10" t="str">
        <f t="shared" si="97"/>
        <v/>
      </c>
    </row>
    <row r="898" spans="1:25" x14ac:dyDescent="0.3">
      <c r="A898" t="s">
        <v>2462</v>
      </c>
      <c r="B898" s="7">
        <v>45975</v>
      </c>
      <c r="C898" t="s">
        <v>1496</v>
      </c>
      <c r="D898" t="s">
        <v>1497</v>
      </c>
      <c r="E898">
        <v>18</v>
      </c>
      <c r="F898" t="s">
        <v>1581</v>
      </c>
      <c r="G898">
        <v>1328</v>
      </c>
      <c r="H898" t="s">
        <v>200</v>
      </c>
      <c r="I898">
        <v>980</v>
      </c>
      <c r="J898">
        <v>0</v>
      </c>
      <c r="K898">
        <v>980</v>
      </c>
      <c r="L898">
        <v>1301440</v>
      </c>
      <c r="M898" t="s">
        <v>1548</v>
      </c>
      <c r="N898">
        <v>234259.20000000001</v>
      </c>
      <c r="O898">
        <v>1535699.2</v>
      </c>
      <c r="P898" t="s">
        <v>1389</v>
      </c>
      <c r="Q898" s="7">
        <v>45975</v>
      </c>
      <c r="R898" t="s">
        <v>1549</v>
      </c>
      <c r="S898" s="10" t="str">
        <f t="shared" si="91"/>
        <v/>
      </c>
      <c r="T898" s="10" t="str">
        <f t="shared" si="92"/>
        <v/>
      </c>
      <c r="U898" s="10" t="str">
        <f t="shared" si="93"/>
        <v/>
      </c>
      <c r="V898" s="10" t="str">
        <f t="shared" si="94"/>
        <v/>
      </c>
      <c r="W898" s="10" t="str">
        <f t="shared" si="95"/>
        <v/>
      </c>
      <c r="X898" s="10">
        <f t="shared" si="96"/>
        <v>895</v>
      </c>
      <c r="Y898" s="10" t="str">
        <f t="shared" si="97"/>
        <v/>
      </c>
    </row>
    <row r="899" spans="1:25" x14ac:dyDescent="0.3">
      <c r="A899" t="s">
        <v>2463</v>
      </c>
      <c r="B899" s="7">
        <v>45975</v>
      </c>
      <c r="C899" t="s">
        <v>1504</v>
      </c>
      <c r="D899" t="s">
        <v>1482</v>
      </c>
      <c r="E899">
        <v>18</v>
      </c>
      <c r="F899" t="s">
        <v>1607</v>
      </c>
      <c r="G899">
        <v>604</v>
      </c>
      <c r="H899" t="s">
        <v>200</v>
      </c>
      <c r="I899">
        <v>610</v>
      </c>
      <c r="J899">
        <v>0</v>
      </c>
      <c r="K899">
        <v>610</v>
      </c>
      <c r="L899">
        <v>368440</v>
      </c>
      <c r="M899" t="s">
        <v>1548</v>
      </c>
      <c r="N899">
        <v>66319.199999999997</v>
      </c>
      <c r="O899">
        <v>434759.2</v>
      </c>
      <c r="P899" t="s">
        <v>1380</v>
      </c>
      <c r="Q899" s="7">
        <v>45975</v>
      </c>
      <c r="R899" t="s">
        <v>1552</v>
      </c>
      <c r="S899" s="10" t="str">
        <f t="shared" si="91"/>
        <v/>
      </c>
      <c r="T899" s="10" t="str">
        <f t="shared" si="92"/>
        <v/>
      </c>
      <c r="U899" s="10" t="str">
        <f t="shared" si="93"/>
        <v/>
      </c>
      <c r="V899" s="10" t="str">
        <f t="shared" si="94"/>
        <v/>
      </c>
      <c r="W899" s="10" t="str">
        <f t="shared" si="95"/>
        <v/>
      </c>
      <c r="X899" s="10">
        <f t="shared" si="96"/>
        <v>896</v>
      </c>
      <c r="Y899" s="10" t="str">
        <f t="shared" si="97"/>
        <v/>
      </c>
    </row>
    <row r="900" spans="1:25" x14ac:dyDescent="0.3">
      <c r="A900" t="s">
        <v>2464</v>
      </c>
      <c r="B900" s="7">
        <v>45975</v>
      </c>
      <c r="C900" t="s">
        <v>1405</v>
      </c>
      <c r="D900" t="s">
        <v>1406</v>
      </c>
      <c r="E900">
        <v>18</v>
      </c>
      <c r="F900" t="s">
        <v>1563</v>
      </c>
      <c r="G900">
        <v>325</v>
      </c>
      <c r="H900" t="s">
        <v>204</v>
      </c>
      <c r="I900">
        <v>480</v>
      </c>
      <c r="J900">
        <v>2</v>
      </c>
      <c r="K900">
        <v>470.4</v>
      </c>
      <c r="L900">
        <v>152880</v>
      </c>
      <c r="M900" t="s">
        <v>1548</v>
      </c>
      <c r="N900">
        <v>27518.400000000001</v>
      </c>
      <c r="O900">
        <v>180398.4</v>
      </c>
      <c r="P900" t="s">
        <v>1389</v>
      </c>
      <c r="Q900" s="7">
        <v>45977</v>
      </c>
      <c r="R900" t="s">
        <v>1552</v>
      </c>
      <c r="S900" s="10" t="str">
        <f t="shared" ref="S900:S963" si="98">IF(J900&gt;5,"FLAG","")</f>
        <v/>
      </c>
      <c r="T900" s="10" t="str">
        <f t="shared" ref="T900:T963" si="99">IF(WEEKDAY(B900)=1,"FLAG","")</f>
        <v/>
      </c>
      <c r="U900" s="10" t="str">
        <f t="shared" ref="U900:U963" si="100">IF(AND(B900&lt;=DATE(2026,3,31),Q900&gt;DATE(2026,3,31)),"FLAG","")</f>
        <v/>
      </c>
      <c r="V900" s="10" t="str">
        <f t="shared" ref="V900:V963" si="101">IF(COUNTIFS($C$4:$C$1451,C900,$B$4:$B$1451,B900,$F$4:$F$1451,F900,$G$4:$G$1451,G900,$L$4:$L$1451,L900)&gt;1,"FLAG","")</f>
        <v/>
      </c>
      <c r="W900" s="10" t="str">
        <f t="shared" ref="W900:W963" si="102">IF(OR(AND(E900&lt;&gt;18,M900&lt;&gt;"IGST"),AND(E900=18,M900="IGST")),"FLAG","")</f>
        <v/>
      </c>
      <c r="X900" s="10">
        <f t="shared" ref="X900:X963" si="103">VALUE(MID(A900,11,4))</f>
        <v>897</v>
      </c>
      <c r="Y900" s="10" t="str">
        <f t="shared" ref="Y900:Y963" si="104">IF(ROW()=4,"",IF(X900-INDEX($X$4:$X$1451,ROW()-4)&gt;1,"FLAG",""))</f>
        <v/>
      </c>
    </row>
    <row r="901" spans="1:25" x14ac:dyDescent="0.3">
      <c r="A901" t="s">
        <v>2465</v>
      </c>
      <c r="B901" s="7">
        <v>45976</v>
      </c>
      <c r="C901" t="s">
        <v>1423</v>
      </c>
      <c r="D901" t="s">
        <v>1424</v>
      </c>
      <c r="E901">
        <v>12</v>
      </c>
      <c r="F901" t="s">
        <v>1627</v>
      </c>
      <c r="G901">
        <v>1702</v>
      </c>
      <c r="H901" t="s">
        <v>200</v>
      </c>
      <c r="I901">
        <v>820</v>
      </c>
      <c r="J901">
        <v>0</v>
      </c>
      <c r="K901">
        <v>820</v>
      </c>
      <c r="L901">
        <v>1395640</v>
      </c>
      <c r="M901" t="s">
        <v>1557</v>
      </c>
      <c r="N901">
        <v>251215.2</v>
      </c>
      <c r="O901">
        <v>1646855.2</v>
      </c>
      <c r="P901" t="s">
        <v>1394</v>
      </c>
      <c r="Q901" s="7">
        <v>45977</v>
      </c>
      <c r="R901" t="s">
        <v>1552</v>
      </c>
      <c r="S901" s="10" t="str">
        <f t="shared" si="98"/>
        <v/>
      </c>
      <c r="T901" s="10" t="str">
        <f t="shared" si="99"/>
        <v/>
      </c>
      <c r="U901" s="10" t="str">
        <f t="shared" si="100"/>
        <v/>
      </c>
      <c r="V901" s="10" t="str">
        <f t="shared" si="101"/>
        <v/>
      </c>
      <c r="W901" s="10" t="str">
        <f t="shared" si="102"/>
        <v/>
      </c>
      <c r="X901" s="10">
        <f t="shared" si="103"/>
        <v>898</v>
      </c>
      <c r="Y901" s="10" t="str">
        <f t="shared" si="104"/>
        <v/>
      </c>
    </row>
    <row r="902" spans="1:25" x14ac:dyDescent="0.3">
      <c r="A902" t="s">
        <v>2466</v>
      </c>
      <c r="B902" s="7">
        <v>45976</v>
      </c>
      <c r="C902" t="s">
        <v>1390</v>
      </c>
      <c r="D902" t="s">
        <v>1391</v>
      </c>
      <c r="E902">
        <v>18</v>
      </c>
      <c r="F902" t="s">
        <v>1563</v>
      </c>
      <c r="G902">
        <v>178</v>
      </c>
      <c r="H902" t="s">
        <v>204</v>
      </c>
      <c r="I902">
        <v>480</v>
      </c>
      <c r="J902">
        <v>4</v>
      </c>
      <c r="K902">
        <v>460.8</v>
      </c>
      <c r="L902">
        <v>82022.399999999994</v>
      </c>
      <c r="M902" t="s">
        <v>1548</v>
      </c>
      <c r="N902">
        <v>14764.03</v>
      </c>
      <c r="O902">
        <v>96786.43</v>
      </c>
      <c r="P902" t="s">
        <v>1394</v>
      </c>
      <c r="Q902" s="7">
        <v>45978</v>
      </c>
      <c r="R902" t="s">
        <v>1552</v>
      </c>
      <c r="S902" s="10" t="str">
        <f t="shared" si="98"/>
        <v/>
      </c>
      <c r="T902" s="10" t="str">
        <f t="shared" si="99"/>
        <v/>
      </c>
      <c r="U902" s="10" t="str">
        <f t="shared" si="100"/>
        <v/>
      </c>
      <c r="V902" s="10" t="str">
        <f t="shared" si="101"/>
        <v/>
      </c>
      <c r="W902" s="10" t="str">
        <f t="shared" si="102"/>
        <v/>
      </c>
      <c r="X902" s="10">
        <f t="shared" si="103"/>
        <v>899</v>
      </c>
      <c r="Y902" s="10" t="str">
        <f t="shared" si="104"/>
        <v/>
      </c>
    </row>
    <row r="903" spans="1:25" x14ac:dyDescent="0.3">
      <c r="A903" t="s">
        <v>2467</v>
      </c>
      <c r="B903" s="7">
        <v>45976</v>
      </c>
      <c r="C903" t="s">
        <v>1436</v>
      </c>
      <c r="D903" t="s">
        <v>1437</v>
      </c>
      <c r="E903">
        <v>18</v>
      </c>
      <c r="F903" t="s">
        <v>1563</v>
      </c>
      <c r="G903">
        <v>200</v>
      </c>
      <c r="H903" t="s">
        <v>204</v>
      </c>
      <c r="I903">
        <v>480</v>
      </c>
      <c r="J903">
        <v>0</v>
      </c>
      <c r="K903">
        <v>480</v>
      </c>
      <c r="L903">
        <v>96000</v>
      </c>
      <c r="M903" t="s">
        <v>1548</v>
      </c>
      <c r="N903">
        <v>17280</v>
      </c>
      <c r="O903">
        <v>113280</v>
      </c>
      <c r="P903" t="s">
        <v>1394</v>
      </c>
      <c r="Q903" s="7">
        <v>45978</v>
      </c>
      <c r="R903" t="s">
        <v>1549</v>
      </c>
      <c r="S903" s="10" t="str">
        <f t="shared" si="98"/>
        <v/>
      </c>
      <c r="T903" s="10" t="str">
        <f t="shared" si="99"/>
        <v/>
      </c>
      <c r="U903" s="10" t="str">
        <f t="shared" si="100"/>
        <v/>
      </c>
      <c r="V903" s="10" t="str">
        <f t="shared" si="101"/>
        <v/>
      </c>
      <c r="W903" s="10" t="str">
        <f t="shared" si="102"/>
        <v/>
      </c>
      <c r="X903" s="10">
        <f t="shared" si="103"/>
        <v>900</v>
      </c>
      <c r="Y903" s="10" t="str">
        <f t="shared" si="104"/>
        <v/>
      </c>
    </row>
    <row r="904" spans="1:25" x14ac:dyDescent="0.3">
      <c r="A904" t="s">
        <v>2468</v>
      </c>
      <c r="B904" s="7">
        <v>45976</v>
      </c>
      <c r="C904" t="s">
        <v>1436</v>
      </c>
      <c r="D904" t="s">
        <v>1437</v>
      </c>
      <c r="E904">
        <v>18</v>
      </c>
      <c r="F904" t="s">
        <v>1551</v>
      </c>
      <c r="G904">
        <v>2517</v>
      </c>
      <c r="H904" t="s">
        <v>190</v>
      </c>
      <c r="I904">
        <v>342</v>
      </c>
      <c r="J904">
        <v>5</v>
      </c>
      <c r="K904">
        <v>324.89999999999998</v>
      </c>
      <c r="L904">
        <v>817773.3</v>
      </c>
      <c r="M904" t="s">
        <v>1548</v>
      </c>
      <c r="N904">
        <v>147199.19</v>
      </c>
      <c r="O904">
        <v>964972.49</v>
      </c>
      <c r="P904" t="s">
        <v>1394</v>
      </c>
      <c r="Q904" s="7">
        <v>45977</v>
      </c>
      <c r="R904" t="s">
        <v>1552</v>
      </c>
      <c r="S904" s="10" t="str">
        <f t="shared" si="98"/>
        <v/>
      </c>
      <c r="T904" s="10" t="str">
        <f t="shared" si="99"/>
        <v/>
      </c>
      <c r="U904" s="10" t="str">
        <f t="shared" si="100"/>
        <v/>
      </c>
      <c r="V904" s="10" t="str">
        <f t="shared" si="101"/>
        <v/>
      </c>
      <c r="W904" s="10" t="str">
        <f t="shared" si="102"/>
        <v/>
      </c>
      <c r="X904" s="10">
        <f t="shared" si="103"/>
        <v>901</v>
      </c>
      <c r="Y904" s="10" t="str">
        <f t="shared" si="104"/>
        <v/>
      </c>
    </row>
    <row r="905" spans="1:25" x14ac:dyDescent="0.3">
      <c r="A905" t="s">
        <v>2469</v>
      </c>
      <c r="B905" s="7">
        <v>45976</v>
      </c>
      <c r="C905" t="s">
        <v>1423</v>
      </c>
      <c r="D905" t="s">
        <v>1424</v>
      </c>
      <c r="E905">
        <v>12</v>
      </c>
      <c r="F905" t="s">
        <v>1607</v>
      </c>
      <c r="G905">
        <v>1160</v>
      </c>
      <c r="H905" t="s">
        <v>200</v>
      </c>
      <c r="I905">
        <v>610</v>
      </c>
      <c r="J905">
        <v>2.5</v>
      </c>
      <c r="K905">
        <v>594.75</v>
      </c>
      <c r="L905">
        <v>689910</v>
      </c>
      <c r="M905" t="s">
        <v>1557</v>
      </c>
      <c r="N905">
        <v>124183.8</v>
      </c>
      <c r="O905">
        <v>814093.8</v>
      </c>
      <c r="P905" t="s">
        <v>1394</v>
      </c>
      <c r="Q905" s="7">
        <v>45976</v>
      </c>
      <c r="R905" t="s">
        <v>1552</v>
      </c>
      <c r="S905" s="10" t="str">
        <f t="shared" si="98"/>
        <v/>
      </c>
      <c r="T905" s="10" t="str">
        <f t="shared" si="99"/>
        <v/>
      </c>
      <c r="U905" s="10" t="str">
        <f t="shared" si="100"/>
        <v/>
      </c>
      <c r="V905" s="10" t="str">
        <f t="shared" si="101"/>
        <v/>
      </c>
      <c r="W905" s="10" t="str">
        <f t="shared" si="102"/>
        <v/>
      </c>
      <c r="X905" s="10">
        <f t="shared" si="103"/>
        <v>902</v>
      </c>
      <c r="Y905" s="10" t="str">
        <f t="shared" si="104"/>
        <v/>
      </c>
    </row>
    <row r="906" spans="1:25" x14ac:dyDescent="0.3">
      <c r="A906" t="s">
        <v>2470</v>
      </c>
      <c r="B906" s="7">
        <v>45976</v>
      </c>
      <c r="C906" t="s">
        <v>1472</v>
      </c>
      <c r="D906" t="s">
        <v>1473</v>
      </c>
      <c r="E906">
        <v>18</v>
      </c>
      <c r="F906" t="s">
        <v>1581</v>
      </c>
      <c r="G906">
        <v>109</v>
      </c>
      <c r="H906" t="s">
        <v>200</v>
      </c>
      <c r="I906">
        <v>980</v>
      </c>
      <c r="J906">
        <v>0</v>
      </c>
      <c r="K906">
        <v>980</v>
      </c>
      <c r="L906">
        <v>106820</v>
      </c>
      <c r="M906" t="s">
        <v>1548</v>
      </c>
      <c r="N906">
        <v>19227.599999999999</v>
      </c>
      <c r="O906">
        <v>126047.6</v>
      </c>
      <c r="P906" t="s">
        <v>1394</v>
      </c>
      <c r="Q906" s="7">
        <v>45978</v>
      </c>
      <c r="R906" t="s">
        <v>1549</v>
      </c>
      <c r="S906" s="10" t="str">
        <f t="shared" si="98"/>
        <v/>
      </c>
      <c r="T906" s="10" t="str">
        <f t="shared" si="99"/>
        <v/>
      </c>
      <c r="U906" s="10" t="str">
        <f t="shared" si="100"/>
        <v/>
      </c>
      <c r="V906" s="10" t="str">
        <f t="shared" si="101"/>
        <v/>
      </c>
      <c r="W906" s="10" t="str">
        <f t="shared" si="102"/>
        <v/>
      </c>
      <c r="X906" s="10">
        <f t="shared" si="103"/>
        <v>903</v>
      </c>
      <c r="Y906" s="10" t="str">
        <f t="shared" si="104"/>
        <v/>
      </c>
    </row>
    <row r="907" spans="1:25" x14ac:dyDescent="0.3">
      <c r="A907" t="s">
        <v>2471</v>
      </c>
      <c r="B907" s="7">
        <v>45978</v>
      </c>
      <c r="C907" t="s">
        <v>1409</v>
      </c>
      <c r="D907" t="s">
        <v>1410</v>
      </c>
      <c r="E907">
        <v>18</v>
      </c>
      <c r="F907" t="s">
        <v>1604</v>
      </c>
      <c r="G907">
        <v>265</v>
      </c>
      <c r="H907" t="s">
        <v>204</v>
      </c>
      <c r="I907">
        <v>95</v>
      </c>
      <c r="J907">
        <v>0</v>
      </c>
      <c r="K907">
        <v>95</v>
      </c>
      <c r="L907">
        <v>25175</v>
      </c>
      <c r="M907" t="s">
        <v>1548</v>
      </c>
      <c r="N907">
        <v>4531.5</v>
      </c>
      <c r="O907">
        <v>29706.5</v>
      </c>
      <c r="P907" t="s">
        <v>1380</v>
      </c>
      <c r="Q907" s="7">
        <v>45980</v>
      </c>
      <c r="R907" t="s">
        <v>1552</v>
      </c>
      <c r="S907" s="10" t="str">
        <f t="shared" si="98"/>
        <v/>
      </c>
      <c r="T907" s="10" t="str">
        <f t="shared" si="99"/>
        <v/>
      </c>
      <c r="U907" s="10" t="str">
        <f t="shared" si="100"/>
        <v/>
      </c>
      <c r="V907" s="10" t="str">
        <f t="shared" si="101"/>
        <v/>
      </c>
      <c r="W907" s="10" t="str">
        <f t="shared" si="102"/>
        <v/>
      </c>
      <c r="X907" s="10">
        <f t="shared" si="103"/>
        <v>904</v>
      </c>
      <c r="Y907" s="10" t="str">
        <f t="shared" si="104"/>
        <v/>
      </c>
    </row>
    <row r="908" spans="1:25" x14ac:dyDescent="0.3">
      <c r="A908" t="s">
        <v>2472</v>
      </c>
      <c r="B908" s="7">
        <v>45979</v>
      </c>
      <c r="C908" t="s">
        <v>1501</v>
      </c>
      <c r="D908" t="s">
        <v>1502</v>
      </c>
      <c r="E908">
        <v>12</v>
      </c>
      <c r="F908" t="s">
        <v>1574</v>
      </c>
      <c r="G908">
        <v>2363</v>
      </c>
      <c r="H908" t="s">
        <v>190</v>
      </c>
      <c r="I908">
        <v>395</v>
      </c>
      <c r="J908">
        <v>5</v>
      </c>
      <c r="K908">
        <v>375.25</v>
      </c>
      <c r="L908">
        <v>886715.75</v>
      </c>
      <c r="M908" t="s">
        <v>1557</v>
      </c>
      <c r="N908">
        <v>159608.84</v>
      </c>
      <c r="O908">
        <v>1046324.59</v>
      </c>
      <c r="P908" t="s">
        <v>1380</v>
      </c>
      <c r="Q908" s="7">
        <v>45979</v>
      </c>
      <c r="R908" t="s">
        <v>1552</v>
      </c>
      <c r="S908" s="10" t="str">
        <f t="shared" si="98"/>
        <v/>
      </c>
      <c r="T908" s="10" t="str">
        <f t="shared" si="99"/>
        <v/>
      </c>
      <c r="U908" s="10" t="str">
        <f t="shared" si="100"/>
        <v/>
      </c>
      <c r="V908" s="10" t="str">
        <f t="shared" si="101"/>
        <v/>
      </c>
      <c r="W908" s="10" t="str">
        <f t="shared" si="102"/>
        <v/>
      </c>
      <c r="X908" s="10">
        <f t="shared" si="103"/>
        <v>905</v>
      </c>
      <c r="Y908" s="10" t="str">
        <f t="shared" si="104"/>
        <v/>
      </c>
    </row>
    <row r="909" spans="1:25" x14ac:dyDescent="0.3">
      <c r="A909" t="s">
        <v>2473</v>
      </c>
      <c r="B909" s="7">
        <v>45979</v>
      </c>
      <c r="C909" t="s">
        <v>1501</v>
      </c>
      <c r="D909" t="s">
        <v>1502</v>
      </c>
      <c r="E909">
        <v>12</v>
      </c>
      <c r="F909" t="s">
        <v>1609</v>
      </c>
      <c r="G909">
        <v>1709</v>
      </c>
      <c r="H909" t="s">
        <v>200</v>
      </c>
      <c r="I909">
        <v>690</v>
      </c>
      <c r="J909">
        <v>2.5</v>
      </c>
      <c r="K909">
        <v>672.75</v>
      </c>
      <c r="L909">
        <v>1149729.75</v>
      </c>
      <c r="M909" t="s">
        <v>1557</v>
      </c>
      <c r="N909">
        <v>206951.36</v>
      </c>
      <c r="O909">
        <v>1356681.11</v>
      </c>
      <c r="P909" t="s">
        <v>1380</v>
      </c>
      <c r="Q909" s="7">
        <v>45979</v>
      </c>
      <c r="R909" t="s">
        <v>1552</v>
      </c>
      <c r="S909" s="10" t="str">
        <f t="shared" si="98"/>
        <v/>
      </c>
      <c r="T909" s="10" t="str">
        <f t="shared" si="99"/>
        <v/>
      </c>
      <c r="U909" s="10" t="str">
        <f t="shared" si="100"/>
        <v/>
      </c>
      <c r="V909" s="10" t="str">
        <f t="shared" si="101"/>
        <v/>
      </c>
      <c r="W909" s="10" t="str">
        <f t="shared" si="102"/>
        <v/>
      </c>
      <c r="X909" s="10">
        <f t="shared" si="103"/>
        <v>906</v>
      </c>
      <c r="Y909" s="10" t="str">
        <f t="shared" si="104"/>
        <v/>
      </c>
    </row>
    <row r="910" spans="1:25" x14ac:dyDescent="0.3">
      <c r="A910" t="s">
        <v>2474</v>
      </c>
      <c r="B910" s="7">
        <v>45979</v>
      </c>
      <c r="C910" t="s">
        <v>1481</v>
      </c>
      <c r="D910" t="s">
        <v>1482</v>
      </c>
      <c r="E910">
        <v>18</v>
      </c>
      <c r="F910" t="s">
        <v>1570</v>
      </c>
      <c r="G910">
        <v>1629</v>
      </c>
      <c r="H910" t="s">
        <v>200</v>
      </c>
      <c r="I910">
        <v>780</v>
      </c>
      <c r="J910">
        <v>5</v>
      </c>
      <c r="K910">
        <v>741</v>
      </c>
      <c r="L910">
        <v>1207089</v>
      </c>
      <c r="M910" t="s">
        <v>1548</v>
      </c>
      <c r="N910">
        <v>217276.02</v>
      </c>
      <c r="O910">
        <v>1424365.02</v>
      </c>
      <c r="P910" t="s">
        <v>1389</v>
      </c>
      <c r="Q910" s="7">
        <v>45980</v>
      </c>
      <c r="R910" t="s">
        <v>1552</v>
      </c>
      <c r="S910" s="10" t="str">
        <f t="shared" si="98"/>
        <v/>
      </c>
      <c r="T910" s="10" t="str">
        <f t="shared" si="99"/>
        <v/>
      </c>
      <c r="U910" s="10" t="str">
        <f t="shared" si="100"/>
        <v/>
      </c>
      <c r="V910" s="10" t="str">
        <f t="shared" si="101"/>
        <v/>
      </c>
      <c r="W910" s="10" t="str">
        <f t="shared" si="102"/>
        <v/>
      </c>
      <c r="X910" s="10">
        <f t="shared" si="103"/>
        <v>907</v>
      </c>
      <c r="Y910" s="10" t="str">
        <f t="shared" si="104"/>
        <v/>
      </c>
    </row>
    <row r="911" spans="1:25" x14ac:dyDescent="0.3">
      <c r="A911" t="s">
        <v>2475</v>
      </c>
      <c r="B911" s="7">
        <v>45979</v>
      </c>
      <c r="C911" t="s">
        <v>1496</v>
      </c>
      <c r="D911" t="s">
        <v>1497</v>
      </c>
      <c r="E911">
        <v>18</v>
      </c>
      <c r="F911" t="s">
        <v>1607</v>
      </c>
      <c r="G911">
        <v>1747</v>
      </c>
      <c r="H911" t="s">
        <v>200</v>
      </c>
      <c r="I911">
        <v>610</v>
      </c>
      <c r="J911">
        <v>1</v>
      </c>
      <c r="K911">
        <v>603.9</v>
      </c>
      <c r="L911">
        <v>1055013.3</v>
      </c>
      <c r="M911" t="s">
        <v>1548</v>
      </c>
      <c r="N911">
        <v>189902.39</v>
      </c>
      <c r="O911">
        <v>1244915.69</v>
      </c>
      <c r="P911" t="s">
        <v>1389</v>
      </c>
      <c r="Q911" s="7">
        <v>45981</v>
      </c>
      <c r="R911" t="s">
        <v>1549</v>
      </c>
      <c r="S911" s="10" t="str">
        <f t="shared" si="98"/>
        <v/>
      </c>
      <c r="T911" s="10" t="str">
        <f t="shared" si="99"/>
        <v/>
      </c>
      <c r="U911" s="10" t="str">
        <f t="shared" si="100"/>
        <v/>
      </c>
      <c r="V911" s="10" t="str">
        <f t="shared" si="101"/>
        <v/>
      </c>
      <c r="W911" s="10" t="str">
        <f t="shared" si="102"/>
        <v/>
      </c>
      <c r="X911" s="10">
        <f t="shared" si="103"/>
        <v>908</v>
      </c>
      <c r="Y911" s="10" t="str">
        <f t="shared" si="104"/>
        <v/>
      </c>
    </row>
    <row r="912" spans="1:25" x14ac:dyDescent="0.3">
      <c r="A912" t="s">
        <v>2476</v>
      </c>
      <c r="B912" s="7">
        <v>45979</v>
      </c>
      <c r="C912" t="s">
        <v>1436</v>
      </c>
      <c r="D912" t="s">
        <v>1437</v>
      </c>
      <c r="E912">
        <v>18</v>
      </c>
      <c r="F912" t="s">
        <v>1563</v>
      </c>
      <c r="G912">
        <v>391</v>
      </c>
      <c r="H912" t="s">
        <v>204</v>
      </c>
      <c r="I912">
        <v>480</v>
      </c>
      <c r="J912">
        <v>3</v>
      </c>
      <c r="K912">
        <v>465.6</v>
      </c>
      <c r="L912">
        <v>182049.6</v>
      </c>
      <c r="M912" t="s">
        <v>1548</v>
      </c>
      <c r="N912">
        <v>32768.93</v>
      </c>
      <c r="O912">
        <v>214818.53</v>
      </c>
      <c r="P912" t="s">
        <v>1394</v>
      </c>
      <c r="Q912" s="7">
        <v>45980</v>
      </c>
      <c r="R912" t="s">
        <v>1549</v>
      </c>
      <c r="S912" s="10" t="str">
        <f t="shared" si="98"/>
        <v/>
      </c>
      <c r="T912" s="10" t="str">
        <f t="shared" si="99"/>
        <v/>
      </c>
      <c r="U912" s="10" t="str">
        <f t="shared" si="100"/>
        <v/>
      </c>
      <c r="V912" s="10" t="str">
        <f t="shared" si="101"/>
        <v/>
      </c>
      <c r="W912" s="10" t="str">
        <f t="shared" si="102"/>
        <v/>
      </c>
      <c r="X912" s="10">
        <f t="shared" si="103"/>
        <v>909</v>
      </c>
      <c r="Y912" s="10" t="str">
        <f t="shared" si="104"/>
        <v/>
      </c>
    </row>
    <row r="913" spans="1:25" x14ac:dyDescent="0.3">
      <c r="A913" t="s">
        <v>2477</v>
      </c>
      <c r="B913" s="7">
        <v>45979</v>
      </c>
      <c r="C913" t="s">
        <v>1511</v>
      </c>
      <c r="D913" t="s">
        <v>1512</v>
      </c>
      <c r="E913">
        <v>12</v>
      </c>
      <c r="F913" t="s">
        <v>1627</v>
      </c>
      <c r="G913">
        <v>534</v>
      </c>
      <c r="H913" t="s">
        <v>200</v>
      </c>
      <c r="I913">
        <v>820</v>
      </c>
      <c r="J913">
        <v>3</v>
      </c>
      <c r="K913">
        <v>795.4</v>
      </c>
      <c r="L913">
        <v>424743.6</v>
      </c>
      <c r="M913" t="s">
        <v>1557</v>
      </c>
      <c r="N913">
        <v>76453.850000000006</v>
      </c>
      <c r="O913">
        <v>501197.45</v>
      </c>
      <c r="P913" t="s">
        <v>1389</v>
      </c>
      <c r="Q913" s="7">
        <v>45981</v>
      </c>
      <c r="R913" t="s">
        <v>1549</v>
      </c>
      <c r="S913" s="10" t="str">
        <f t="shared" si="98"/>
        <v/>
      </c>
      <c r="T913" s="10" t="str">
        <f t="shared" si="99"/>
        <v/>
      </c>
      <c r="U913" s="10" t="str">
        <f t="shared" si="100"/>
        <v/>
      </c>
      <c r="V913" s="10" t="str">
        <f t="shared" si="101"/>
        <v/>
      </c>
      <c r="W913" s="10" t="str">
        <f t="shared" si="102"/>
        <v/>
      </c>
      <c r="X913" s="10">
        <f t="shared" si="103"/>
        <v>910</v>
      </c>
      <c r="Y913" s="10" t="str">
        <f t="shared" si="104"/>
        <v/>
      </c>
    </row>
    <row r="914" spans="1:25" x14ac:dyDescent="0.3">
      <c r="A914" t="s">
        <v>2478</v>
      </c>
      <c r="B914" s="7">
        <v>45979</v>
      </c>
      <c r="C914" t="s">
        <v>1475</v>
      </c>
      <c r="D914" t="s">
        <v>1476</v>
      </c>
      <c r="E914">
        <v>18</v>
      </c>
      <c r="F914" t="s">
        <v>1563</v>
      </c>
      <c r="G914">
        <v>282</v>
      </c>
      <c r="H914" t="s">
        <v>204</v>
      </c>
      <c r="I914">
        <v>480</v>
      </c>
      <c r="J914">
        <v>0</v>
      </c>
      <c r="K914">
        <v>480</v>
      </c>
      <c r="L914">
        <v>135360</v>
      </c>
      <c r="M914" t="s">
        <v>1548</v>
      </c>
      <c r="N914">
        <v>24364.799999999999</v>
      </c>
      <c r="O914">
        <v>159724.79999999999</v>
      </c>
      <c r="P914" t="s">
        <v>1389</v>
      </c>
      <c r="Q914" s="7">
        <v>45979</v>
      </c>
      <c r="R914" t="s">
        <v>1549</v>
      </c>
      <c r="S914" s="10" t="str">
        <f t="shared" si="98"/>
        <v/>
      </c>
      <c r="T914" s="10" t="str">
        <f t="shared" si="99"/>
        <v/>
      </c>
      <c r="U914" s="10" t="str">
        <f t="shared" si="100"/>
        <v/>
      </c>
      <c r="V914" s="10" t="str">
        <f t="shared" si="101"/>
        <v/>
      </c>
      <c r="W914" s="10" t="str">
        <f t="shared" si="102"/>
        <v/>
      </c>
      <c r="X914" s="10">
        <f t="shared" si="103"/>
        <v>911</v>
      </c>
      <c r="Y914" s="10" t="str">
        <f t="shared" si="104"/>
        <v/>
      </c>
    </row>
    <row r="915" spans="1:25" x14ac:dyDescent="0.3">
      <c r="A915" t="s">
        <v>2479</v>
      </c>
      <c r="B915" s="7">
        <v>45980</v>
      </c>
      <c r="C915" t="s">
        <v>1415</v>
      </c>
      <c r="D915" t="s">
        <v>1416</v>
      </c>
      <c r="E915">
        <v>18</v>
      </c>
      <c r="F915" t="s">
        <v>1547</v>
      </c>
      <c r="G915">
        <v>1290</v>
      </c>
      <c r="H915" t="s">
        <v>190</v>
      </c>
      <c r="I915">
        <v>355</v>
      </c>
      <c r="J915">
        <v>2.5</v>
      </c>
      <c r="K915">
        <v>346.12</v>
      </c>
      <c r="L915">
        <v>446494.8</v>
      </c>
      <c r="M915" t="s">
        <v>1548</v>
      </c>
      <c r="N915">
        <v>80369.06</v>
      </c>
      <c r="O915">
        <v>526863.86</v>
      </c>
      <c r="P915" t="s">
        <v>1418</v>
      </c>
      <c r="Q915" s="7">
        <v>45982</v>
      </c>
      <c r="R915" t="s">
        <v>1549</v>
      </c>
      <c r="S915" s="10" t="str">
        <f t="shared" si="98"/>
        <v/>
      </c>
      <c r="T915" s="10" t="str">
        <f t="shared" si="99"/>
        <v/>
      </c>
      <c r="U915" s="10" t="str">
        <f t="shared" si="100"/>
        <v/>
      </c>
      <c r="V915" s="10" t="str">
        <f t="shared" si="101"/>
        <v/>
      </c>
      <c r="W915" s="10" t="str">
        <f t="shared" si="102"/>
        <v/>
      </c>
      <c r="X915" s="10">
        <f t="shared" si="103"/>
        <v>912</v>
      </c>
      <c r="Y915" s="10" t="str">
        <f t="shared" si="104"/>
        <v/>
      </c>
    </row>
    <row r="916" spans="1:25" x14ac:dyDescent="0.3">
      <c r="A916" t="s">
        <v>2480</v>
      </c>
      <c r="B916" s="7">
        <v>45980</v>
      </c>
      <c r="C916" t="s">
        <v>1430</v>
      </c>
      <c r="D916" t="s">
        <v>1413</v>
      </c>
      <c r="E916">
        <v>18</v>
      </c>
      <c r="F916" t="s">
        <v>1565</v>
      </c>
      <c r="G916">
        <v>1332</v>
      </c>
      <c r="H916" t="s">
        <v>200</v>
      </c>
      <c r="I916">
        <v>1150</v>
      </c>
      <c r="J916">
        <v>0</v>
      </c>
      <c r="K916">
        <v>1150</v>
      </c>
      <c r="L916">
        <v>1531800</v>
      </c>
      <c r="M916" t="s">
        <v>1548</v>
      </c>
      <c r="N916">
        <v>275724</v>
      </c>
      <c r="O916">
        <v>1807524</v>
      </c>
      <c r="P916" t="s">
        <v>1380</v>
      </c>
      <c r="Q916" s="7">
        <v>45980</v>
      </c>
      <c r="R916" t="s">
        <v>1549</v>
      </c>
      <c r="S916" s="10" t="str">
        <f t="shared" si="98"/>
        <v/>
      </c>
      <c r="T916" s="10" t="str">
        <f t="shared" si="99"/>
        <v/>
      </c>
      <c r="U916" s="10" t="str">
        <f t="shared" si="100"/>
        <v/>
      </c>
      <c r="V916" s="10" t="str">
        <f t="shared" si="101"/>
        <v/>
      </c>
      <c r="W916" s="10" t="str">
        <f t="shared" si="102"/>
        <v/>
      </c>
      <c r="X916" s="10">
        <f t="shared" si="103"/>
        <v>913</v>
      </c>
      <c r="Y916" s="10" t="str">
        <f t="shared" si="104"/>
        <v/>
      </c>
    </row>
    <row r="917" spans="1:25" x14ac:dyDescent="0.3">
      <c r="A917" t="s">
        <v>2481</v>
      </c>
      <c r="B917" s="7">
        <v>45980</v>
      </c>
      <c r="C917" t="s">
        <v>1458</v>
      </c>
      <c r="D917" t="s">
        <v>1459</v>
      </c>
      <c r="E917">
        <v>18</v>
      </c>
      <c r="F917" t="s">
        <v>1565</v>
      </c>
      <c r="G917">
        <v>1588</v>
      </c>
      <c r="H917" t="s">
        <v>200</v>
      </c>
      <c r="I917">
        <v>1150</v>
      </c>
      <c r="J917">
        <v>0</v>
      </c>
      <c r="K917">
        <v>1150</v>
      </c>
      <c r="L917">
        <v>1826200</v>
      </c>
      <c r="M917" t="s">
        <v>1548</v>
      </c>
      <c r="N917">
        <v>328716</v>
      </c>
      <c r="O917">
        <v>2154916</v>
      </c>
      <c r="P917" t="s">
        <v>1394</v>
      </c>
      <c r="Q917" s="7">
        <v>45981</v>
      </c>
      <c r="R917" t="s">
        <v>1552</v>
      </c>
      <c r="S917" s="10" t="str">
        <f t="shared" si="98"/>
        <v/>
      </c>
      <c r="T917" s="10" t="str">
        <f t="shared" si="99"/>
        <v/>
      </c>
      <c r="U917" s="10" t="str">
        <f t="shared" si="100"/>
        <v/>
      </c>
      <c r="V917" s="10" t="str">
        <f t="shared" si="101"/>
        <v/>
      </c>
      <c r="W917" s="10" t="str">
        <f t="shared" si="102"/>
        <v/>
      </c>
      <c r="X917" s="10">
        <f t="shared" si="103"/>
        <v>914</v>
      </c>
      <c r="Y917" s="10" t="str">
        <f t="shared" si="104"/>
        <v/>
      </c>
    </row>
    <row r="918" spans="1:25" x14ac:dyDescent="0.3">
      <c r="A918" t="s">
        <v>2482</v>
      </c>
      <c r="B918" s="7">
        <v>45981</v>
      </c>
      <c r="C918" t="s">
        <v>1446</v>
      </c>
      <c r="D918" t="s">
        <v>1447</v>
      </c>
      <c r="E918">
        <v>17</v>
      </c>
      <c r="F918" t="s">
        <v>1547</v>
      </c>
      <c r="G918">
        <v>1268</v>
      </c>
      <c r="H918" t="s">
        <v>190</v>
      </c>
      <c r="I918">
        <v>355</v>
      </c>
      <c r="J918">
        <v>0</v>
      </c>
      <c r="K918">
        <v>355</v>
      </c>
      <c r="L918">
        <v>450140</v>
      </c>
      <c r="M918" t="s">
        <v>1557</v>
      </c>
      <c r="N918">
        <v>81025.2</v>
      </c>
      <c r="O918">
        <v>531165.19999999995</v>
      </c>
      <c r="P918" t="s">
        <v>1380</v>
      </c>
      <c r="Q918" s="7">
        <v>45982</v>
      </c>
      <c r="R918" t="s">
        <v>1552</v>
      </c>
      <c r="S918" s="10" t="str">
        <f t="shared" si="98"/>
        <v/>
      </c>
      <c r="T918" s="10" t="str">
        <f t="shared" si="99"/>
        <v/>
      </c>
      <c r="U918" s="10" t="str">
        <f t="shared" si="100"/>
        <v/>
      </c>
      <c r="V918" s="10" t="str">
        <f t="shared" si="101"/>
        <v/>
      </c>
      <c r="W918" s="10" t="str">
        <f t="shared" si="102"/>
        <v/>
      </c>
      <c r="X918" s="10">
        <f t="shared" si="103"/>
        <v>915</v>
      </c>
      <c r="Y918" s="10" t="str">
        <f t="shared" si="104"/>
        <v/>
      </c>
    </row>
    <row r="919" spans="1:25" x14ac:dyDescent="0.3">
      <c r="A919" t="s">
        <v>2483</v>
      </c>
      <c r="B919" s="7">
        <v>45981</v>
      </c>
      <c r="C919" t="s">
        <v>1490</v>
      </c>
      <c r="D919" t="s">
        <v>1491</v>
      </c>
      <c r="E919">
        <v>16</v>
      </c>
      <c r="F919" t="s">
        <v>1568</v>
      </c>
      <c r="G919">
        <v>1806</v>
      </c>
      <c r="H919" t="s">
        <v>200</v>
      </c>
      <c r="I919">
        <v>165</v>
      </c>
      <c r="J919">
        <v>2.5</v>
      </c>
      <c r="K919">
        <v>160.88</v>
      </c>
      <c r="L919">
        <v>290549.28000000003</v>
      </c>
      <c r="M919" t="s">
        <v>1557</v>
      </c>
      <c r="N919">
        <v>52298.87</v>
      </c>
      <c r="O919">
        <v>342848.15</v>
      </c>
      <c r="P919" t="s">
        <v>1389</v>
      </c>
      <c r="Q919" s="7">
        <v>45981</v>
      </c>
      <c r="R919" t="s">
        <v>1549</v>
      </c>
      <c r="S919" s="10" t="str">
        <f t="shared" si="98"/>
        <v/>
      </c>
      <c r="T919" s="10" t="str">
        <f t="shared" si="99"/>
        <v/>
      </c>
      <c r="U919" s="10" t="str">
        <f t="shared" si="100"/>
        <v/>
      </c>
      <c r="V919" s="10" t="str">
        <f t="shared" si="101"/>
        <v/>
      </c>
      <c r="W919" s="10" t="str">
        <f t="shared" si="102"/>
        <v/>
      </c>
      <c r="X919" s="10">
        <f t="shared" si="103"/>
        <v>916</v>
      </c>
      <c r="Y919" s="10" t="str">
        <f t="shared" si="104"/>
        <v/>
      </c>
    </row>
    <row r="920" spans="1:25" x14ac:dyDescent="0.3">
      <c r="A920" t="s">
        <v>2484</v>
      </c>
      <c r="B920" s="7">
        <v>45981</v>
      </c>
      <c r="C920" t="s">
        <v>1461</v>
      </c>
      <c r="D920" t="s">
        <v>1462</v>
      </c>
      <c r="E920">
        <v>13</v>
      </c>
      <c r="F920" t="s">
        <v>1585</v>
      </c>
      <c r="G920">
        <v>159</v>
      </c>
      <c r="H920" t="s">
        <v>200</v>
      </c>
      <c r="I920">
        <v>148</v>
      </c>
      <c r="J920">
        <v>0</v>
      </c>
      <c r="K920">
        <v>148</v>
      </c>
      <c r="L920">
        <v>23532</v>
      </c>
      <c r="M920" t="s">
        <v>1557</v>
      </c>
      <c r="N920">
        <v>4235.76</v>
      </c>
      <c r="O920">
        <v>27767.759999999998</v>
      </c>
      <c r="P920" t="s">
        <v>1389</v>
      </c>
      <c r="Q920" s="7">
        <v>45982</v>
      </c>
      <c r="R920" t="s">
        <v>1549</v>
      </c>
      <c r="S920" s="10" t="str">
        <f t="shared" si="98"/>
        <v/>
      </c>
      <c r="T920" s="10" t="str">
        <f t="shared" si="99"/>
        <v/>
      </c>
      <c r="U920" s="10" t="str">
        <f t="shared" si="100"/>
        <v/>
      </c>
      <c r="V920" s="10" t="str">
        <f t="shared" si="101"/>
        <v/>
      </c>
      <c r="W920" s="10" t="str">
        <f t="shared" si="102"/>
        <v/>
      </c>
      <c r="X920" s="10">
        <f t="shared" si="103"/>
        <v>917</v>
      </c>
      <c r="Y920" s="10" t="str">
        <f t="shared" si="104"/>
        <v/>
      </c>
    </row>
    <row r="921" spans="1:25" x14ac:dyDescent="0.3">
      <c r="A921" t="s">
        <v>2485</v>
      </c>
      <c r="B921" s="7">
        <v>45982</v>
      </c>
      <c r="C921" t="s">
        <v>1436</v>
      </c>
      <c r="D921" t="s">
        <v>1437</v>
      </c>
      <c r="E921">
        <v>18</v>
      </c>
      <c r="F921" t="s">
        <v>1618</v>
      </c>
      <c r="G921">
        <v>2356</v>
      </c>
      <c r="H921" t="s">
        <v>190</v>
      </c>
      <c r="I921">
        <v>368</v>
      </c>
      <c r="J921">
        <v>1</v>
      </c>
      <c r="K921">
        <v>364.32</v>
      </c>
      <c r="L921">
        <v>858337.92</v>
      </c>
      <c r="M921" t="s">
        <v>1548</v>
      </c>
      <c r="N921">
        <v>154500.82999999999</v>
      </c>
      <c r="O921">
        <v>1012838.75</v>
      </c>
      <c r="P921" t="s">
        <v>1394</v>
      </c>
      <c r="Q921" s="7">
        <v>45983</v>
      </c>
      <c r="R921" t="s">
        <v>1549</v>
      </c>
      <c r="S921" s="10" t="str">
        <f t="shared" si="98"/>
        <v/>
      </c>
      <c r="T921" s="10" t="str">
        <f t="shared" si="99"/>
        <v/>
      </c>
      <c r="U921" s="10" t="str">
        <f t="shared" si="100"/>
        <v/>
      </c>
      <c r="V921" s="10" t="str">
        <f t="shared" si="101"/>
        <v/>
      </c>
      <c r="W921" s="10" t="str">
        <f t="shared" si="102"/>
        <v/>
      </c>
      <c r="X921" s="10">
        <f t="shared" si="103"/>
        <v>918</v>
      </c>
      <c r="Y921" s="10" t="str">
        <f t="shared" si="104"/>
        <v/>
      </c>
    </row>
    <row r="922" spans="1:25" x14ac:dyDescent="0.3">
      <c r="A922" t="s">
        <v>2486</v>
      </c>
      <c r="B922" s="7">
        <v>45982</v>
      </c>
      <c r="C922" t="s">
        <v>1436</v>
      </c>
      <c r="D922" t="s">
        <v>1437</v>
      </c>
      <c r="E922">
        <v>18</v>
      </c>
      <c r="F922" t="s">
        <v>1570</v>
      </c>
      <c r="G922">
        <v>1303</v>
      </c>
      <c r="H922" t="s">
        <v>200</v>
      </c>
      <c r="I922">
        <v>780</v>
      </c>
      <c r="J922">
        <v>0</v>
      </c>
      <c r="K922">
        <v>780</v>
      </c>
      <c r="L922">
        <v>1016340</v>
      </c>
      <c r="M922" t="s">
        <v>1548</v>
      </c>
      <c r="N922">
        <v>182941.2</v>
      </c>
      <c r="O922">
        <v>1199281.2</v>
      </c>
      <c r="P922" t="s">
        <v>1394</v>
      </c>
      <c r="Q922" s="7">
        <v>45982</v>
      </c>
      <c r="R922" t="s">
        <v>1552</v>
      </c>
      <c r="S922" s="10" t="str">
        <f t="shared" si="98"/>
        <v/>
      </c>
      <c r="T922" s="10" t="str">
        <f t="shared" si="99"/>
        <v/>
      </c>
      <c r="U922" s="10" t="str">
        <f t="shared" si="100"/>
        <v/>
      </c>
      <c r="V922" s="10" t="str">
        <f t="shared" si="101"/>
        <v/>
      </c>
      <c r="W922" s="10" t="str">
        <f t="shared" si="102"/>
        <v/>
      </c>
      <c r="X922" s="10">
        <f t="shared" si="103"/>
        <v>919</v>
      </c>
      <c r="Y922" s="10" t="str">
        <f t="shared" si="104"/>
        <v/>
      </c>
    </row>
    <row r="923" spans="1:25" x14ac:dyDescent="0.3">
      <c r="A923" t="s">
        <v>2487</v>
      </c>
      <c r="B923" s="7">
        <v>45982</v>
      </c>
      <c r="C923" t="s">
        <v>1412</v>
      </c>
      <c r="D923" t="s">
        <v>1413</v>
      </c>
      <c r="E923">
        <v>18</v>
      </c>
      <c r="F923" t="s">
        <v>1585</v>
      </c>
      <c r="G923">
        <v>1405</v>
      </c>
      <c r="H923" t="s">
        <v>200</v>
      </c>
      <c r="I923">
        <v>148</v>
      </c>
      <c r="J923">
        <v>0</v>
      </c>
      <c r="K923">
        <v>148</v>
      </c>
      <c r="L923">
        <v>207940</v>
      </c>
      <c r="M923" t="s">
        <v>1548</v>
      </c>
      <c r="N923">
        <v>37429.199999999997</v>
      </c>
      <c r="O923">
        <v>245369.2</v>
      </c>
      <c r="P923" t="s">
        <v>1389</v>
      </c>
      <c r="Q923" s="7">
        <v>45983</v>
      </c>
      <c r="R923" t="s">
        <v>1552</v>
      </c>
      <c r="S923" s="10" t="str">
        <f t="shared" si="98"/>
        <v/>
      </c>
      <c r="T923" s="10" t="str">
        <f t="shared" si="99"/>
        <v/>
      </c>
      <c r="U923" s="10" t="str">
        <f t="shared" si="100"/>
        <v/>
      </c>
      <c r="V923" s="10" t="str">
        <f t="shared" si="101"/>
        <v/>
      </c>
      <c r="W923" s="10" t="str">
        <f t="shared" si="102"/>
        <v/>
      </c>
      <c r="X923" s="10">
        <f t="shared" si="103"/>
        <v>920</v>
      </c>
      <c r="Y923" s="10" t="str">
        <f t="shared" si="104"/>
        <v/>
      </c>
    </row>
    <row r="924" spans="1:25" x14ac:dyDescent="0.3">
      <c r="A924" t="s">
        <v>2488</v>
      </c>
      <c r="B924" s="7">
        <v>45982</v>
      </c>
      <c r="C924" t="s">
        <v>1423</v>
      </c>
      <c r="D924" t="s">
        <v>1424</v>
      </c>
      <c r="E924">
        <v>12</v>
      </c>
      <c r="F924" t="s">
        <v>1551</v>
      </c>
      <c r="G924">
        <v>692</v>
      </c>
      <c r="H924" t="s">
        <v>190</v>
      </c>
      <c r="I924">
        <v>342</v>
      </c>
      <c r="J924">
        <v>1</v>
      </c>
      <c r="K924">
        <v>338.58</v>
      </c>
      <c r="L924">
        <v>234297.36</v>
      </c>
      <c r="M924" t="s">
        <v>1557</v>
      </c>
      <c r="N924">
        <v>42173.52</v>
      </c>
      <c r="O924">
        <v>276470.88</v>
      </c>
      <c r="P924" t="s">
        <v>1394</v>
      </c>
      <c r="Q924" s="7">
        <v>45983</v>
      </c>
      <c r="R924" t="s">
        <v>1549</v>
      </c>
      <c r="S924" s="10" t="str">
        <f t="shared" si="98"/>
        <v/>
      </c>
      <c r="T924" s="10" t="str">
        <f t="shared" si="99"/>
        <v/>
      </c>
      <c r="U924" s="10" t="str">
        <f t="shared" si="100"/>
        <v/>
      </c>
      <c r="V924" s="10" t="str">
        <f t="shared" si="101"/>
        <v/>
      </c>
      <c r="W924" s="10" t="str">
        <f t="shared" si="102"/>
        <v/>
      </c>
      <c r="X924" s="10">
        <f t="shared" si="103"/>
        <v>921</v>
      </c>
      <c r="Y924" s="10" t="str">
        <f t="shared" si="104"/>
        <v/>
      </c>
    </row>
    <row r="925" spans="1:25" x14ac:dyDescent="0.3">
      <c r="A925" t="s">
        <v>2489</v>
      </c>
      <c r="B925" s="7">
        <v>45982</v>
      </c>
      <c r="C925" t="s">
        <v>1449</v>
      </c>
      <c r="D925" t="s">
        <v>1450</v>
      </c>
      <c r="E925">
        <v>18</v>
      </c>
      <c r="F925" t="s">
        <v>1585</v>
      </c>
      <c r="G925">
        <v>304</v>
      </c>
      <c r="H925" t="s">
        <v>200</v>
      </c>
      <c r="I925">
        <v>148</v>
      </c>
      <c r="J925">
        <v>4</v>
      </c>
      <c r="K925">
        <v>142.08000000000001</v>
      </c>
      <c r="L925">
        <v>43192.32</v>
      </c>
      <c r="M925" t="s">
        <v>1548</v>
      </c>
      <c r="N925">
        <v>7774.62</v>
      </c>
      <c r="O925">
        <v>50966.94</v>
      </c>
      <c r="P925" t="s">
        <v>1418</v>
      </c>
      <c r="Q925" s="7">
        <v>45984</v>
      </c>
      <c r="R925" t="s">
        <v>1549</v>
      </c>
      <c r="S925" s="10" t="str">
        <f t="shared" si="98"/>
        <v/>
      </c>
      <c r="T925" s="10" t="str">
        <f t="shared" si="99"/>
        <v/>
      </c>
      <c r="U925" s="10" t="str">
        <f t="shared" si="100"/>
        <v/>
      </c>
      <c r="V925" s="10" t="str">
        <f t="shared" si="101"/>
        <v/>
      </c>
      <c r="W925" s="10" t="str">
        <f t="shared" si="102"/>
        <v/>
      </c>
      <c r="X925" s="10">
        <f t="shared" si="103"/>
        <v>922</v>
      </c>
      <c r="Y925" s="10" t="str">
        <f t="shared" si="104"/>
        <v/>
      </c>
    </row>
    <row r="926" spans="1:25" x14ac:dyDescent="0.3">
      <c r="A926" t="s">
        <v>2490</v>
      </c>
      <c r="B926" s="7">
        <v>45982</v>
      </c>
      <c r="C926" t="s">
        <v>1423</v>
      </c>
      <c r="D926" t="s">
        <v>1424</v>
      </c>
      <c r="E926">
        <v>12</v>
      </c>
      <c r="F926" t="s">
        <v>1607</v>
      </c>
      <c r="G926">
        <v>1988</v>
      </c>
      <c r="H926" t="s">
        <v>200</v>
      </c>
      <c r="I926">
        <v>610</v>
      </c>
      <c r="J926">
        <v>3</v>
      </c>
      <c r="K926">
        <v>591.70000000000005</v>
      </c>
      <c r="L926">
        <v>1176299.6000000001</v>
      </c>
      <c r="M926" t="s">
        <v>1557</v>
      </c>
      <c r="N926">
        <v>211733.93</v>
      </c>
      <c r="O926">
        <v>1388033.53</v>
      </c>
      <c r="P926" t="s">
        <v>1394</v>
      </c>
      <c r="Q926" s="7">
        <v>45983</v>
      </c>
      <c r="R926" t="s">
        <v>1552</v>
      </c>
      <c r="S926" s="10" t="str">
        <f t="shared" si="98"/>
        <v/>
      </c>
      <c r="T926" s="10" t="str">
        <f t="shared" si="99"/>
        <v/>
      </c>
      <c r="U926" s="10" t="str">
        <f t="shared" si="100"/>
        <v/>
      </c>
      <c r="V926" s="10" t="str">
        <f t="shared" si="101"/>
        <v/>
      </c>
      <c r="W926" s="10" t="str">
        <f t="shared" si="102"/>
        <v/>
      </c>
      <c r="X926" s="10">
        <f t="shared" si="103"/>
        <v>923</v>
      </c>
      <c r="Y926" s="10" t="str">
        <f t="shared" si="104"/>
        <v/>
      </c>
    </row>
    <row r="927" spans="1:25" x14ac:dyDescent="0.3">
      <c r="A927" t="s">
        <v>2491</v>
      </c>
      <c r="B927" s="7">
        <v>45982</v>
      </c>
      <c r="C927" t="s">
        <v>1381</v>
      </c>
      <c r="D927" t="s">
        <v>1382</v>
      </c>
      <c r="E927">
        <v>18</v>
      </c>
      <c r="F927" t="s">
        <v>1618</v>
      </c>
      <c r="G927">
        <v>892</v>
      </c>
      <c r="H927" t="s">
        <v>190</v>
      </c>
      <c r="I927">
        <v>368</v>
      </c>
      <c r="J927">
        <v>0</v>
      </c>
      <c r="K927">
        <v>368</v>
      </c>
      <c r="L927">
        <v>328256</v>
      </c>
      <c r="M927" t="s">
        <v>1548</v>
      </c>
      <c r="N927">
        <v>59086.080000000002</v>
      </c>
      <c r="O927">
        <v>387342.08000000002</v>
      </c>
      <c r="P927" t="s">
        <v>1380</v>
      </c>
      <c r="Q927" s="7">
        <v>45982</v>
      </c>
      <c r="R927" t="s">
        <v>1549</v>
      </c>
      <c r="S927" s="10" t="str">
        <f t="shared" si="98"/>
        <v/>
      </c>
      <c r="T927" s="10" t="str">
        <f t="shared" si="99"/>
        <v/>
      </c>
      <c r="U927" s="10" t="str">
        <f t="shared" si="100"/>
        <v/>
      </c>
      <c r="V927" s="10" t="str">
        <f t="shared" si="101"/>
        <v/>
      </c>
      <c r="W927" s="10" t="str">
        <f t="shared" si="102"/>
        <v/>
      </c>
      <c r="X927" s="10">
        <f t="shared" si="103"/>
        <v>924</v>
      </c>
      <c r="Y927" s="10" t="str">
        <f t="shared" si="104"/>
        <v/>
      </c>
    </row>
    <row r="928" spans="1:25" x14ac:dyDescent="0.3">
      <c r="A928" t="s">
        <v>2492</v>
      </c>
      <c r="B928" s="7">
        <v>45982</v>
      </c>
      <c r="C928" t="s">
        <v>1517</v>
      </c>
      <c r="D928" t="s">
        <v>1518</v>
      </c>
      <c r="E928">
        <v>14</v>
      </c>
      <c r="F928" t="s">
        <v>1604</v>
      </c>
      <c r="G928">
        <v>165</v>
      </c>
      <c r="H928" t="s">
        <v>204</v>
      </c>
      <c r="I928">
        <v>95</v>
      </c>
      <c r="J928">
        <v>2.5</v>
      </c>
      <c r="K928">
        <v>92.62</v>
      </c>
      <c r="L928">
        <v>15282.3</v>
      </c>
      <c r="M928" t="s">
        <v>1557</v>
      </c>
      <c r="N928">
        <v>2750.81</v>
      </c>
      <c r="O928">
        <v>18033.11</v>
      </c>
      <c r="P928" t="s">
        <v>1394</v>
      </c>
      <c r="Q928" s="7">
        <v>45982</v>
      </c>
      <c r="R928" t="s">
        <v>1552</v>
      </c>
      <c r="S928" s="10" t="str">
        <f t="shared" si="98"/>
        <v/>
      </c>
      <c r="T928" s="10" t="str">
        <f t="shared" si="99"/>
        <v/>
      </c>
      <c r="U928" s="10" t="str">
        <f t="shared" si="100"/>
        <v/>
      </c>
      <c r="V928" s="10" t="str">
        <f t="shared" si="101"/>
        <v/>
      </c>
      <c r="W928" s="10" t="str">
        <f t="shared" si="102"/>
        <v/>
      </c>
      <c r="X928" s="10">
        <f t="shared" si="103"/>
        <v>925</v>
      </c>
      <c r="Y928" s="10" t="str">
        <f t="shared" si="104"/>
        <v/>
      </c>
    </row>
    <row r="929" spans="1:25" x14ac:dyDescent="0.3">
      <c r="A929" t="s">
        <v>2493</v>
      </c>
      <c r="B929" s="7">
        <v>45982</v>
      </c>
      <c r="C929" t="s">
        <v>1381</v>
      </c>
      <c r="D929" t="s">
        <v>1382</v>
      </c>
      <c r="E929">
        <v>18</v>
      </c>
      <c r="F929" t="s">
        <v>1576</v>
      </c>
      <c r="G929">
        <v>1541</v>
      </c>
      <c r="H929" t="s">
        <v>200</v>
      </c>
      <c r="I929">
        <v>92</v>
      </c>
      <c r="J929">
        <v>3</v>
      </c>
      <c r="K929">
        <v>89.24</v>
      </c>
      <c r="L929">
        <v>137518.84</v>
      </c>
      <c r="M929" t="s">
        <v>1548</v>
      </c>
      <c r="N929">
        <v>24753.39</v>
      </c>
      <c r="O929">
        <v>162272.23000000001</v>
      </c>
      <c r="P929" t="s">
        <v>1380</v>
      </c>
      <c r="Q929" s="7">
        <v>45983</v>
      </c>
      <c r="R929" t="s">
        <v>1549</v>
      </c>
      <c r="S929" s="10" t="str">
        <f t="shared" si="98"/>
        <v/>
      </c>
      <c r="T929" s="10" t="str">
        <f t="shared" si="99"/>
        <v/>
      </c>
      <c r="U929" s="10" t="str">
        <f t="shared" si="100"/>
        <v/>
      </c>
      <c r="V929" s="10" t="str">
        <f t="shared" si="101"/>
        <v/>
      </c>
      <c r="W929" s="10" t="str">
        <f t="shared" si="102"/>
        <v/>
      </c>
      <c r="X929" s="10">
        <f t="shared" si="103"/>
        <v>926</v>
      </c>
      <c r="Y929" s="10" t="str">
        <f t="shared" si="104"/>
        <v/>
      </c>
    </row>
    <row r="930" spans="1:25" x14ac:dyDescent="0.3">
      <c r="A930" t="s">
        <v>2494</v>
      </c>
      <c r="B930" s="7">
        <v>45983</v>
      </c>
      <c r="C930" t="s">
        <v>1436</v>
      </c>
      <c r="D930" t="s">
        <v>1437</v>
      </c>
      <c r="E930">
        <v>18</v>
      </c>
      <c r="F930" t="s">
        <v>1556</v>
      </c>
      <c r="G930">
        <v>165</v>
      </c>
      <c r="H930" t="s">
        <v>204</v>
      </c>
      <c r="I930">
        <v>1350</v>
      </c>
      <c r="J930">
        <v>0</v>
      </c>
      <c r="K930">
        <v>1350</v>
      </c>
      <c r="L930">
        <v>222750</v>
      </c>
      <c r="M930" t="s">
        <v>1548</v>
      </c>
      <c r="N930">
        <v>40095</v>
      </c>
      <c r="O930">
        <v>262845</v>
      </c>
      <c r="P930" t="s">
        <v>1394</v>
      </c>
      <c r="Q930" s="7">
        <v>45985</v>
      </c>
      <c r="R930" t="s">
        <v>1552</v>
      </c>
      <c r="S930" s="10" t="str">
        <f t="shared" si="98"/>
        <v/>
      </c>
      <c r="T930" s="10" t="str">
        <f t="shared" si="99"/>
        <v/>
      </c>
      <c r="U930" s="10" t="str">
        <f t="shared" si="100"/>
        <v/>
      </c>
      <c r="V930" s="10" t="str">
        <f t="shared" si="101"/>
        <v/>
      </c>
      <c r="W930" s="10" t="str">
        <f t="shared" si="102"/>
        <v/>
      </c>
      <c r="X930" s="10">
        <f t="shared" si="103"/>
        <v>927</v>
      </c>
      <c r="Y930" s="10" t="str">
        <f t="shared" si="104"/>
        <v/>
      </c>
    </row>
    <row r="931" spans="1:25" x14ac:dyDescent="0.3">
      <c r="A931" t="s">
        <v>2495</v>
      </c>
      <c r="B931" s="7">
        <v>45983</v>
      </c>
      <c r="C931" t="s">
        <v>1468</v>
      </c>
      <c r="D931" t="s">
        <v>1469</v>
      </c>
      <c r="E931">
        <v>18</v>
      </c>
      <c r="F931" t="s">
        <v>1556</v>
      </c>
      <c r="G931">
        <v>105</v>
      </c>
      <c r="H931" t="s">
        <v>204</v>
      </c>
      <c r="I931">
        <v>1350</v>
      </c>
      <c r="J931">
        <v>3</v>
      </c>
      <c r="K931">
        <v>1309.5</v>
      </c>
      <c r="L931">
        <v>137497.5</v>
      </c>
      <c r="M931" t="s">
        <v>1548</v>
      </c>
      <c r="N931">
        <v>24749.55</v>
      </c>
      <c r="O931">
        <v>162247.04999999999</v>
      </c>
      <c r="P931" t="s">
        <v>1389</v>
      </c>
      <c r="Q931" s="7">
        <v>45984</v>
      </c>
      <c r="R931" t="s">
        <v>1552</v>
      </c>
      <c r="S931" s="10" t="str">
        <f t="shared" si="98"/>
        <v/>
      </c>
      <c r="T931" s="10" t="str">
        <f t="shared" si="99"/>
        <v/>
      </c>
      <c r="U931" s="10" t="str">
        <f t="shared" si="100"/>
        <v/>
      </c>
      <c r="V931" s="10" t="str">
        <f t="shared" si="101"/>
        <v/>
      </c>
      <c r="W931" s="10" t="str">
        <f t="shared" si="102"/>
        <v/>
      </c>
      <c r="X931" s="10">
        <f t="shared" si="103"/>
        <v>928</v>
      </c>
      <c r="Y931" s="10" t="str">
        <f t="shared" si="104"/>
        <v/>
      </c>
    </row>
    <row r="932" spans="1:25" x14ac:dyDescent="0.3">
      <c r="A932" t="s">
        <v>2496</v>
      </c>
      <c r="B932" s="7">
        <v>45983</v>
      </c>
      <c r="C932" t="s">
        <v>1501</v>
      </c>
      <c r="D932" t="s">
        <v>1502</v>
      </c>
      <c r="E932">
        <v>12</v>
      </c>
      <c r="F932" t="s">
        <v>1618</v>
      </c>
      <c r="G932">
        <v>564</v>
      </c>
      <c r="H932" t="s">
        <v>190</v>
      </c>
      <c r="I932">
        <v>368</v>
      </c>
      <c r="J932">
        <v>2</v>
      </c>
      <c r="K932">
        <v>360.64</v>
      </c>
      <c r="L932">
        <v>203400.95999999999</v>
      </c>
      <c r="M932" t="s">
        <v>1557</v>
      </c>
      <c r="N932">
        <v>36612.17</v>
      </c>
      <c r="O932">
        <v>240013.13</v>
      </c>
      <c r="P932" t="s">
        <v>1380</v>
      </c>
      <c r="Q932" s="7">
        <v>45984</v>
      </c>
      <c r="R932" t="s">
        <v>1552</v>
      </c>
      <c r="S932" s="10" t="str">
        <f t="shared" si="98"/>
        <v/>
      </c>
      <c r="T932" s="10" t="str">
        <f t="shared" si="99"/>
        <v/>
      </c>
      <c r="U932" s="10" t="str">
        <f t="shared" si="100"/>
        <v/>
      </c>
      <c r="V932" s="10" t="str">
        <f t="shared" si="101"/>
        <v/>
      </c>
      <c r="W932" s="10" t="str">
        <f t="shared" si="102"/>
        <v/>
      </c>
      <c r="X932" s="10">
        <f t="shared" si="103"/>
        <v>929</v>
      </c>
      <c r="Y932" s="10" t="str">
        <f t="shared" si="104"/>
        <v/>
      </c>
    </row>
    <row r="933" spans="1:25" x14ac:dyDescent="0.3">
      <c r="A933" t="s">
        <v>2497</v>
      </c>
      <c r="B933" s="7">
        <v>45983</v>
      </c>
      <c r="C933" t="s">
        <v>1430</v>
      </c>
      <c r="D933" t="s">
        <v>1413</v>
      </c>
      <c r="E933">
        <v>18</v>
      </c>
      <c r="F933" t="s">
        <v>1618</v>
      </c>
      <c r="G933">
        <v>252</v>
      </c>
      <c r="H933" t="s">
        <v>190</v>
      </c>
      <c r="I933">
        <v>368</v>
      </c>
      <c r="J933">
        <v>2.5</v>
      </c>
      <c r="K933">
        <v>358.8</v>
      </c>
      <c r="L933">
        <v>90417.600000000006</v>
      </c>
      <c r="M933" t="s">
        <v>1548</v>
      </c>
      <c r="N933">
        <v>16275.17</v>
      </c>
      <c r="O933">
        <v>106692.77</v>
      </c>
      <c r="P933" t="s">
        <v>1380</v>
      </c>
      <c r="Q933" s="7">
        <v>45983</v>
      </c>
      <c r="R933" t="s">
        <v>1549</v>
      </c>
      <c r="S933" s="10" t="str">
        <f t="shared" si="98"/>
        <v/>
      </c>
      <c r="T933" s="10" t="str">
        <f t="shared" si="99"/>
        <v/>
      </c>
      <c r="U933" s="10" t="str">
        <f t="shared" si="100"/>
        <v/>
      </c>
      <c r="V933" s="10" t="str">
        <f t="shared" si="101"/>
        <v/>
      </c>
      <c r="W933" s="10" t="str">
        <f t="shared" si="102"/>
        <v/>
      </c>
      <c r="X933" s="10">
        <f t="shared" si="103"/>
        <v>930</v>
      </c>
      <c r="Y933" s="10" t="str">
        <f t="shared" si="104"/>
        <v/>
      </c>
    </row>
    <row r="934" spans="1:25" x14ac:dyDescent="0.3">
      <c r="A934" t="s">
        <v>2498</v>
      </c>
      <c r="B934" s="7">
        <v>45985</v>
      </c>
      <c r="C934" t="s">
        <v>1501</v>
      </c>
      <c r="D934" t="s">
        <v>1502</v>
      </c>
      <c r="E934">
        <v>12</v>
      </c>
      <c r="F934" t="s">
        <v>1627</v>
      </c>
      <c r="G934">
        <v>1281</v>
      </c>
      <c r="H934" t="s">
        <v>200</v>
      </c>
      <c r="I934">
        <v>820</v>
      </c>
      <c r="J934">
        <v>3</v>
      </c>
      <c r="K934">
        <v>795.4</v>
      </c>
      <c r="L934">
        <v>1018907.4</v>
      </c>
      <c r="M934" t="s">
        <v>1557</v>
      </c>
      <c r="N934">
        <v>183403.33</v>
      </c>
      <c r="O934">
        <v>1202310.73</v>
      </c>
      <c r="P934" t="s">
        <v>1380</v>
      </c>
      <c r="Q934" s="7">
        <v>45987</v>
      </c>
      <c r="R934" t="s">
        <v>1549</v>
      </c>
      <c r="S934" s="10" t="str">
        <f t="shared" si="98"/>
        <v/>
      </c>
      <c r="T934" s="10" t="str">
        <f t="shared" si="99"/>
        <v/>
      </c>
      <c r="U934" s="10" t="str">
        <f t="shared" si="100"/>
        <v/>
      </c>
      <c r="V934" s="10" t="str">
        <f t="shared" si="101"/>
        <v/>
      </c>
      <c r="W934" s="10" t="str">
        <f t="shared" si="102"/>
        <v/>
      </c>
      <c r="X934" s="10">
        <f t="shared" si="103"/>
        <v>931</v>
      </c>
      <c r="Y934" s="10" t="str">
        <f t="shared" si="104"/>
        <v/>
      </c>
    </row>
    <row r="935" spans="1:25" x14ac:dyDescent="0.3">
      <c r="A935" t="s">
        <v>2499</v>
      </c>
      <c r="B935" s="7">
        <v>45985</v>
      </c>
      <c r="C935" t="s">
        <v>1472</v>
      </c>
      <c r="D935" t="s">
        <v>1473</v>
      </c>
      <c r="E935">
        <v>18</v>
      </c>
      <c r="F935" t="s">
        <v>1559</v>
      </c>
      <c r="G935">
        <v>710</v>
      </c>
      <c r="H935" t="s">
        <v>200</v>
      </c>
      <c r="I935">
        <v>520</v>
      </c>
      <c r="J935">
        <v>2.5</v>
      </c>
      <c r="K935">
        <v>507</v>
      </c>
      <c r="L935">
        <v>359970</v>
      </c>
      <c r="M935" t="s">
        <v>1548</v>
      </c>
      <c r="N935">
        <v>64794.6</v>
      </c>
      <c r="O935">
        <v>424764.6</v>
      </c>
      <c r="P935" t="s">
        <v>1394</v>
      </c>
      <c r="Q935" s="7">
        <v>45987</v>
      </c>
      <c r="R935" t="s">
        <v>1549</v>
      </c>
      <c r="S935" s="10" t="str">
        <f t="shared" si="98"/>
        <v/>
      </c>
      <c r="T935" s="10" t="str">
        <f t="shared" si="99"/>
        <v/>
      </c>
      <c r="U935" s="10" t="str">
        <f t="shared" si="100"/>
        <v/>
      </c>
      <c r="V935" s="10" t="str">
        <f t="shared" si="101"/>
        <v/>
      </c>
      <c r="W935" s="10" t="str">
        <f t="shared" si="102"/>
        <v/>
      </c>
      <c r="X935" s="10">
        <f t="shared" si="103"/>
        <v>932</v>
      </c>
      <c r="Y935" s="10" t="str">
        <f t="shared" si="104"/>
        <v/>
      </c>
    </row>
    <row r="936" spans="1:25" x14ac:dyDescent="0.3">
      <c r="A936" t="s">
        <v>2500</v>
      </c>
      <c r="B936" s="7">
        <v>45986</v>
      </c>
      <c r="C936" t="s">
        <v>1430</v>
      </c>
      <c r="D936" t="s">
        <v>1413</v>
      </c>
      <c r="E936">
        <v>18</v>
      </c>
      <c r="F936" t="s">
        <v>1565</v>
      </c>
      <c r="G936">
        <v>1449</v>
      </c>
      <c r="H936" t="s">
        <v>200</v>
      </c>
      <c r="I936">
        <v>1150</v>
      </c>
      <c r="J936">
        <v>0</v>
      </c>
      <c r="K936">
        <v>1150</v>
      </c>
      <c r="L936">
        <v>1666350</v>
      </c>
      <c r="M936" t="s">
        <v>1548</v>
      </c>
      <c r="N936">
        <v>299943</v>
      </c>
      <c r="O936">
        <v>1966293</v>
      </c>
      <c r="P936" t="s">
        <v>1380</v>
      </c>
      <c r="Q936" s="7">
        <v>45987</v>
      </c>
      <c r="R936" t="s">
        <v>1549</v>
      </c>
      <c r="S936" s="10" t="str">
        <f t="shared" si="98"/>
        <v/>
      </c>
      <c r="T936" s="10" t="str">
        <f t="shared" si="99"/>
        <v/>
      </c>
      <c r="U936" s="10" t="str">
        <f t="shared" si="100"/>
        <v/>
      </c>
      <c r="V936" s="10" t="str">
        <f t="shared" si="101"/>
        <v/>
      </c>
      <c r="W936" s="10" t="str">
        <f t="shared" si="102"/>
        <v/>
      </c>
      <c r="X936" s="10">
        <f t="shared" si="103"/>
        <v>933</v>
      </c>
      <c r="Y936" s="10" t="str">
        <f t="shared" si="104"/>
        <v/>
      </c>
    </row>
    <row r="937" spans="1:25" x14ac:dyDescent="0.3">
      <c r="A937" t="s">
        <v>2501</v>
      </c>
      <c r="B937" s="7">
        <v>45986</v>
      </c>
      <c r="C937" t="s">
        <v>1461</v>
      </c>
      <c r="D937" t="s">
        <v>1462</v>
      </c>
      <c r="E937">
        <v>13</v>
      </c>
      <c r="F937" t="s">
        <v>1570</v>
      </c>
      <c r="G937">
        <v>1470</v>
      </c>
      <c r="H937" t="s">
        <v>200</v>
      </c>
      <c r="I937">
        <v>780</v>
      </c>
      <c r="J937">
        <v>2.5</v>
      </c>
      <c r="K937">
        <v>760.5</v>
      </c>
      <c r="L937">
        <v>1117935</v>
      </c>
      <c r="M937" t="s">
        <v>1557</v>
      </c>
      <c r="N937">
        <v>201228.3</v>
      </c>
      <c r="O937">
        <v>1319163.3</v>
      </c>
      <c r="P937" t="s">
        <v>1389</v>
      </c>
      <c r="Q937" s="7">
        <v>45986</v>
      </c>
      <c r="R937" t="s">
        <v>1552</v>
      </c>
      <c r="S937" s="10" t="str">
        <f t="shared" si="98"/>
        <v/>
      </c>
      <c r="T937" s="10" t="str">
        <f t="shared" si="99"/>
        <v/>
      </c>
      <c r="U937" s="10" t="str">
        <f t="shared" si="100"/>
        <v/>
      </c>
      <c r="V937" s="10" t="str">
        <f t="shared" si="101"/>
        <v/>
      </c>
      <c r="W937" s="10" t="str">
        <f t="shared" si="102"/>
        <v/>
      </c>
      <c r="X937" s="10">
        <f t="shared" si="103"/>
        <v>934</v>
      </c>
      <c r="Y937" s="10" t="str">
        <f t="shared" si="104"/>
        <v/>
      </c>
    </row>
    <row r="938" spans="1:25" x14ac:dyDescent="0.3">
      <c r="A938" t="s">
        <v>2502</v>
      </c>
      <c r="B938" s="7">
        <v>45986</v>
      </c>
      <c r="C938" t="s">
        <v>1481</v>
      </c>
      <c r="D938" t="s">
        <v>1482</v>
      </c>
      <c r="E938">
        <v>18</v>
      </c>
      <c r="F938" t="s">
        <v>1556</v>
      </c>
      <c r="G938">
        <v>50</v>
      </c>
      <c r="H938" t="s">
        <v>204</v>
      </c>
      <c r="I938">
        <v>1350</v>
      </c>
      <c r="J938">
        <v>0</v>
      </c>
      <c r="K938">
        <v>1350</v>
      </c>
      <c r="L938">
        <v>67500</v>
      </c>
      <c r="M938" t="s">
        <v>1548</v>
      </c>
      <c r="N938">
        <v>12150</v>
      </c>
      <c r="O938">
        <v>79650</v>
      </c>
      <c r="P938" t="s">
        <v>1389</v>
      </c>
      <c r="Q938" s="7">
        <v>45987</v>
      </c>
      <c r="R938" t="s">
        <v>1549</v>
      </c>
      <c r="S938" s="10" t="str">
        <f t="shared" si="98"/>
        <v/>
      </c>
      <c r="T938" s="10" t="str">
        <f t="shared" si="99"/>
        <v/>
      </c>
      <c r="U938" s="10" t="str">
        <f t="shared" si="100"/>
        <v/>
      </c>
      <c r="V938" s="10" t="str">
        <f t="shared" si="101"/>
        <v/>
      </c>
      <c r="W938" s="10" t="str">
        <f t="shared" si="102"/>
        <v/>
      </c>
      <c r="X938" s="10">
        <f t="shared" si="103"/>
        <v>935</v>
      </c>
      <c r="Y938" s="10" t="str">
        <f t="shared" si="104"/>
        <v/>
      </c>
    </row>
    <row r="939" spans="1:25" x14ac:dyDescent="0.3">
      <c r="A939" t="s">
        <v>2503</v>
      </c>
      <c r="B939" s="7">
        <v>45986</v>
      </c>
      <c r="C939" t="s">
        <v>1436</v>
      </c>
      <c r="D939" t="s">
        <v>1437</v>
      </c>
      <c r="E939">
        <v>18</v>
      </c>
      <c r="F939" t="s">
        <v>1547</v>
      </c>
      <c r="G939">
        <v>1105</v>
      </c>
      <c r="H939" t="s">
        <v>190</v>
      </c>
      <c r="I939">
        <v>355</v>
      </c>
      <c r="J939">
        <v>2</v>
      </c>
      <c r="K939">
        <v>347.9</v>
      </c>
      <c r="L939">
        <v>384429.5</v>
      </c>
      <c r="M939" t="s">
        <v>1548</v>
      </c>
      <c r="N939">
        <v>69197.31</v>
      </c>
      <c r="O939">
        <v>453626.81</v>
      </c>
      <c r="P939" t="s">
        <v>1394</v>
      </c>
      <c r="Q939" s="7">
        <v>45987</v>
      </c>
      <c r="R939" t="s">
        <v>1549</v>
      </c>
      <c r="S939" s="10" t="str">
        <f t="shared" si="98"/>
        <v/>
      </c>
      <c r="T939" s="10" t="str">
        <f t="shared" si="99"/>
        <v/>
      </c>
      <c r="U939" s="10" t="str">
        <f t="shared" si="100"/>
        <v/>
      </c>
      <c r="V939" s="10" t="str">
        <f t="shared" si="101"/>
        <v/>
      </c>
      <c r="W939" s="10" t="str">
        <f t="shared" si="102"/>
        <v/>
      </c>
      <c r="X939" s="10">
        <f t="shared" si="103"/>
        <v>936</v>
      </c>
      <c r="Y939" s="10" t="str">
        <f t="shared" si="104"/>
        <v/>
      </c>
    </row>
    <row r="940" spans="1:25" x14ac:dyDescent="0.3">
      <c r="A940" t="s">
        <v>2504</v>
      </c>
      <c r="B940" s="7">
        <v>45987</v>
      </c>
      <c r="C940" t="s">
        <v>1452</v>
      </c>
      <c r="D940" t="s">
        <v>1453</v>
      </c>
      <c r="E940">
        <v>18</v>
      </c>
      <c r="F940" t="s">
        <v>1556</v>
      </c>
      <c r="G940">
        <v>210</v>
      </c>
      <c r="H940" t="s">
        <v>204</v>
      </c>
      <c r="I940">
        <v>1350</v>
      </c>
      <c r="J940">
        <v>4</v>
      </c>
      <c r="K940">
        <v>1296</v>
      </c>
      <c r="L940">
        <v>272160</v>
      </c>
      <c r="M940" t="s">
        <v>1548</v>
      </c>
      <c r="N940">
        <v>48988.800000000003</v>
      </c>
      <c r="O940">
        <v>321148.79999999999</v>
      </c>
      <c r="P940" t="s">
        <v>1394</v>
      </c>
      <c r="Q940" s="7">
        <v>45988</v>
      </c>
      <c r="R940" t="s">
        <v>1549</v>
      </c>
      <c r="S940" s="10" t="str">
        <f t="shared" si="98"/>
        <v/>
      </c>
      <c r="T940" s="10" t="str">
        <f t="shared" si="99"/>
        <v/>
      </c>
      <c r="U940" s="10" t="str">
        <f t="shared" si="100"/>
        <v/>
      </c>
      <c r="V940" s="10" t="str">
        <f t="shared" si="101"/>
        <v/>
      </c>
      <c r="W940" s="10" t="str">
        <f t="shared" si="102"/>
        <v/>
      </c>
      <c r="X940" s="10">
        <f t="shared" si="103"/>
        <v>937</v>
      </c>
      <c r="Y940" s="10" t="str">
        <f t="shared" si="104"/>
        <v/>
      </c>
    </row>
    <row r="941" spans="1:25" x14ac:dyDescent="0.3">
      <c r="A941" t="s">
        <v>2505</v>
      </c>
      <c r="B941" s="7">
        <v>45987</v>
      </c>
      <c r="C941" t="s">
        <v>1475</v>
      </c>
      <c r="D941" t="s">
        <v>1476</v>
      </c>
      <c r="E941">
        <v>18</v>
      </c>
      <c r="F941" t="s">
        <v>1563</v>
      </c>
      <c r="G941">
        <v>218</v>
      </c>
      <c r="H941" t="s">
        <v>204</v>
      </c>
      <c r="I941">
        <v>480</v>
      </c>
      <c r="J941">
        <v>2</v>
      </c>
      <c r="K941">
        <v>470.4</v>
      </c>
      <c r="L941">
        <v>102547.2</v>
      </c>
      <c r="M941" t="s">
        <v>1548</v>
      </c>
      <c r="N941">
        <v>18458.5</v>
      </c>
      <c r="O941">
        <v>121005.7</v>
      </c>
      <c r="P941" t="s">
        <v>1389</v>
      </c>
      <c r="Q941" s="7">
        <v>45989</v>
      </c>
      <c r="R941" t="s">
        <v>1549</v>
      </c>
      <c r="S941" s="10" t="str">
        <f t="shared" si="98"/>
        <v/>
      </c>
      <c r="T941" s="10" t="str">
        <f t="shared" si="99"/>
        <v/>
      </c>
      <c r="U941" s="10" t="str">
        <f t="shared" si="100"/>
        <v/>
      </c>
      <c r="V941" s="10" t="str">
        <f t="shared" si="101"/>
        <v/>
      </c>
      <c r="W941" s="10" t="str">
        <f t="shared" si="102"/>
        <v/>
      </c>
      <c r="X941" s="10">
        <f t="shared" si="103"/>
        <v>938</v>
      </c>
      <c r="Y941" s="10" t="str">
        <f t="shared" si="104"/>
        <v/>
      </c>
    </row>
    <row r="942" spans="1:25" x14ac:dyDescent="0.3">
      <c r="A942" t="s">
        <v>2506</v>
      </c>
      <c r="B942" s="7">
        <v>45987</v>
      </c>
      <c r="C942" t="s">
        <v>1465</v>
      </c>
      <c r="D942" t="s">
        <v>1466</v>
      </c>
      <c r="E942">
        <v>18</v>
      </c>
      <c r="F942" t="s">
        <v>1627</v>
      </c>
      <c r="G942">
        <v>1947</v>
      </c>
      <c r="H942" t="s">
        <v>200</v>
      </c>
      <c r="I942">
        <v>820</v>
      </c>
      <c r="J942">
        <v>5</v>
      </c>
      <c r="K942">
        <v>779</v>
      </c>
      <c r="L942">
        <v>1516713</v>
      </c>
      <c r="M942" t="s">
        <v>1548</v>
      </c>
      <c r="N942">
        <v>273008.34000000003</v>
      </c>
      <c r="O942">
        <v>1789721.34</v>
      </c>
      <c r="P942" t="s">
        <v>1380</v>
      </c>
      <c r="Q942" s="7">
        <v>45989</v>
      </c>
      <c r="R942" t="s">
        <v>1552</v>
      </c>
      <c r="S942" s="10" t="str">
        <f t="shared" si="98"/>
        <v/>
      </c>
      <c r="T942" s="10" t="str">
        <f t="shared" si="99"/>
        <v/>
      </c>
      <c r="U942" s="10" t="str">
        <f t="shared" si="100"/>
        <v/>
      </c>
      <c r="V942" s="10" t="str">
        <f t="shared" si="101"/>
        <v/>
      </c>
      <c r="W942" s="10" t="str">
        <f t="shared" si="102"/>
        <v/>
      </c>
      <c r="X942" s="10">
        <f t="shared" si="103"/>
        <v>939</v>
      </c>
      <c r="Y942" s="10" t="str">
        <f t="shared" si="104"/>
        <v/>
      </c>
    </row>
    <row r="943" spans="1:25" x14ac:dyDescent="0.3">
      <c r="A943" t="s">
        <v>2507</v>
      </c>
      <c r="B943" s="7">
        <v>45987</v>
      </c>
      <c r="C943" t="s">
        <v>1461</v>
      </c>
      <c r="D943" t="s">
        <v>1462</v>
      </c>
      <c r="E943">
        <v>13</v>
      </c>
      <c r="F943" t="s">
        <v>1618</v>
      </c>
      <c r="G943">
        <v>1276</v>
      </c>
      <c r="H943" t="s">
        <v>190</v>
      </c>
      <c r="I943">
        <v>368</v>
      </c>
      <c r="J943">
        <v>2</v>
      </c>
      <c r="K943">
        <v>360.64</v>
      </c>
      <c r="L943">
        <v>460176.64000000001</v>
      </c>
      <c r="M943" t="s">
        <v>1557</v>
      </c>
      <c r="N943">
        <v>82831.8</v>
      </c>
      <c r="O943">
        <v>543008.44000000006</v>
      </c>
      <c r="P943" t="s">
        <v>1389</v>
      </c>
      <c r="Q943" s="7">
        <v>45988</v>
      </c>
      <c r="R943" t="s">
        <v>1549</v>
      </c>
      <c r="S943" s="10" t="str">
        <f t="shared" si="98"/>
        <v/>
      </c>
      <c r="T943" s="10" t="str">
        <f t="shared" si="99"/>
        <v/>
      </c>
      <c r="U943" s="10" t="str">
        <f t="shared" si="100"/>
        <v/>
      </c>
      <c r="V943" s="10" t="str">
        <f t="shared" si="101"/>
        <v/>
      </c>
      <c r="W943" s="10" t="str">
        <f t="shared" si="102"/>
        <v/>
      </c>
      <c r="X943" s="10">
        <f t="shared" si="103"/>
        <v>940</v>
      </c>
      <c r="Y943" s="10" t="str">
        <f t="shared" si="104"/>
        <v/>
      </c>
    </row>
    <row r="944" spans="1:25" x14ac:dyDescent="0.3">
      <c r="A944" t="s">
        <v>2508</v>
      </c>
      <c r="B944" s="7">
        <v>45987</v>
      </c>
      <c r="C944" t="s">
        <v>1461</v>
      </c>
      <c r="D944" t="s">
        <v>1462</v>
      </c>
      <c r="E944">
        <v>13</v>
      </c>
      <c r="F944" t="s">
        <v>1570</v>
      </c>
      <c r="G944">
        <v>1755</v>
      </c>
      <c r="H944" t="s">
        <v>200</v>
      </c>
      <c r="I944">
        <v>780</v>
      </c>
      <c r="J944">
        <v>2.5</v>
      </c>
      <c r="K944">
        <v>760.5</v>
      </c>
      <c r="L944">
        <v>1334677.5</v>
      </c>
      <c r="M944" t="s">
        <v>1557</v>
      </c>
      <c r="N944">
        <v>240241.95</v>
      </c>
      <c r="O944">
        <v>1574919.45</v>
      </c>
      <c r="P944" t="s">
        <v>1389</v>
      </c>
      <c r="Q944" s="7">
        <v>45989</v>
      </c>
      <c r="R944" t="s">
        <v>1552</v>
      </c>
      <c r="S944" s="10" t="str">
        <f t="shared" si="98"/>
        <v/>
      </c>
      <c r="T944" s="10" t="str">
        <f t="shared" si="99"/>
        <v/>
      </c>
      <c r="U944" s="10" t="str">
        <f t="shared" si="100"/>
        <v/>
      </c>
      <c r="V944" s="10" t="str">
        <f t="shared" si="101"/>
        <v/>
      </c>
      <c r="W944" s="10" t="str">
        <f t="shared" si="102"/>
        <v/>
      </c>
      <c r="X944" s="10">
        <f t="shared" si="103"/>
        <v>941</v>
      </c>
      <c r="Y944" s="10" t="str">
        <f t="shared" si="104"/>
        <v/>
      </c>
    </row>
    <row r="945" spans="1:25" x14ac:dyDescent="0.3">
      <c r="A945" t="s">
        <v>2509</v>
      </c>
      <c r="B945" s="7">
        <v>45987</v>
      </c>
      <c r="C945" t="s">
        <v>1402</v>
      </c>
      <c r="D945" t="s">
        <v>1403</v>
      </c>
      <c r="E945">
        <v>18</v>
      </c>
      <c r="F945" t="s">
        <v>1604</v>
      </c>
      <c r="G945">
        <v>170</v>
      </c>
      <c r="H945" t="s">
        <v>204</v>
      </c>
      <c r="I945">
        <v>95</v>
      </c>
      <c r="J945">
        <v>0</v>
      </c>
      <c r="K945">
        <v>95</v>
      </c>
      <c r="L945">
        <v>16150</v>
      </c>
      <c r="M945" t="s">
        <v>1548</v>
      </c>
      <c r="N945">
        <v>2907</v>
      </c>
      <c r="O945">
        <v>19057</v>
      </c>
      <c r="P945" t="s">
        <v>1389</v>
      </c>
      <c r="Q945" s="7">
        <v>45988</v>
      </c>
      <c r="R945" t="s">
        <v>1549</v>
      </c>
      <c r="S945" s="10" t="str">
        <f t="shared" si="98"/>
        <v/>
      </c>
      <c r="T945" s="10" t="str">
        <f t="shared" si="99"/>
        <v/>
      </c>
      <c r="U945" s="10" t="str">
        <f t="shared" si="100"/>
        <v/>
      </c>
      <c r="V945" s="10" t="str">
        <f t="shared" si="101"/>
        <v/>
      </c>
      <c r="W945" s="10" t="str">
        <f t="shared" si="102"/>
        <v/>
      </c>
      <c r="X945" s="10">
        <f t="shared" si="103"/>
        <v>943</v>
      </c>
      <c r="Y945" s="10" t="str">
        <f t="shared" si="104"/>
        <v>FLAG</v>
      </c>
    </row>
    <row r="946" spans="1:25" x14ac:dyDescent="0.3">
      <c r="A946" t="s">
        <v>2510</v>
      </c>
      <c r="B946" s="7">
        <v>45988</v>
      </c>
      <c r="C946" t="s">
        <v>1517</v>
      </c>
      <c r="D946" t="s">
        <v>1518</v>
      </c>
      <c r="E946">
        <v>14</v>
      </c>
      <c r="F946" t="s">
        <v>1556</v>
      </c>
      <c r="G946">
        <v>398</v>
      </c>
      <c r="H946" t="s">
        <v>204</v>
      </c>
      <c r="I946">
        <v>1350</v>
      </c>
      <c r="J946">
        <v>1</v>
      </c>
      <c r="K946">
        <v>1336.5</v>
      </c>
      <c r="L946">
        <v>531927</v>
      </c>
      <c r="M946" t="s">
        <v>1557</v>
      </c>
      <c r="N946">
        <v>95746.86</v>
      </c>
      <c r="O946">
        <v>627673.86</v>
      </c>
      <c r="P946" t="s">
        <v>1394</v>
      </c>
      <c r="Q946" s="7">
        <v>45989</v>
      </c>
      <c r="R946" t="s">
        <v>1549</v>
      </c>
      <c r="S946" s="10" t="str">
        <f t="shared" si="98"/>
        <v/>
      </c>
      <c r="T946" s="10" t="str">
        <f t="shared" si="99"/>
        <v/>
      </c>
      <c r="U946" s="10" t="str">
        <f t="shared" si="100"/>
        <v/>
      </c>
      <c r="V946" s="10" t="str">
        <f t="shared" si="101"/>
        <v/>
      </c>
      <c r="W946" s="10" t="str">
        <f t="shared" si="102"/>
        <v/>
      </c>
      <c r="X946" s="10">
        <f t="shared" si="103"/>
        <v>944</v>
      </c>
      <c r="Y946" s="10" t="str">
        <f t="shared" si="104"/>
        <v/>
      </c>
    </row>
    <row r="947" spans="1:25" x14ac:dyDescent="0.3">
      <c r="A947" t="s">
        <v>2511</v>
      </c>
      <c r="B947" s="7">
        <v>45988</v>
      </c>
      <c r="C947" t="s">
        <v>1436</v>
      </c>
      <c r="D947" t="s">
        <v>1437</v>
      </c>
      <c r="E947">
        <v>18</v>
      </c>
      <c r="F947" t="s">
        <v>1572</v>
      </c>
      <c r="G947">
        <v>313</v>
      </c>
      <c r="H947" t="s">
        <v>200</v>
      </c>
      <c r="I947">
        <v>610</v>
      </c>
      <c r="J947">
        <v>2</v>
      </c>
      <c r="K947">
        <v>597.79999999999995</v>
      </c>
      <c r="L947">
        <v>187111.4</v>
      </c>
      <c r="M947" t="s">
        <v>1548</v>
      </c>
      <c r="N947">
        <v>33680.050000000003</v>
      </c>
      <c r="O947">
        <v>220791.45</v>
      </c>
      <c r="P947" t="s">
        <v>1394</v>
      </c>
      <c r="Q947" s="7">
        <v>45990</v>
      </c>
      <c r="R947" t="s">
        <v>1552</v>
      </c>
      <c r="S947" s="10" t="str">
        <f t="shared" si="98"/>
        <v/>
      </c>
      <c r="T947" s="10" t="str">
        <f t="shared" si="99"/>
        <v/>
      </c>
      <c r="U947" s="10" t="str">
        <f t="shared" si="100"/>
        <v/>
      </c>
      <c r="V947" s="10" t="str">
        <f t="shared" si="101"/>
        <v/>
      </c>
      <c r="W947" s="10" t="str">
        <f t="shared" si="102"/>
        <v/>
      </c>
      <c r="X947" s="10">
        <f t="shared" si="103"/>
        <v>945</v>
      </c>
      <c r="Y947" s="10" t="str">
        <f t="shared" si="104"/>
        <v/>
      </c>
    </row>
    <row r="948" spans="1:25" x14ac:dyDescent="0.3">
      <c r="A948" t="s">
        <v>2512</v>
      </c>
      <c r="B948" s="7">
        <v>45988</v>
      </c>
      <c r="C948" t="s">
        <v>1499</v>
      </c>
      <c r="D948" t="s">
        <v>1386</v>
      </c>
      <c r="E948">
        <v>18</v>
      </c>
      <c r="F948" t="s">
        <v>1568</v>
      </c>
      <c r="G948">
        <v>399</v>
      </c>
      <c r="H948" t="s">
        <v>200</v>
      </c>
      <c r="I948">
        <v>165</v>
      </c>
      <c r="J948">
        <v>1</v>
      </c>
      <c r="K948">
        <v>163.35</v>
      </c>
      <c r="L948">
        <v>65176.65</v>
      </c>
      <c r="M948" t="s">
        <v>1548</v>
      </c>
      <c r="N948">
        <v>11731.8</v>
      </c>
      <c r="O948">
        <v>76908.45</v>
      </c>
      <c r="P948" t="s">
        <v>1380</v>
      </c>
      <c r="Q948" s="7">
        <v>45990</v>
      </c>
      <c r="R948" t="s">
        <v>1552</v>
      </c>
      <c r="S948" s="10" t="str">
        <f t="shared" si="98"/>
        <v/>
      </c>
      <c r="T948" s="10" t="str">
        <f t="shared" si="99"/>
        <v/>
      </c>
      <c r="U948" s="10" t="str">
        <f t="shared" si="100"/>
        <v/>
      </c>
      <c r="V948" s="10" t="str">
        <f t="shared" si="101"/>
        <v/>
      </c>
      <c r="W948" s="10" t="str">
        <f t="shared" si="102"/>
        <v/>
      </c>
      <c r="X948" s="10">
        <f t="shared" si="103"/>
        <v>946</v>
      </c>
      <c r="Y948" s="10" t="str">
        <f t="shared" si="104"/>
        <v/>
      </c>
    </row>
    <row r="949" spans="1:25" x14ac:dyDescent="0.3">
      <c r="A949" t="s">
        <v>2513</v>
      </c>
      <c r="B949" s="7">
        <v>45988</v>
      </c>
      <c r="C949" t="s">
        <v>1458</v>
      </c>
      <c r="D949" t="s">
        <v>1459</v>
      </c>
      <c r="E949">
        <v>18</v>
      </c>
      <c r="F949" t="s">
        <v>1607</v>
      </c>
      <c r="G949">
        <v>1161</v>
      </c>
      <c r="H949" t="s">
        <v>200</v>
      </c>
      <c r="I949">
        <v>610</v>
      </c>
      <c r="J949">
        <v>1</v>
      </c>
      <c r="K949">
        <v>603.9</v>
      </c>
      <c r="L949">
        <v>701127.9</v>
      </c>
      <c r="M949" t="s">
        <v>1548</v>
      </c>
      <c r="N949">
        <v>126203.02</v>
      </c>
      <c r="O949">
        <v>827330.92</v>
      </c>
      <c r="P949" t="s">
        <v>1394</v>
      </c>
      <c r="Q949" s="7">
        <v>45990</v>
      </c>
      <c r="R949" t="s">
        <v>1549</v>
      </c>
      <c r="S949" s="10" t="str">
        <f t="shared" si="98"/>
        <v/>
      </c>
      <c r="T949" s="10" t="str">
        <f t="shared" si="99"/>
        <v/>
      </c>
      <c r="U949" s="10" t="str">
        <f t="shared" si="100"/>
        <v/>
      </c>
      <c r="V949" s="10" t="str">
        <f t="shared" si="101"/>
        <v/>
      </c>
      <c r="W949" s="10" t="str">
        <f t="shared" si="102"/>
        <v/>
      </c>
      <c r="X949" s="10">
        <f t="shared" si="103"/>
        <v>947</v>
      </c>
      <c r="Y949" s="10" t="str">
        <f t="shared" si="104"/>
        <v/>
      </c>
    </row>
    <row r="950" spans="1:25" x14ac:dyDescent="0.3">
      <c r="A950" t="s">
        <v>2514</v>
      </c>
      <c r="B950" s="7">
        <v>45988</v>
      </c>
      <c r="C950" t="s">
        <v>1427</v>
      </c>
      <c r="D950" t="s">
        <v>1428</v>
      </c>
      <c r="E950">
        <v>18</v>
      </c>
      <c r="F950" t="s">
        <v>1568</v>
      </c>
      <c r="G950">
        <v>1913</v>
      </c>
      <c r="H950" t="s">
        <v>200</v>
      </c>
      <c r="I950">
        <v>165</v>
      </c>
      <c r="J950">
        <v>5</v>
      </c>
      <c r="K950">
        <v>156.75</v>
      </c>
      <c r="L950">
        <v>299862.75</v>
      </c>
      <c r="M950" t="s">
        <v>1548</v>
      </c>
      <c r="N950">
        <v>53975.3</v>
      </c>
      <c r="O950">
        <v>353838.05</v>
      </c>
      <c r="P950" t="s">
        <v>1394</v>
      </c>
      <c r="Q950" s="7">
        <v>45989</v>
      </c>
      <c r="R950" t="s">
        <v>1552</v>
      </c>
      <c r="S950" s="10" t="str">
        <f t="shared" si="98"/>
        <v/>
      </c>
      <c r="T950" s="10" t="str">
        <f t="shared" si="99"/>
        <v/>
      </c>
      <c r="U950" s="10" t="str">
        <f t="shared" si="100"/>
        <v/>
      </c>
      <c r="V950" s="10" t="str">
        <f t="shared" si="101"/>
        <v/>
      </c>
      <c r="W950" s="10" t="str">
        <f t="shared" si="102"/>
        <v/>
      </c>
      <c r="X950" s="10">
        <f t="shared" si="103"/>
        <v>948</v>
      </c>
      <c r="Y950" s="10" t="str">
        <f t="shared" si="104"/>
        <v/>
      </c>
    </row>
    <row r="951" spans="1:25" x14ac:dyDescent="0.3">
      <c r="A951" t="s">
        <v>2515</v>
      </c>
      <c r="B951" s="7">
        <v>45989</v>
      </c>
      <c r="C951" t="s">
        <v>1481</v>
      </c>
      <c r="D951" t="s">
        <v>1482</v>
      </c>
      <c r="E951">
        <v>18</v>
      </c>
      <c r="F951" t="s">
        <v>1563</v>
      </c>
      <c r="G951">
        <v>211</v>
      </c>
      <c r="H951" t="s">
        <v>204</v>
      </c>
      <c r="I951">
        <v>480</v>
      </c>
      <c r="J951">
        <v>4</v>
      </c>
      <c r="K951">
        <v>460.8</v>
      </c>
      <c r="L951">
        <v>97228.800000000003</v>
      </c>
      <c r="M951" t="s">
        <v>1548</v>
      </c>
      <c r="N951">
        <v>17501.18</v>
      </c>
      <c r="O951">
        <v>114729.98</v>
      </c>
      <c r="P951" t="s">
        <v>1389</v>
      </c>
      <c r="Q951" s="7">
        <v>45990</v>
      </c>
      <c r="R951" t="s">
        <v>1549</v>
      </c>
      <c r="S951" s="10" t="str">
        <f t="shared" si="98"/>
        <v/>
      </c>
      <c r="T951" s="10" t="str">
        <f t="shared" si="99"/>
        <v/>
      </c>
      <c r="U951" s="10" t="str">
        <f t="shared" si="100"/>
        <v/>
      </c>
      <c r="V951" s="10" t="str">
        <f t="shared" si="101"/>
        <v/>
      </c>
      <c r="W951" s="10" t="str">
        <f t="shared" si="102"/>
        <v/>
      </c>
      <c r="X951" s="10">
        <f t="shared" si="103"/>
        <v>949</v>
      </c>
      <c r="Y951" s="10" t="str">
        <f t="shared" si="104"/>
        <v/>
      </c>
    </row>
    <row r="952" spans="1:25" x14ac:dyDescent="0.3">
      <c r="A952" t="s">
        <v>2516</v>
      </c>
      <c r="B952" s="7">
        <v>45990</v>
      </c>
      <c r="C952" t="s">
        <v>1427</v>
      </c>
      <c r="D952" t="s">
        <v>1428</v>
      </c>
      <c r="E952">
        <v>18</v>
      </c>
      <c r="F952" t="s">
        <v>1547</v>
      </c>
      <c r="G952">
        <v>1704</v>
      </c>
      <c r="H952" t="s">
        <v>190</v>
      </c>
      <c r="I952">
        <v>355</v>
      </c>
      <c r="J952">
        <v>0</v>
      </c>
      <c r="K952">
        <v>355</v>
      </c>
      <c r="L952">
        <v>604920</v>
      </c>
      <c r="M952" t="s">
        <v>1548</v>
      </c>
      <c r="N952">
        <v>108885.6</v>
      </c>
      <c r="O952">
        <v>713805.6</v>
      </c>
      <c r="P952" t="s">
        <v>1394</v>
      </c>
      <c r="Q952" s="7">
        <v>45992</v>
      </c>
      <c r="R952" t="s">
        <v>1552</v>
      </c>
      <c r="S952" s="10" t="str">
        <f t="shared" si="98"/>
        <v/>
      </c>
      <c r="T952" s="10" t="str">
        <f t="shared" si="99"/>
        <v/>
      </c>
      <c r="U952" s="10" t="str">
        <f t="shared" si="100"/>
        <v/>
      </c>
      <c r="V952" s="10" t="str">
        <f t="shared" si="101"/>
        <v/>
      </c>
      <c r="W952" s="10" t="str">
        <f t="shared" si="102"/>
        <v/>
      </c>
      <c r="X952" s="10">
        <f t="shared" si="103"/>
        <v>950</v>
      </c>
      <c r="Y952" s="10" t="str">
        <f t="shared" si="104"/>
        <v/>
      </c>
    </row>
    <row r="953" spans="1:25" x14ac:dyDescent="0.3">
      <c r="A953" t="s">
        <v>2517</v>
      </c>
      <c r="B953" s="7">
        <v>45990</v>
      </c>
      <c r="C953" t="s">
        <v>1487</v>
      </c>
      <c r="D953" t="s">
        <v>1443</v>
      </c>
      <c r="E953">
        <v>15</v>
      </c>
      <c r="F953" t="s">
        <v>1551</v>
      </c>
      <c r="G953">
        <v>1987</v>
      </c>
      <c r="H953" t="s">
        <v>190</v>
      </c>
      <c r="I953">
        <v>342</v>
      </c>
      <c r="J953">
        <v>0</v>
      </c>
      <c r="K953">
        <v>342</v>
      </c>
      <c r="L953">
        <v>679554</v>
      </c>
      <c r="M953" t="s">
        <v>1557</v>
      </c>
      <c r="N953">
        <v>122319.72</v>
      </c>
      <c r="O953">
        <v>801873.72</v>
      </c>
      <c r="P953" t="s">
        <v>1380</v>
      </c>
      <c r="Q953" s="7">
        <v>45992</v>
      </c>
      <c r="R953" t="s">
        <v>1552</v>
      </c>
      <c r="S953" s="10" t="str">
        <f t="shared" si="98"/>
        <v/>
      </c>
      <c r="T953" s="10" t="str">
        <f t="shared" si="99"/>
        <v/>
      </c>
      <c r="U953" s="10" t="str">
        <f t="shared" si="100"/>
        <v/>
      </c>
      <c r="V953" s="10" t="str">
        <f t="shared" si="101"/>
        <v/>
      </c>
      <c r="W953" s="10" t="str">
        <f t="shared" si="102"/>
        <v/>
      </c>
      <c r="X953" s="10">
        <f t="shared" si="103"/>
        <v>951</v>
      </c>
      <c r="Y953" s="10" t="str">
        <f t="shared" si="104"/>
        <v/>
      </c>
    </row>
    <row r="954" spans="1:25" x14ac:dyDescent="0.3">
      <c r="A954" t="s">
        <v>2518</v>
      </c>
      <c r="B954" s="7">
        <v>45990</v>
      </c>
      <c r="C954" t="s">
        <v>1506</v>
      </c>
      <c r="D954" t="s">
        <v>1507</v>
      </c>
      <c r="E954">
        <v>16</v>
      </c>
      <c r="F954" t="s">
        <v>1609</v>
      </c>
      <c r="G954">
        <v>1478</v>
      </c>
      <c r="H954" t="s">
        <v>200</v>
      </c>
      <c r="I954">
        <v>690</v>
      </c>
      <c r="J954">
        <v>4</v>
      </c>
      <c r="K954">
        <v>662.4</v>
      </c>
      <c r="L954">
        <v>979027.2</v>
      </c>
      <c r="M954" t="s">
        <v>1557</v>
      </c>
      <c r="N954">
        <v>176224.9</v>
      </c>
      <c r="O954">
        <v>1155252.1000000001</v>
      </c>
      <c r="P954" t="s">
        <v>1418</v>
      </c>
      <c r="Q954" s="7">
        <v>45991</v>
      </c>
      <c r="R954" t="s">
        <v>1549</v>
      </c>
      <c r="S954" s="10" t="str">
        <f t="shared" si="98"/>
        <v/>
      </c>
      <c r="T954" s="10" t="str">
        <f t="shared" si="99"/>
        <v/>
      </c>
      <c r="U954" s="10" t="str">
        <f t="shared" si="100"/>
        <v/>
      </c>
      <c r="V954" s="10" t="str">
        <f t="shared" si="101"/>
        <v/>
      </c>
      <c r="W954" s="10" t="str">
        <f t="shared" si="102"/>
        <v/>
      </c>
      <c r="X954" s="10">
        <f t="shared" si="103"/>
        <v>952</v>
      </c>
      <c r="Y954" s="10" t="str">
        <f t="shared" si="104"/>
        <v/>
      </c>
    </row>
    <row r="955" spans="1:25" x14ac:dyDescent="0.3">
      <c r="A955" t="s">
        <v>2519</v>
      </c>
      <c r="B955" s="7">
        <v>45990</v>
      </c>
      <c r="C955" t="s">
        <v>1436</v>
      </c>
      <c r="D955" t="s">
        <v>1437</v>
      </c>
      <c r="E955">
        <v>18</v>
      </c>
      <c r="F955" t="s">
        <v>1618</v>
      </c>
      <c r="G955">
        <v>1108</v>
      </c>
      <c r="H955" t="s">
        <v>190</v>
      </c>
      <c r="I955">
        <v>368</v>
      </c>
      <c r="J955">
        <v>0</v>
      </c>
      <c r="K955">
        <v>368</v>
      </c>
      <c r="L955">
        <v>407744</v>
      </c>
      <c r="M955" t="s">
        <v>1548</v>
      </c>
      <c r="N955">
        <v>73393.919999999998</v>
      </c>
      <c r="O955">
        <v>481137.91999999998</v>
      </c>
      <c r="P955" t="s">
        <v>1394</v>
      </c>
      <c r="Q955" s="7">
        <v>45990</v>
      </c>
      <c r="R955" t="s">
        <v>1552</v>
      </c>
      <c r="S955" s="10" t="str">
        <f t="shared" si="98"/>
        <v/>
      </c>
      <c r="T955" s="10" t="str">
        <f t="shared" si="99"/>
        <v/>
      </c>
      <c r="U955" s="10" t="str">
        <f t="shared" si="100"/>
        <v/>
      </c>
      <c r="V955" s="10" t="str">
        <f t="shared" si="101"/>
        <v/>
      </c>
      <c r="W955" s="10" t="str">
        <f t="shared" si="102"/>
        <v/>
      </c>
      <c r="X955" s="10">
        <f t="shared" si="103"/>
        <v>953</v>
      </c>
      <c r="Y955" s="10" t="str">
        <f t="shared" si="104"/>
        <v/>
      </c>
    </row>
    <row r="956" spans="1:25" x14ac:dyDescent="0.3">
      <c r="A956" t="s">
        <v>2520</v>
      </c>
      <c r="B956" s="7">
        <v>45992</v>
      </c>
      <c r="C956" t="s">
        <v>1436</v>
      </c>
      <c r="D956" t="s">
        <v>1437</v>
      </c>
      <c r="E956">
        <v>18</v>
      </c>
      <c r="F956" t="s">
        <v>1581</v>
      </c>
      <c r="G956">
        <v>1426</v>
      </c>
      <c r="H956" t="s">
        <v>200</v>
      </c>
      <c r="I956">
        <v>980</v>
      </c>
      <c r="J956">
        <v>5</v>
      </c>
      <c r="K956">
        <v>931</v>
      </c>
      <c r="L956">
        <v>1327606</v>
      </c>
      <c r="M956" t="s">
        <v>1548</v>
      </c>
      <c r="N956">
        <v>238969.08</v>
      </c>
      <c r="O956">
        <v>1566575.08</v>
      </c>
      <c r="P956" t="s">
        <v>1394</v>
      </c>
      <c r="Q956" s="7">
        <v>45994</v>
      </c>
      <c r="R956" t="s">
        <v>1549</v>
      </c>
      <c r="S956" s="10" t="str">
        <f t="shared" si="98"/>
        <v/>
      </c>
      <c r="T956" s="10" t="str">
        <f t="shared" si="99"/>
        <v/>
      </c>
      <c r="U956" s="10" t="str">
        <f t="shared" si="100"/>
        <v/>
      </c>
      <c r="V956" s="10" t="str">
        <f t="shared" si="101"/>
        <v/>
      </c>
      <c r="W956" s="10" t="str">
        <f t="shared" si="102"/>
        <v/>
      </c>
      <c r="X956" s="10">
        <f t="shared" si="103"/>
        <v>954</v>
      </c>
      <c r="Y956" s="10" t="str">
        <f t="shared" si="104"/>
        <v/>
      </c>
    </row>
    <row r="957" spans="1:25" x14ac:dyDescent="0.3">
      <c r="A957" t="s">
        <v>2521</v>
      </c>
      <c r="B957" s="7">
        <v>45993</v>
      </c>
      <c r="C957" t="s">
        <v>1446</v>
      </c>
      <c r="D957" t="s">
        <v>1447</v>
      </c>
      <c r="E957">
        <v>17</v>
      </c>
      <c r="F957" t="s">
        <v>1607</v>
      </c>
      <c r="G957">
        <v>1544</v>
      </c>
      <c r="H957" t="s">
        <v>200</v>
      </c>
      <c r="I957">
        <v>610</v>
      </c>
      <c r="J957">
        <v>0</v>
      </c>
      <c r="K957">
        <v>610</v>
      </c>
      <c r="L957">
        <v>941840</v>
      </c>
      <c r="M957" t="s">
        <v>1557</v>
      </c>
      <c r="N957">
        <v>169531.2</v>
      </c>
      <c r="O957">
        <v>1111371.2</v>
      </c>
      <c r="P957" t="s">
        <v>1380</v>
      </c>
      <c r="Q957" s="7">
        <v>45995</v>
      </c>
      <c r="R957" t="s">
        <v>1552</v>
      </c>
      <c r="S957" s="10" t="str">
        <f t="shared" si="98"/>
        <v/>
      </c>
      <c r="T957" s="10" t="str">
        <f t="shared" si="99"/>
        <v/>
      </c>
      <c r="U957" s="10" t="str">
        <f t="shared" si="100"/>
        <v/>
      </c>
      <c r="V957" s="10" t="str">
        <f t="shared" si="101"/>
        <v/>
      </c>
      <c r="W957" s="10" t="str">
        <f t="shared" si="102"/>
        <v/>
      </c>
      <c r="X957" s="10">
        <f t="shared" si="103"/>
        <v>955</v>
      </c>
      <c r="Y957" s="10" t="str">
        <f t="shared" si="104"/>
        <v/>
      </c>
    </row>
    <row r="958" spans="1:25" x14ac:dyDescent="0.3">
      <c r="A958" t="s">
        <v>2522</v>
      </c>
      <c r="B958" s="7">
        <v>45993</v>
      </c>
      <c r="C958" t="s">
        <v>1439</v>
      </c>
      <c r="D958" t="s">
        <v>1440</v>
      </c>
      <c r="E958">
        <v>18</v>
      </c>
      <c r="F958" t="s">
        <v>1563</v>
      </c>
      <c r="G958">
        <v>312</v>
      </c>
      <c r="H958" t="s">
        <v>204</v>
      </c>
      <c r="I958">
        <v>480</v>
      </c>
      <c r="J958">
        <v>2</v>
      </c>
      <c r="K958">
        <v>470.4</v>
      </c>
      <c r="L958">
        <v>146764.79999999999</v>
      </c>
      <c r="M958" t="s">
        <v>1548</v>
      </c>
      <c r="N958">
        <v>26417.66</v>
      </c>
      <c r="O958">
        <v>173182.46</v>
      </c>
      <c r="P958" t="s">
        <v>1389</v>
      </c>
      <c r="Q958" s="7">
        <v>45993</v>
      </c>
      <c r="R958" t="s">
        <v>1552</v>
      </c>
      <c r="S958" s="10" t="str">
        <f t="shared" si="98"/>
        <v/>
      </c>
      <c r="T958" s="10" t="str">
        <f t="shared" si="99"/>
        <v/>
      </c>
      <c r="U958" s="10" t="str">
        <f t="shared" si="100"/>
        <v/>
      </c>
      <c r="V958" s="10" t="str">
        <f t="shared" si="101"/>
        <v/>
      </c>
      <c r="W958" s="10" t="str">
        <f t="shared" si="102"/>
        <v/>
      </c>
      <c r="X958" s="10">
        <f t="shared" si="103"/>
        <v>956</v>
      </c>
      <c r="Y958" s="10" t="str">
        <f t="shared" si="104"/>
        <v/>
      </c>
    </row>
    <row r="959" spans="1:25" x14ac:dyDescent="0.3">
      <c r="A959" t="s">
        <v>2523</v>
      </c>
      <c r="B959" s="7">
        <v>45993</v>
      </c>
      <c r="C959" t="s">
        <v>1455</v>
      </c>
      <c r="D959" t="s">
        <v>1456</v>
      </c>
      <c r="E959">
        <v>18</v>
      </c>
      <c r="F959" t="s">
        <v>1556</v>
      </c>
      <c r="G959">
        <v>394</v>
      </c>
      <c r="H959" t="s">
        <v>204</v>
      </c>
      <c r="I959">
        <v>1350</v>
      </c>
      <c r="J959">
        <v>1</v>
      </c>
      <c r="K959">
        <v>1336.5</v>
      </c>
      <c r="L959">
        <v>526581</v>
      </c>
      <c r="M959" t="s">
        <v>1548</v>
      </c>
      <c r="N959">
        <v>94784.58</v>
      </c>
      <c r="O959">
        <v>621365.57999999996</v>
      </c>
      <c r="P959" t="s">
        <v>1389</v>
      </c>
      <c r="Q959" s="7">
        <v>45995</v>
      </c>
      <c r="R959" t="s">
        <v>1549</v>
      </c>
      <c r="S959" s="10" t="str">
        <f t="shared" si="98"/>
        <v/>
      </c>
      <c r="T959" s="10" t="str">
        <f t="shared" si="99"/>
        <v/>
      </c>
      <c r="U959" s="10" t="str">
        <f t="shared" si="100"/>
        <v/>
      </c>
      <c r="V959" s="10" t="str">
        <f t="shared" si="101"/>
        <v/>
      </c>
      <c r="W959" s="10" t="str">
        <f t="shared" si="102"/>
        <v/>
      </c>
      <c r="X959" s="10">
        <f t="shared" si="103"/>
        <v>957</v>
      </c>
      <c r="Y959" s="10" t="str">
        <f t="shared" si="104"/>
        <v/>
      </c>
    </row>
    <row r="960" spans="1:25" x14ac:dyDescent="0.3">
      <c r="A960" t="s">
        <v>2524</v>
      </c>
      <c r="B960" s="7">
        <v>45993</v>
      </c>
      <c r="C960" t="s">
        <v>1376</v>
      </c>
      <c r="D960" t="s">
        <v>1377</v>
      </c>
      <c r="E960">
        <v>18</v>
      </c>
      <c r="F960" t="s">
        <v>1576</v>
      </c>
      <c r="G960">
        <v>1526</v>
      </c>
      <c r="H960" t="s">
        <v>200</v>
      </c>
      <c r="I960">
        <v>92</v>
      </c>
      <c r="J960">
        <v>0</v>
      </c>
      <c r="K960">
        <v>92</v>
      </c>
      <c r="L960">
        <v>140392</v>
      </c>
      <c r="M960" t="s">
        <v>1548</v>
      </c>
      <c r="N960">
        <v>25270.560000000001</v>
      </c>
      <c r="O960">
        <v>165662.56</v>
      </c>
      <c r="P960" t="s">
        <v>1380</v>
      </c>
      <c r="Q960" s="7">
        <v>45995</v>
      </c>
      <c r="R960" t="s">
        <v>1549</v>
      </c>
      <c r="S960" s="10" t="str">
        <f t="shared" si="98"/>
        <v/>
      </c>
      <c r="T960" s="10" t="str">
        <f t="shared" si="99"/>
        <v/>
      </c>
      <c r="U960" s="10" t="str">
        <f t="shared" si="100"/>
        <v/>
      </c>
      <c r="V960" s="10" t="str">
        <f t="shared" si="101"/>
        <v/>
      </c>
      <c r="W960" s="10" t="str">
        <f t="shared" si="102"/>
        <v/>
      </c>
      <c r="X960" s="10">
        <f t="shared" si="103"/>
        <v>958</v>
      </c>
      <c r="Y960" s="10" t="str">
        <f t="shared" si="104"/>
        <v/>
      </c>
    </row>
    <row r="961" spans="1:25" x14ac:dyDescent="0.3">
      <c r="A961" t="s">
        <v>2525</v>
      </c>
      <c r="B961" s="7">
        <v>45993</v>
      </c>
      <c r="C961" t="s">
        <v>1427</v>
      </c>
      <c r="D961" t="s">
        <v>1428</v>
      </c>
      <c r="E961">
        <v>18</v>
      </c>
      <c r="F961" t="s">
        <v>1570</v>
      </c>
      <c r="G961">
        <v>1998</v>
      </c>
      <c r="H961" t="s">
        <v>200</v>
      </c>
      <c r="I961">
        <v>780</v>
      </c>
      <c r="J961">
        <v>4</v>
      </c>
      <c r="K961">
        <v>748.8</v>
      </c>
      <c r="L961">
        <v>1496102.4</v>
      </c>
      <c r="M961" t="s">
        <v>1548</v>
      </c>
      <c r="N961">
        <v>269298.43</v>
      </c>
      <c r="O961">
        <v>1765400.83</v>
      </c>
      <c r="P961" t="s">
        <v>1394</v>
      </c>
      <c r="Q961" s="7">
        <v>45993</v>
      </c>
      <c r="R961" t="s">
        <v>1552</v>
      </c>
      <c r="S961" s="10" t="str">
        <f t="shared" si="98"/>
        <v/>
      </c>
      <c r="T961" s="10" t="str">
        <f t="shared" si="99"/>
        <v/>
      </c>
      <c r="U961" s="10" t="str">
        <f t="shared" si="100"/>
        <v/>
      </c>
      <c r="V961" s="10" t="str">
        <f t="shared" si="101"/>
        <v/>
      </c>
      <c r="W961" s="10" t="str">
        <f t="shared" si="102"/>
        <v/>
      </c>
      <c r="X961" s="10">
        <f t="shared" si="103"/>
        <v>959</v>
      </c>
      <c r="Y961" s="10" t="str">
        <f t="shared" si="104"/>
        <v/>
      </c>
    </row>
    <row r="962" spans="1:25" x14ac:dyDescent="0.3">
      <c r="A962" t="s">
        <v>2526</v>
      </c>
      <c r="B962" s="7">
        <v>45994</v>
      </c>
      <c r="C962" t="s">
        <v>1423</v>
      </c>
      <c r="D962" t="s">
        <v>1424</v>
      </c>
      <c r="E962">
        <v>12</v>
      </c>
      <c r="F962" t="s">
        <v>1572</v>
      </c>
      <c r="G962">
        <v>571</v>
      </c>
      <c r="H962" t="s">
        <v>200</v>
      </c>
      <c r="I962">
        <v>610</v>
      </c>
      <c r="J962">
        <v>2</v>
      </c>
      <c r="K962">
        <v>597.79999999999995</v>
      </c>
      <c r="L962">
        <v>341343.8</v>
      </c>
      <c r="M962" t="s">
        <v>1557</v>
      </c>
      <c r="N962">
        <v>61441.88</v>
      </c>
      <c r="O962">
        <v>402785.68</v>
      </c>
      <c r="P962" t="s">
        <v>1394</v>
      </c>
      <c r="Q962" s="7">
        <v>45995</v>
      </c>
      <c r="R962" t="s">
        <v>1552</v>
      </c>
      <c r="S962" s="10" t="str">
        <f t="shared" si="98"/>
        <v/>
      </c>
      <c r="T962" s="10" t="str">
        <f t="shared" si="99"/>
        <v/>
      </c>
      <c r="U962" s="10" t="str">
        <f t="shared" si="100"/>
        <v/>
      </c>
      <c r="V962" s="10" t="str">
        <f t="shared" si="101"/>
        <v/>
      </c>
      <c r="W962" s="10" t="str">
        <f t="shared" si="102"/>
        <v/>
      </c>
      <c r="X962" s="10">
        <f t="shared" si="103"/>
        <v>960</v>
      </c>
      <c r="Y962" s="10" t="str">
        <f t="shared" si="104"/>
        <v/>
      </c>
    </row>
    <row r="963" spans="1:25" x14ac:dyDescent="0.3">
      <c r="A963" t="s">
        <v>2527</v>
      </c>
      <c r="B963" s="7">
        <v>45994</v>
      </c>
      <c r="C963" t="s">
        <v>1381</v>
      </c>
      <c r="D963" t="s">
        <v>1382</v>
      </c>
      <c r="E963">
        <v>18</v>
      </c>
      <c r="F963" t="s">
        <v>1604</v>
      </c>
      <c r="G963">
        <v>143</v>
      </c>
      <c r="H963" t="s">
        <v>204</v>
      </c>
      <c r="I963">
        <v>95</v>
      </c>
      <c r="J963">
        <v>2</v>
      </c>
      <c r="K963">
        <v>93.1</v>
      </c>
      <c r="L963">
        <v>13313.3</v>
      </c>
      <c r="M963" t="s">
        <v>1548</v>
      </c>
      <c r="N963">
        <v>2396.39</v>
      </c>
      <c r="O963">
        <v>15709.69</v>
      </c>
      <c r="P963" t="s">
        <v>1380</v>
      </c>
      <c r="Q963" s="7">
        <v>45995</v>
      </c>
      <c r="R963" t="s">
        <v>1552</v>
      </c>
      <c r="S963" s="10" t="str">
        <f t="shared" si="98"/>
        <v/>
      </c>
      <c r="T963" s="10" t="str">
        <f t="shared" si="99"/>
        <v/>
      </c>
      <c r="U963" s="10" t="str">
        <f t="shared" si="100"/>
        <v/>
      </c>
      <c r="V963" s="10" t="str">
        <f t="shared" si="101"/>
        <v/>
      </c>
      <c r="W963" s="10" t="str">
        <f t="shared" si="102"/>
        <v/>
      </c>
      <c r="X963" s="10">
        <f t="shared" si="103"/>
        <v>961</v>
      </c>
      <c r="Y963" s="10" t="str">
        <f t="shared" si="104"/>
        <v/>
      </c>
    </row>
    <row r="964" spans="1:25" x14ac:dyDescent="0.3">
      <c r="A964" t="s">
        <v>2528</v>
      </c>
      <c r="B964" s="7">
        <v>45994</v>
      </c>
      <c r="C964" t="s">
        <v>1385</v>
      </c>
      <c r="D964" t="s">
        <v>1386</v>
      </c>
      <c r="E964">
        <v>16</v>
      </c>
      <c r="F964" t="s">
        <v>1604</v>
      </c>
      <c r="G964">
        <v>254</v>
      </c>
      <c r="H964" t="s">
        <v>204</v>
      </c>
      <c r="I964">
        <v>95</v>
      </c>
      <c r="J964">
        <v>3</v>
      </c>
      <c r="K964">
        <v>92.15</v>
      </c>
      <c r="L964">
        <v>23406.1</v>
      </c>
      <c r="M964" t="s">
        <v>1557</v>
      </c>
      <c r="N964">
        <v>4213.1000000000004</v>
      </c>
      <c r="O964">
        <v>27619.200000000001</v>
      </c>
      <c r="P964" t="s">
        <v>1389</v>
      </c>
      <c r="Q964" s="7">
        <v>45994</v>
      </c>
      <c r="R964" t="s">
        <v>1552</v>
      </c>
      <c r="S964" s="10" t="str">
        <f t="shared" ref="S964:S1027" si="105">IF(J964&gt;5,"FLAG","")</f>
        <v/>
      </c>
      <c r="T964" s="10" t="str">
        <f t="shared" ref="T964:T1027" si="106">IF(WEEKDAY(B964)=1,"FLAG","")</f>
        <v/>
      </c>
      <c r="U964" s="10" t="str">
        <f t="shared" ref="U964:U1027" si="107">IF(AND(B964&lt;=DATE(2026,3,31),Q964&gt;DATE(2026,3,31)),"FLAG","")</f>
        <v/>
      </c>
      <c r="V964" s="10" t="str">
        <f t="shared" ref="V964:V1027" si="108">IF(COUNTIFS($C$4:$C$1451,C964,$B$4:$B$1451,B964,$F$4:$F$1451,F964,$G$4:$G$1451,G964,$L$4:$L$1451,L964)&gt;1,"FLAG","")</f>
        <v/>
      </c>
      <c r="W964" s="10" t="str">
        <f t="shared" ref="W964:W1027" si="109">IF(OR(AND(E964&lt;&gt;18,M964&lt;&gt;"IGST"),AND(E964=18,M964="IGST")),"FLAG","")</f>
        <v/>
      </c>
      <c r="X964" s="10">
        <f t="shared" ref="X964:X1027" si="110">VALUE(MID(A964,11,4))</f>
        <v>962</v>
      </c>
      <c r="Y964" s="10" t="str">
        <f t="shared" ref="Y964:Y1027" si="111">IF(ROW()=4,"",IF(X964-INDEX($X$4:$X$1451,ROW()-4)&gt;1,"FLAG",""))</f>
        <v/>
      </c>
    </row>
    <row r="965" spans="1:25" x14ac:dyDescent="0.3">
      <c r="A965" t="s">
        <v>2529</v>
      </c>
      <c r="B965" s="7">
        <v>45994</v>
      </c>
      <c r="C965" t="s">
        <v>1436</v>
      </c>
      <c r="D965" t="s">
        <v>1437</v>
      </c>
      <c r="E965">
        <v>18</v>
      </c>
      <c r="F965" t="s">
        <v>1576</v>
      </c>
      <c r="G965">
        <v>1271</v>
      </c>
      <c r="H965" t="s">
        <v>200</v>
      </c>
      <c r="I965">
        <v>92</v>
      </c>
      <c r="J965">
        <v>2</v>
      </c>
      <c r="K965">
        <v>90.16</v>
      </c>
      <c r="L965">
        <v>114593.36</v>
      </c>
      <c r="M965" t="s">
        <v>1548</v>
      </c>
      <c r="N965">
        <v>20626.8</v>
      </c>
      <c r="O965">
        <v>135220.16</v>
      </c>
      <c r="P965" t="s">
        <v>1394</v>
      </c>
      <c r="Q965" s="7">
        <v>45995</v>
      </c>
      <c r="R965" t="s">
        <v>1549</v>
      </c>
      <c r="S965" s="10" t="str">
        <f t="shared" si="105"/>
        <v/>
      </c>
      <c r="T965" s="10" t="str">
        <f t="shared" si="106"/>
        <v/>
      </c>
      <c r="U965" s="10" t="str">
        <f t="shared" si="107"/>
        <v/>
      </c>
      <c r="V965" s="10" t="str">
        <f t="shared" si="108"/>
        <v/>
      </c>
      <c r="W965" s="10" t="str">
        <f t="shared" si="109"/>
        <v/>
      </c>
      <c r="X965" s="10">
        <f t="shared" si="110"/>
        <v>963</v>
      </c>
      <c r="Y965" s="10" t="str">
        <f t="shared" si="111"/>
        <v/>
      </c>
    </row>
    <row r="966" spans="1:25" x14ac:dyDescent="0.3">
      <c r="A966" t="s">
        <v>2530</v>
      </c>
      <c r="B966" s="7">
        <v>45994</v>
      </c>
      <c r="C966" t="s">
        <v>1501</v>
      </c>
      <c r="D966" t="s">
        <v>1502</v>
      </c>
      <c r="E966">
        <v>12</v>
      </c>
      <c r="F966" t="s">
        <v>1574</v>
      </c>
      <c r="G966">
        <v>188</v>
      </c>
      <c r="H966" t="s">
        <v>190</v>
      </c>
      <c r="I966">
        <v>395</v>
      </c>
      <c r="J966">
        <v>5</v>
      </c>
      <c r="K966">
        <v>375.25</v>
      </c>
      <c r="L966">
        <v>70547</v>
      </c>
      <c r="M966" t="s">
        <v>1557</v>
      </c>
      <c r="N966">
        <v>12698.46</v>
      </c>
      <c r="O966">
        <v>83245.459999999992</v>
      </c>
      <c r="P966" t="s">
        <v>1380</v>
      </c>
      <c r="Q966" s="7">
        <v>45994</v>
      </c>
      <c r="R966" t="s">
        <v>1552</v>
      </c>
      <c r="S966" s="10" t="str">
        <f t="shared" si="105"/>
        <v/>
      </c>
      <c r="T966" s="10" t="str">
        <f t="shared" si="106"/>
        <v/>
      </c>
      <c r="U966" s="10" t="str">
        <f t="shared" si="107"/>
        <v/>
      </c>
      <c r="V966" s="10" t="str">
        <f t="shared" si="108"/>
        <v/>
      </c>
      <c r="W966" s="10" t="str">
        <f t="shared" si="109"/>
        <v/>
      </c>
      <c r="X966" s="10">
        <f t="shared" si="110"/>
        <v>964</v>
      </c>
      <c r="Y966" s="10" t="str">
        <f t="shared" si="111"/>
        <v/>
      </c>
    </row>
    <row r="967" spans="1:25" x14ac:dyDescent="0.3">
      <c r="A967" t="s">
        <v>2531</v>
      </c>
      <c r="B967" s="7">
        <v>45994</v>
      </c>
      <c r="C967" t="s">
        <v>1419</v>
      </c>
      <c r="D967" t="s">
        <v>1420</v>
      </c>
      <c r="E967">
        <v>18</v>
      </c>
      <c r="F967" t="s">
        <v>1568</v>
      </c>
      <c r="G967">
        <v>397</v>
      </c>
      <c r="H967" t="s">
        <v>200</v>
      </c>
      <c r="I967">
        <v>165</v>
      </c>
      <c r="J967">
        <v>3</v>
      </c>
      <c r="K967">
        <v>160.05000000000001</v>
      </c>
      <c r="L967">
        <v>63539.85</v>
      </c>
      <c r="M967" t="s">
        <v>1548</v>
      </c>
      <c r="N967">
        <v>11437.17</v>
      </c>
      <c r="O967">
        <v>74977.02</v>
      </c>
      <c r="P967" t="s">
        <v>1418</v>
      </c>
      <c r="Q967" s="7">
        <v>45996</v>
      </c>
      <c r="R967" t="s">
        <v>1549</v>
      </c>
      <c r="S967" s="10" t="str">
        <f t="shared" si="105"/>
        <v/>
      </c>
      <c r="T967" s="10" t="str">
        <f t="shared" si="106"/>
        <v/>
      </c>
      <c r="U967" s="10" t="str">
        <f t="shared" si="107"/>
        <v/>
      </c>
      <c r="V967" s="10" t="str">
        <f t="shared" si="108"/>
        <v/>
      </c>
      <c r="W967" s="10" t="str">
        <f t="shared" si="109"/>
        <v/>
      </c>
      <c r="X967" s="10">
        <f t="shared" si="110"/>
        <v>965</v>
      </c>
      <c r="Y967" s="10" t="str">
        <f t="shared" si="111"/>
        <v/>
      </c>
    </row>
    <row r="968" spans="1:25" x14ac:dyDescent="0.3">
      <c r="A968" t="s">
        <v>2532</v>
      </c>
      <c r="B968" s="7">
        <v>45994</v>
      </c>
      <c r="C968" t="s">
        <v>1504</v>
      </c>
      <c r="D968" t="s">
        <v>1482</v>
      </c>
      <c r="E968">
        <v>18</v>
      </c>
      <c r="F968" t="s">
        <v>1568</v>
      </c>
      <c r="G968">
        <v>266</v>
      </c>
      <c r="H968" t="s">
        <v>200</v>
      </c>
      <c r="I968">
        <v>165</v>
      </c>
      <c r="J968">
        <v>2</v>
      </c>
      <c r="K968">
        <v>161.69999999999999</v>
      </c>
      <c r="L968">
        <v>43012.2</v>
      </c>
      <c r="M968" t="s">
        <v>1548</v>
      </c>
      <c r="N968">
        <v>7742.2</v>
      </c>
      <c r="O968">
        <v>50754.399999999987</v>
      </c>
      <c r="P968" t="s">
        <v>1380</v>
      </c>
      <c r="Q968" s="7">
        <v>45995</v>
      </c>
      <c r="R968" t="s">
        <v>1552</v>
      </c>
      <c r="S968" s="10" t="str">
        <f t="shared" si="105"/>
        <v/>
      </c>
      <c r="T968" s="10" t="str">
        <f t="shared" si="106"/>
        <v/>
      </c>
      <c r="U968" s="10" t="str">
        <f t="shared" si="107"/>
        <v/>
      </c>
      <c r="V968" s="10" t="str">
        <f t="shared" si="108"/>
        <v/>
      </c>
      <c r="W968" s="10" t="str">
        <f t="shared" si="109"/>
        <v/>
      </c>
      <c r="X968" s="10">
        <f t="shared" si="110"/>
        <v>966</v>
      </c>
      <c r="Y968" s="10" t="str">
        <f t="shared" si="111"/>
        <v/>
      </c>
    </row>
    <row r="969" spans="1:25" x14ac:dyDescent="0.3">
      <c r="A969" t="s">
        <v>2533</v>
      </c>
      <c r="B969" s="7">
        <v>45995</v>
      </c>
      <c r="C969" t="s">
        <v>1415</v>
      </c>
      <c r="D969" t="s">
        <v>1416</v>
      </c>
      <c r="E969">
        <v>18</v>
      </c>
      <c r="F969" t="s">
        <v>1565</v>
      </c>
      <c r="G969">
        <v>1566</v>
      </c>
      <c r="H969" t="s">
        <v>200</v>
      </c>
      <c r="I969">
        <v>1150</v>
      </c>
      <c r="J969">
        <v>9</v>
      </c>
      <c r="K969">
        <v>1046.5</v>
      </c>
      <c r="L969">
        <v>1638819</v>
      </c>
      <c r="M969" t="s">
        <v>1548</v>
      </c>
      <c r="N969">
        <v>294987.42</v>
      </c>
      <c r="O969">
        <v>1933806.42</v>
      </c>
      <c r="P969" t="s">
        <v>1380</v>
      </c>
      <c r="Q969" s="7">
        <v>45997</v>
      </c>
      <c r="R969" t="s">
        <v>1549</v>
      </c>
      <c r="S969" s="10" t="str">
        <f t="shared" si="105"/>
        <v>FLAG</v>
      </c>
      <c r="T969" s="10" t="str">
        <f t="shared" si="106"/>
        <v/>
      </c>
      <c r="U969" s="10" t="str">
        <f t="shared" si="107"/>
        <v/>
      </c>
      <c r="V969" s="10" t="str">
        <f t="shared" si="108"/>
        <v/>
      </c>
      <c r="W969" s="10" t="str">
        <f t="shared" si="109"/>
        <v/>
      </c>
      <c r="X969" s="10">
        <f t="shared" si="110"/>
        <v>967</v>
      </c>
      <c r="Y969" s="10" t="str">
        <f t="shared" si="111"/>
        <v/>
      </c>
    </row>
    <row r="970" spans="1:25" x14ac:dyDescent="0.3">
      <c r="A970" t="s">
        <v>2534</v>
      </c>
      <c r="B970" s="7">
        <v>45995</v>
      </c>
      <c r="C970" t="s">
        <v>1402</v>
      </c>
      <c r="D970" t="s">
        <v>1403</v>
      </c>
      <c r="E970">
        <v>18</v>
      </c>
      <c r="F970" t="s">
        <v>1563</v>
      </c>
      <c r="G970">
        <v>199</v>
      </c>
      <c r="H970" t="s">
        <v>204</v>
      </c>
      <c r="I970">
        <v>480</v>
      </c>
      <c r="J970">
        <v>2</v>
      </c>
      <c r="K970">
        <v>470.4</v>
      </c>
      <c r="L970">
        <v>93609.600000000006</v>
      </c>
      <c r="M970" t="s">
        <v>1548</v>
      </c>
      <c r="N970">
        <v>16849.73</v>
      </c>
      <c r="O970">
        <v>110459.33</v>
      </c>
      <c r="P970" t="s">
        <v>1389</v>
      </c>
      <c r="Q970" s="7">
        <v>45995</v>
      </c>
      <c r="R970" t="s">
        <v>1549</v>
      </c>
      <c r="S970" s="10" t="str">
        <f t="shared" si="105"/>
        <v/>
      </c>
      <c r="T970" s="10" t="str">
        <f t="shared" si="106"/>
        <v/>
      </c>
      <c r="U970" s="10" t="str">
        <f t="shared" si="107"/>
        <v/>
      </c>
      <c r="V970" s="10" t="str">
        <f t="shared" si="108"/>
        <v/>
      </c>
      <c r="W970" s="10" t="str">
        <f t="shared" si="109"/>
        <v/>
      </c>
      <c r="X970" s="10">
        <f t="shared" si="110"/>
        <v>968</v>
      </c>
      <c r="Y970" s="10" t="str">
        <f t="shared" si="111"/>
        <v/>
      </c>
    </row>
    <row r="971" spans="1:25" x14ac:dyDescent="0.3">
      <c r="A971" t="s">
        <v>2535</v>
      </c>
      <c r="B971" s="7">
        <v>45995</v>
      </c>
      <c r="C971" t="s">
        <v>1468</v>
      </c>
      <c r="D971" t="s">
        <v>1469</v>
      </c>
      <c r="E971">
        <v>18</v>
      </c>
      <c r="F971" t="s">
        <v>1568</v>
      </c>
      <c r="G971">
        <v>1670</v>
      </c>
      <c r="H971" t="s">
        <v>200</v>
      </c>
      <c r="I971">
        <v>165</v>
      </c>
      <c r="J971">
        <v>4</v>
      </c>
      <c r="K971">
        <v>158.4</v>
      </c>
      <c r="L971">
        <v>264528</v>
      </c>
      <c r="M971" t="s">
        <v>1548</v>
      </c>
      <c r="N971">
        <v>47615.040000000001</v>
      </c>
      <c r="O971">
        <v>312143.03999999998</v>
      </c>
      <c r="P971" t="s">
        <v>1389</v>
      </c>
      <c r="Q971" s="7">
        <v>45996</v>
      </c>
      <c r="R971" t="s">
        <v>1549</v>
      </c>
      <c r="S971" s="10" t="str">
        <f t="shared" si="105"/>
        <v/>
      </c>
      <c r="T971" s="10" t="str">
        <f t="shared" si="106"/>
        <v/>
      </c>
      <c r="U971" s="10" t="str">
        <f t="shared" si="107"/>
        <v/>
      </c>
      <c r="V971" s="10" t="str">
        <f t="shared" si="108"/>
        <v/>
      </c>
      <c r="W971" s="10" t="str">
        <f t="shared" si="109"/>
        <v/>
      </c>
      <c r="X971" s="10">
        <f t="shared" si="110"/>
        <v>969</v>
      </c>
      <c r="Y971" s="10" t="str">
        <f t="shared" si="111"/>
        <v/>
      </c>
    </row>
    <row r="972" spans="1:25" x14ac:dyDescent="0.3">
      <c r="A972" t="s">
        <v>2536</v>
      </c>
      <c r="B972" s="7">
        <v>45995</v>
      </c>
      <c r="C972" t="s">
        <v>1427</v>
      </c>
      <c r="D972" t="s">
        <v>1428</v>
      </c>
      <c r="E972">
        <v>18</v>
      </c>
      <c r="F972" t="s">
        <v>1607</v>
      </c>
      <c r="G972">
        <v>1786</v>
      </c>
      <c r="H972" t="s">
        <v>200</v>
      </c>
      <c r="I972">
        <v>610</v>
      </c>
      <c r="J972">
        <v>5</v>
      </c>
      <c r="K972">
        <v>579.5</v>
      </c>
      <c r="L972">
        <v>1034987</v>
      </c>
      <c r="M972" t="s">
        <v>1548</v>
      </c>
      <c r="N972">
        <v>186297.66</v>
      </c>
      <c r="O972">
        <v>1221284.6599999999</v>
      </c>
      <c r="P972" t="s">
        <v>1394</v>
      </c>
      <c r="Q972" s="7">
        <v>45995</v>
      </c>
      <c r="R972" t="s">
        <v>1549</v>
      </c>
      <c r="S972" s="10" t="str">
        <f t="shared" si="105"/>
        <v/>
      </c>
      <c r="T972" s="10" t="str">
        <f t="shared" si="106"/>
        <v/>
      </c>
      <c r="U972" s="10" t="str">
        <f t="shared" si="107"/>
        <v/>
      </c>
      <c r="V972" s="10" t="str">
        <f t="shared" si="108"/>
        <v/>
      </c>
      <c r="W972" s="10" t="str">
        <f t="shared" si="109"/>
        <v/>
      </c>
      <c r="X972" s="10">
        <f t="shared" si="110"/>
        <v>970</v>
      </c>
      <c r="Y972" s="10" t="str">
        <f t="shared" si="111"/>
        <v/>
      </c>
    </row>
    <row r="973" spans="1:25" x14ac:dyDescent="0.3">
      <c r="A973" t="s">
        <v>2537</v>
      </c>
      <c r="B973" s="7">
        <v>45996</v>
      </c>
      <c r="C973" t="s">
        <v>1430</v>
      </c>
      <c r="D973" t="s">
        <v>1413</v>
      </c>
      <c r="E973">
        <v>18</v>
      </c>
      <c r="F973" t="s">
        <v>1565</v>
      </c>
      <c r="G973">
        <v>954</v>
      </c>
      <c r="H973" t="s">
        <v>200</v>
      </c>
      <c r="I973">
        <v>1150</v>
      </c>
      <c r="J973">
        <v>2.5</v>
      </c>
      <c r="K973">
        <v>1121.25</v>
      </c>
      <c r="L973">
        <v>1069672.5</v>
      </c>
      <c r="M973" t="s">
        <v>1548</v>
      </c>
      <c r="N973">
        <v>192541.05</v>
      </c>
      <c r="O973">
        <v>1262213.55</v>
      </c>
      <c r="P973" t="s">
        <v>1380</v>
      </c>
      <c r="Q973" s="7">
        <v>45997</v>
      </c>
      <c r="R973" t="s">
        <v>1549</v>
      </c>
      <c r="S973" s="10" t="str">
        <f t="shared" si="105"/>
        <v/>
      </c>
      <c r="T973" s="10" t="str">
        <f t="shared" si="106"/>
        <v/>
      </c>
      <c r="U973" s="10" t="str">
        <f t="shared" si="107"/>
        <v/>
      </c>
      <c r="V973" s="10" t="str">
        <f t="shared" si="108"/>
        <v/>
      </c>
      <c r="W973" s="10" t="str">
        <f t="shared" si="109"/>
        <v/>
      </c>
      <c r="X973" s="10">
        <f t="shared" si="110"/>
        <v>971</v>
      </c>
      <c r="Y973" s="10" t="str">
        <f t="shared" si="111"/>
        <v/>
      </c>
    </row>
    <row r="974" spans="1:25" x14ac:dyDescent="0.3">
      <c r="A974" t="s">
        <v>2538</v>
      </c>
      <c r="B974" s="7">
        <v>45996</v>
      </c>
      <c r="C974" t="s">
        <v>1436</v>
      </c>
      <c r="D974" t="s">
        <v>1437</v>
      </c>
      <c r="E974">
        <v>18</v>
      </c>
      <c r="F974" t="s">
        <v>1574</v>
      </c>
      <c r="G974">
        <v>2413</v>
      </c>
      <c r="H974" t="s">
        <v>190</v>
      </c>
      <c r="I974">
        <v>395</v>
      </c>
      <c r="J974">
        <v>2.5</v>
      </c>
      <c r="K974">
        <v>385.12</v>
      </c>
      <c r="L974">
        <v>929294.56</v>
      </c>
      <c r="M974" t="s">
        <v>1548</v>
      </c>
      <c r="N974">
        <v>167273.01999999999</v>
      </c>
      <c r="O974">
        <v>1096567.58</v>
      </c>
      <c r="P974" t="s">
        <v>1394</v>
      </c>
      <c r="Q974" s="7">
        <v>45998</v>
      </c>
      <c r="R974" t="s">
        <v>1552</v>
      </c>
      <c r="S974" s="10" t="str">
        <f t="shared" si="105"/>
        <v/>
      </c>
      <c r="T974" s="10" t="str">
        <f t="shared" si="106"/>
        <v/>
      </c>
      <c r="U974" s="10" t="str">
        <f t="shared" si="107"/>
        <v/>
      </c>
      <c r="V974" s="10" t="str">
        <f t="shared" si="108"/>
        <v/>
      </c>
      <c r="W974" s="10" t="str">
        <f t="shared" si="109"/>
        <v/>
      </c>
      <c r="X974" s="10">
        <f t="shared" si="110"/>
        <v>972</v>
      </c>
      <c r="Y974" s="10" t="str">
        <f t="shared" si="111"/>
        <v/>
      </c>
    </row>
    <row r="975" spans="1:25" x14ac:dyDescent="0.3">
      <c r="A975" t="s">
        <v>2539</v>
      </c>
      <c r="B975" s="7">
        <v>45996</v>
      </c>
      <c r="C975" t="s">
        <v>1419</v>
      </c>
      <c r="D975" t="s">
        <v>1420</v>
      </c>
      <c r="E975">
        <v>18</v>
      </c>
      <c r="F975" t="s">
        <v>1547</v>
      </c>
      <c r="G975">
        <v>456</v>
      </c>
      <c r="H975" t="s">
        <v>190</v>
      </c>
      <c r="I975">
        <v>355</v>
      </c>
      <c r="J975">
        <v>0</v>
      </c>
      <c r="K975">
        <v>355</v>
      </c>
      <c r="L975">
        <v>161880</v>
      </c>
      <c r="M975" t="s">
        <v>1548</v>
      </c>
      <c r="N975">
        <v>29138.400000000001</v>
      </c>
      <c r="O975">
        <v>191018.4</v>
      </c>
      <c r="P975" t="s">
        <v>1418</v>
      </c>
      <c r="Q975" s="7">
        <v>45997</v>
      </c>
      <c r="R975" t="s">
        <v>1549</v>
      </c>
      <c r="S975" s="10" t="str">
        <f t="shared" si="105"/>
        <v/>
      </c>
      <c r="T975" s="10" t="str">
        <f t="shared" si="106"/>
        <v/>
      </c>
      <c r="U975" s="10" t="str">
        <f t="shared" si="107"/>
        <v/>
      </c>
      <c r="V975" s="10" t="str">
        <f t="shared" si="108"/>
        <v/>
      </c>
      <c r="W975" s="10" t="str">
        <f t="shared" si="109"/>
        <v/>
      </c>
      <c r="X975" s="10">
        <f t="shared" si="110"/>
        <v>973</v>
      </c>
      <c r="Y975" s="10" t="str">
        <f t="shared" si="111"/>
        <v/>
      </c>
    </row>
    <row r="976" spans="1:25" x14ac:dyDescent="0.3">
      <c r="A976" t="s">
        <v>2540</v>
      </c>
      <c r="B976" s="7">
        <v>45996</v>
      </c>
      <c r="C976" t="s">
        <v>1493</v>
      </c>
      <c r="D976" t="s">
        <v>1494</v>
      </c>
      <c r="E976">
        <v>18</v>
      </c>
      <c r="F976" t="s">
        <v>1547</v>
      </c>
      <c r="G976">
        <v>1951</v>
      </c>
      <c r="H976" t="s">
        <v>190</v>
      </c>
      <c r="I976">
        <v>355</v>
      </c>
      <c r="J976">
        <v>0</v>
      </c>
      <c r="K976">
        <v>355</v>
      </c>
      <c r="L976">
        <v>692605</v>
      </c>
      <c r="M976" t="s">
        <v>1548</v>
      </c>
      <c r="N976">
        <v>124668.9</v>
      </c>
      <c r="O976">
        <v>817273.9</v>
      </c>
      <c r="P976" t="s">
        <v>1389</v>
      </c>
      <c r="Q976" s="7">
        <v>45997</v>
      </c>
      <c r="R976" t="s">
        <v>1549</v>
      </c>
      <c r="S976" s="10" t="str">
        <f t="shared" si="105"/>
        <v/>
      </c>
      <c r="T976" s="10" t="str">
        <f t="shared" si="106"/>
        <v/>
      </c>
      <c r="U976" s="10" t="str">
        <f t="shared" si="107"/>
        <v/>
      </c>
      <c r="V976" s="10" t="str">
        <f t="shared" si="108"/>
        <v/>
      </c>
      <c r="W976" s="10" t="str">
        <f t="shared" si="109"/>
        <v/>
      </c>
      <c r="X976" s="10">
        <f t="shared" si="110"/>
        <v>974</v>
      </c>
      <c r="Y976" s="10" t="str">
        <f t="shared" si="111"/>
        <v/>
      </c>
    </row>
    <row r="977" spans="1:25" x14ac:dyDescent="0.3">
      <c r="A977" t="s">
        <v>2541</v>
      </c>
      <c r="B977" s="7">
        <v>45997</v>
      </c>
      <c r="C977" t="s">
        <v>1449</v>
      </c>
      <c r="D977" t="s">
        <v>1450</v>
      </c>
      <c r="E977">
        <v>18</v>
      </c>
      <c r="F977" t="s">
        <v>1576</v>
      </c>
      <c r="G977">
        <v>428</v>
      </c>
      <c r="H977" t="s">
        <v>200</v>
      </c>
      <c r="I977">
        <v>92</v>
      </c>
      <c r="J977">
        <v>5</v>
      </c>
      <c r="K977">
        <v>87.4</v>
      </c>
      <c r="L977">
        <v>37407.199999999997</v>
      </c>
      <c r="M977" t="s">
        <v>1548</v>
      </c>
      <c r="N977">
        <v>6733.3</v>
      </c>
      <c r="O977">
        <v>44140.5</v>
      </c>
      <c r="P977" t="s">
        <v>1418</v>
      </c>
      <c r="Q977" s="7">
        <v>45999</v>
      </c>
      <c r="R977" t="s">
        <v>1549</v>
      </c>
      <c r="S977" s="10" t="str">
        <f t="shared" si="105"/>
        <v/>
      </c>
      <c r="T977" s="10" t="str">
        <f t="shared" si="106"/>
        <v/>
      </c>
      <c r="U977" s="10" t="str">
        <f t="shared" si="107"/>
        <v/>
      </c>
      <c r="V977" s="10" t="str">
        <f t="shared" si="108"/>
        <v/>
      </c>
      <c r="W977" s="10" t="str">
        <f t="shared" si="109"/>
        <v/>
      </c>
      <c r="X977" s="10">
        <f t="shared" si="110"/>
        <v>975</v>
      </c>
      <c r="Y977" s="10" t="str">
        <f t="shared" si="111"/>
        <v/>
      </c>
    </row>
    <row r="978" spans="1:25" x14ac:dyDescent="0.3">
      <c r="A978" t="s">
        <v>2542</v>
      </c>
      <c r="B978" s="7">
        <v>45997</v>
      </c>
      <c r="C978" t="s">
        <v>1496</v>
      </c>
      <c r="D978" t="s">
        <v>1497</v>
      </c>
      <c r="E978">
        <v>18</v>
      </c>
      <c r="F978" t="s">
        <v>1618</v>
      </c>
      <c r="G978">
        <v>745</v>
      </c>
      <c r="H978" t="s">
        <v>190</v>
      </c>
      <c r="I978">
        <v>368</v>
      </c>
      <c r="J978">
        <v>0</v>
      </c>
      <c r="K978">
        <v>368</v>
      </c>
      <c r="L978">
        <v>274160</v>
      </c>
      <c r="M978" t="s">
        <v>1548</v>
      </c>
      <c r="N978">
        <v>49348.800000000003</v>
      </c>
      <c r="O978">
        <v>323508.8</v>
      </c>
      <c r="P978" t="s">
        <v>1389</v>
      </c>
      <c r="Q978" s="7">
        <v>45998</v>
      </c>
      <c r="R978" t="s">
        <v>1549</v>
      </c>
      <c r="S978" s="10" t="str">
        <f t="shared" si="105"/>
        <v/>
      </c>
      <c r="T978" s="10" t="str">
        <f t="shared" si="106"/>
        <v/>
      </c>
      <c r="U978" s="10" t="str">
        <f t="shared" si="107"/>
        <v/>
      </c>
      <c r="V978" s="10" t="str">
        <f t="shared" si="108"/>
        <v/>
      </c>
      <c r="W978" s="10" t="str">
        <f t="shared" si="109"/>
        <v/>
      </c>
      <c r="X978" s="10">
        <f t="shared" si="110"/>
        <v>976</v>
      </c>
      <c r="Y978" s="10" t="str">
        <f t="shared" si="111"/>
        <v/>
      </c>
    </row>
    <row r="979" spans="1:25" x14ac:dyDescent="0.3">
      <c r="A979" t="s">
        <v>2543</v>
      </c>
      <c r="B979" s="7">
        <v>45997</v>
      </c>
      <c r="C979" t="s">
        <v>1381</v>
      </c>
      <c r="D979" t="s">
        <v>1382</v>
      </c>
      <c r="E979">
        <v>18</v>
      </c>
      <c r="F979" t="s">
        <v>1607</v>
      </c>
      <c r="G979">
        <v>179</v>
      </c>
      <c r="H979" t="s">
        <v>200</v>
      </c>
      <c r="I979">
        <v>610</v>
      </c>
      <c r="J979">
        <v>0</v>
      </c>
      <c r="K979">
        <v>610</v>
      </c>
      <c r="L979">
        <v>109190</v>
      </c>
      <c r="M979" t="s">
        <v>1548</v>
      </c>
      <c r="N979">
        <v>19654.2</v>
      </c>
      <c r="O979">
        <v>128844.2</v>
      </c>
      <c r="P979" t="s">
        <v>1380</v>
      </c>
      <c r="Q979" s="7">
        <v>45998</v>
      </c>
      <c r="R979" t="s">
        <v>1549</v>
      </c>
      <c r="S979" s="10" t="str">
        <f t="shared" si="105"/>
        <v/>
      </c>
      <c r="T979" s="10" t="str">
        <f t="shared" si="106"/>
        <v/>
      </c>
      <c r="U979" s="10" t="str">
        <f t="shared" si="107"/>
        <v/>
      </c>
      <c r="V979" s="10" t="str">
        <f t="shared" si="108"/>
        <v/>
      </c>
      <c r="W979" s="10" t="str">
        <f t="shared" si="109"/>
        <v/>
      </c>
      <c r="X979" s="10">
        <f t="shared" si="110"/>
        <v>977</v>
      </c>
      <c r="Y979" s="10" t="str">
        <f t="shared" si="111"/>
        <v/>
      </c>
    </row>
    <row r="980" spans="1:25" x14ac:dyDescent="0.3">
      <c r="A980" t="s">
        <v>2544</v>
      </c>
      <c r="B980" s="7">
        <v>45997</v>
      </c>
      <c r="C980" t="s">
        <v>1455</v>
      </c>
      <c r="D980" t="s">
        <v>1456</v>
      </c>
      <c r="E980">
        <v>18</v>
      </c>
      <c r="F980" t="s">
        <v>1547</v>
      </c>
      <c r="G980">
        <v>2539</v>
      </c>
      <c r="H980" t="s">
        <v>190</v>
      </c>
      <c r="I980">
        <v>355</v>
      </c>
      <c r="J980">
        <v>0</v>
      </c>
      <c r="K980">
        <v>355</v>
      </c>
      <c r="L980">
        <v>901345</v>
      </c>
      <c r="M980" t="s">
        <v>1548</v>
      </c>
      <c r="N980">
        <v>162242.1</v>
      </c>
      <c r="O980">
        <v>1063587.1000000001</v>
      </c>
      <c r="P980" t="s">
        <v>1389</v>
      </c>
      <c r="Q980" s="7">
        <v>45997</v>
      </c>
      <c r="R980" t="s">
        <v>1552</v>
      </c>
      <c r="S980" s="10" t="str">
        <f t="shared" si="105"/>
        <v/>
      </c>
      <c r="T980" s="10" t="str">
        <f t="shared" si="106"/>
        <v/>
      </c>
      <c r="U980" s="10" t="str">
        <f t="shared" si="107"/>
        <v/>
      </c>
      <c r="V980" s="10" t="str">
        <f t="shared" si="108"/>
        <v/>
      </c>
      <c r="W980" s="10" t="str">
        <f t="shared" si="109"/>
        <v/>
      </c>
      <c r="X980" s="10">
        <f t="shared" si="110"/>
        <v>978</v>
      </c>
      <c r="Y980" s="10" t="str">
        <f t="shared" si="111"/>
        <v/>
      </c>
    </row>
    <row r="981" spans="1:25" x14ac:dyDescent="0.3">
      <c r="A981" t="s">
        <v>2545</v>
      </c>
      <c r="B981" s="7">
        <v>45999</v>
      </c>
      <c r="C981" t="s">
        <v>1484</v>
      </c>
      <c r="D981" t="s">
        <v>1485</v>
      </c>
      <c r="E981">
        <v>18</v>
      </c>
      <c r="F981" t="s">
        <v>1609</v>
      </c>
      <c r="G981">
        <v>707</v>
      </c>
      <c r="H981" t="s">
        <v>200</v>
      </c>
      <c r="I981">
        <v>690</v>
      </c>
      <c r="J981">
        <v>2.5</v>
      </c>
      <c r="K981">
        <v>672.75</v>
      </c>
      <c r="L981">
        <v>475634.25</v>
      </c>
      <c r="M981" t="s">
        <v>1548</v>
      </c>
      <c r="N981">
        <v>85614.16</v>
      </c>
      <c r="O981">
        <v>561248.41</v>
      </c>
      <c r="P981" t="s">
        <v>1418</v>
      </c>
      <c r="Q981" s="7">
        <v>45999</v>
      </c>
      <c r="R981" t="s">
        <v>1549</v>
      </c>
      <c r="S981" s="10" t="str">
        <f t="shared" si="105"/>
        <v/>
      </c>
      <c r="T981" s="10" t="str">
        <f t="shared" si="106"/>
        <v/>
      </c>
      <c r="U981" s="10" t="str">
        <f t="shared" si="107"/>
        <v/>
      </c>
      <c r="V981" s="10" t="str">
        <f t="shared" si="108"/>
        <v/>
      </c>
      <c r="W981" s="10" t="str">
        <f t="shared" si="109"/>
        <v/>
      </c>
      <c r="X981" s="10">
        <f t="shared" si="110"/>
        <v>979</v>
      </c>
      <c r="Y981" s="10" t="str">
        <f t="shared" si="111"/>
        <v/>
      </c>
    </row>
    <row r="982" spans="1:25" x14ac:dyDescent="0.3">
      <c r="A982" t="s">
        <v>2546</v>
      </c>
      <c r="B982" s="7">
        <v>45999</v>
      </c>
      <c r="C982" t="s">
        <v>1461</v>
      </c>
      <c r="D982" t="s">
        <v>1462</v>
      </c>
      <c r="E982">
        <v>13</v>
      </c>
      <c r="F982" t="s">
        <v>1556</v>
      </c>
      <c r="G982">
        <v>63</v>
      </c>
      <c r="H982" t="s">
        <v>204</v>
      </c>
      <c r="I982">
        <v>1350</v>
      </c>
      <c r="J982">
        <v>0</v>
      </c>
      <c r="K982">
        <v>1350</v>
      </c>
      <c r="L982">
        <v>85050</v>
      </c>
      <c r="M982" t="s">
        <v>1557</v>
      </c>
      <c r="N982">
        <v>15309</v>
      </c>
      <c r="O982">
        <v>100359</v>
      </c>
      <c r="P982" t="s">
        <v>1389</v>
      </c>
      <c r="Q982" s="7">
        <v>46000</v>
      </c>
      <c r="R982" t="s">
        <v>1552</v>
      </c>
      <c r="S982" s="10" t="str">
        <f t="shared" si="105"/>
        <v/>
      </c>
      <c r="T982" s="10" t="str">
        <f t="shared" si="106"/>
        <v/>
      </c>
      <c r="U982" s="10" t="str">
        <f t="shared" si="107"/>
        <v/>
      </c>
      <c r="V982" s="10" t="str">
        <f t="shared" si="108"/>
        <v/>
      </c>
      <c r="W982" s="10" t="str">
        <f t="shared" si="109"/>
        <v/>
      </c>
      <c r="X982" s="10">
        <f t="shared" si="110"/>
        <v>980</v>
      </c>
      <c r="Y982" s="10" t="str">
        <f t="shared" si="111"/>
        <v/>
      </c>
    </row>
    <row r="983" spans="1:25" x14ac:dyDescent="0.3">
      <c r="A983" t="s">
        <v>2547</v>
      </c>
      <c r="B983" s="7">
        <v>45999</v>
      </c>
      <c r="C983" t="s">
        <v>1436</v>
      </c>
      <c r="D983" t="s">
        <v>1437</v>
      </c>
      <c r="E983">
        <v>18</v>
      </c>
      <c r="F983" t="s">
        <v>1607</v>
      </c>
      <c r="G983">
        <v>1262</v>
      </c>
      <c r="H983" t="s">
        <v>200</v>
      </c>
      <c r="I983">
        <v>610</v>
      </c>
      <c r="J983">
        <v>2</v>
      </c>
      <c r="K983">
        <v>597.79999999999995</v>
      </c>
      <c r="L983">
        <v>754423.6</v>
      </c>
      <c r="M983" t="s">
        <v>1548</v>
      </c>
      <c r="N983">
        <v>135796.25</v>
      </c>
      <c r="O983">
        <v>890219.85</v>
      </c>
      <c r="P983" t="s">
        <v>1394</v>
      </c>
      <c r="Q983" s="7">
        <v>46000</v>
      </c>
      <c r="R983" t="s">
        <v>1549</v>
      </c>
      <c r="S983" s="10" t="str">
        <f t="shared" si="105"/>
        <v/>
      </c>
      <c r="T983" s="10" t="str">
        <f t="shared" si="106"/>
        <v/>
      </c>
      <c r="U983" s="10" t="str">
        <f t="shared" si="107"/>
        <v/>
      </c>
      <c r="V983" s="10" t="str">
        <f t="shared" si="108"/>
        <v/>
      </c>
      <c r="W983" s="10" t="str">
        <f t="shared" si="109"/>
        <v/>
      </c>
      <c r="X983" s="10">
        <f t="shared" si="110"/>
        <v>981</v>
      </c>
      <c r="Y983" s="10" t="str">
        <f t="shared" si="111"/>
        <v/>
      </c>
    </row>
    <row r="984" spans="1:25" x14ac:dyDescent="0.3">
      <c r="A984" t="s">
        <v>2548</v>
      </c>
      <c r="B984" s="7">
        <v>45999</v>
      </c>
      <c r="C984" t="s">
        <v>1484</v>
      </c>
      <c r="D984" t="s">
        <v>1485</v>
      </c>
      <c r="E984">
        <v>18</v>
      </c>
      <c r="F984" t="s">
        <v>1585</v>
      </c>
      <c r="G984">
        <v>1438</v>
      </c>
      <c r="H984" t="s">
        <v>200</v>
      </c>
      <c r="I984">
        <v>148</v>
      </c>
      <c r="J984">
        <v>2.5</v>
      </c>
      <c r="K984">
        <v>144.30000000000001</v>
      </c>
      <c r="L984">
        <v>207503.4</v>
      </c>
      <c r="M984" t="s">
        <v>1548</v>
      </c>
      <c r="N984">
        <v>37350.61</v>
      </c>
      <c r="O984">
        <v>244854.01</v>
      </c>
      <c r="P984" t="s">
        <v>1418</v>
      </c>
      <c r="Q984" s="7">
        <v>45999</v>
      </c>
      <c r="R984" t="s">
        <v>1552</v>
      </c>
      <c r="S984" s="10" t="str">
        <f t="shared" si="105"/>
        <v/>
      </c>
      <c r="T984" s="10" t="str">
        <f t="shared" si="106"/>
        <v/>
      </c>
      <c r="U984" s="10" t="str">
        <f t="shared" si="107"/>
        <v/>
      </c>
      <c r="V984" s="10" t="str">
        <f t="shared" si="108"/>
        <v/>
      </c>
      <c r="W984" s="10" t="str">
        <f t="shared" si="109"/>
        <v/>
      </c>
      <c r="X984" s="10">
        <f t="shared" si="110"/>
        <v>982</v>
      </c>
      <c r="Y984" s="10" t="str">
        <f t="shared" si="111"/>
        <v/>
      </c>
    </row>
    <row r="985" spans="1:25" x14ac:dyDescent="0.3">
      <c r="A985" t="s">
        <v>2549</v>
      </c>
      <c r="B985" s="7">
        <v>45999</v>
      </c>
      <c r="C985" t="s">
        <v>1511</v>
      </c>
      <c r="D985" t="s">
        <v>1512</v>
      </c>
      <c r="E985">
        <v>12</v>
      </c>
      <c r="F985" t="s">
        <v>1559</v>
      </c>
      <c r="G985">
        <v>2142</v>
      </c>
      <c r="H985" t="s">
        <v>200</v>
      </c>
      <c r="I985">
        <v>520</v>
      </c>
      <c r="J985">
        <v>2.5</v>
      </c>
      <c r="K985">
        <v>507</v>
      </c>
      <c r="L985">
        <v>1085994</v>
      </c>
      <c r="M985" t="s">
        <v>1557</v>
      </c>
      <c r="N985">
        <v>195478.92</v>
      </c>
      <c r="O985">
        <v>1281472.92</v>
      </c>
      <c r="P985" t="s">
        <v>1389</v>
      </c>
      <c r="Q985" s="7">
        <v>46001</v>
      </c>
      <c r="R985" t="s">
        <v>1549</v>
      </c>
      <c r="S985" s="10" t="str">
        <f t="shared" si="105"/>
        <v/>
      </c>
      <c r="T985" s="10" t="str">
        <f t="shared" si="106"/>
        <v/>
      </c>
      <c r="U985" s="10" t="str">
        <f t="shared" si="107"/>
        <v/>
      </c>
      <c r="V985" s="10" t="str">
        <f t="shared" si="108"/>
        <v/>
      </c>
      <c r="W985" s="10" t="str">
        <f t="shared" si="109"/>
        <v/>
      </c>
      <c r="X985" s="10">
        <f t="shared" si="110"/>
        <v>983</v>
      </c>
      <c r="Y985" s="10" t="str">
        <f t="shared" si="111"/>
        <v/>
      </c>
    </row>
    <row r="986" spans="1:25" x14ac:dyDescent="0.3">
      <c r="A986" t="s">
        <v>2550</v>
      </c>
      <c r="B986" s="7">
        <v>46000</v>
      </c>
      <c r="C986" t="s">
        <v>1517</v>
      </c>
      <c r="D986" t="s">
        <v>1518</v>
      </c>
      <c r="E986">
        <v>14</v>
      </c>
      <c r="F986" t="s">
        <v>1563</v>
      </c>
      <c r="G986">
        <v>241</v>
      </c>
      <c r="H986" t="s">
        <v>204</v>
      </c>
      <c r="I986">
        <v>480</v>
      </c>
      <c r="J986">
        <v>4</v>
      </c>
      <c r="K986">
        <v>460.8</v>
      </c>
      <c r="L986">
        <v>111052.8</v>
      </c>
      <c r="M986" t="s">
        <v>1557</v>
      </c>
      <c r="N986">
        <v>19989.5</v>
      </c>
      <c r="O986">
        <v>131042.3</v>
      </c>
      <c r="P986" t="s">
        <v>1394</v>
      </c>
      <c r="Q986" s="7">
        <v>46001</v>
      </c>
      <c r="R986" t="s">
        <v>1549</v>
      </c>
      <c r="S986" s="10" t="str">
        <f t="shared" si="105"/>
        <v/>
      </c>
      <c r="T986" s="10" t="str">
        <f t="shared" si="106"/>
        <v/>
      </c>
      <c r="U986" s="10" t="str">
        <f t="shared" si="107"/>
        <v/>
      </c>
      <c r="V986" s="10" t="str">
        <f t="shared" si="108"/>
        <v/>
      </c>
      <c r="W986" s="10" t="str">
        <f t="shared" si="109"/>
        <v/>
      </c>
      <c r="X986" s="10">
        <f t="shared" si="110"/>
        <v>984</v>
      </c>
      <c r="Y986" s="10" t="str">
        <f t="shared" si="111"/>
        <v/>
      </c>
    </row>
    <row r="987" spans="1:25" x14ac:dyDescent="0.3">
      <c r="A987" t="s">
        <v>2551</v>
      </c>
      <c r="B987" s="7">
        <v>46000</v>
      </c>
      <c r="C987" t="s">
        <v>1439</v>
      </c>
      <c r="D987" t="s">
        <v>1440</v>
      </c>
      <c r="E987">
        <v>18</v>
      </c>
      <c r="F987" t="s">
        <v>1618</v>
      </c>
      <c r="G987">
        <v>2331</v>
      </c>
      <c r="H987" t="s">
        <v>190</v>
      </c>
      <c r="I987">
        <v>368</v>
      </c>
      <c r="J987">
        <v>1</v>
      </c>
      <c r="K987">
        <v>364.32</v>
      </c>
      <c r="L987">
        <v>849229.92</v>
      </c>
      <c r="M987" t="s">
        <v>1548</v>
      </c>
      <c r="N987">
        <v>152861.39000000001</v>
      </c>
      <c r="O987">
        <v>1002091.31</v>
      </c>
      <c r="P987" t="s">
        <v>1389</v>
      </c>
      <c r="Q987" s="7">
        <v>46002</v>
      </c>
      <c r="R987" t="s">
        <v>1552</v>
      </c>
      <c r="S987" s="10" t="str">
        <f t="shared" si="105"/>
        <v/>
      </c>
      <c r="T987" s="10" t="str">
        <f t="shared" si="106"/>
        <v/>
      </c>
      <c r="U987" s="10" t="str">
        <f t="shared" si="107"/>
        <v/>
      </c>
      <c r="V987" s="10" t="str">
        <f t="shared" si="108"/>
        <v/>
      </c>
      <c r="W987" s="10" t="str">
        <f t="shared" si="109"/>
        <v/>
      </c>
      <c r="X987" s="10">
        <f t="shared" si="110"/>
        <v>985</v>
      </c>
      <c r="Y987" s="10" t="str">
        <f t="shared" si="111"/>
        <v/>
      </c>
    </row>
    <row r="988" spans="1:25" x14ac:dyDescent="0.3">
      <c r="A988" t="s">
        <v>2552</v>
      </c>
      <c r="B988" s="7">
        <v>46000</v>
      </c>
      <c r="C988" t="s">
        <v>1490</v>
      </c>
      <c r="D988" t="s">
        <v>1491</v>
      </c>
      <c r="E988">
        <v>16</v>
      </c>
      <c r="F988" t="s">
        <v>1559</v>
      </c>
      <c r="G988">
        <v>1250</v>
      </c>
      <c r="H988" t="s">
        <v>200</v>
      </c>
      <c r="I988">
        <v>520</v>
      </c>
      <c r="J988">
        <v>2.5</v>
      </c>
      <c r="K988">
        <v>507</v>
      </c>
      <c r="L988">
        <v>633750</v>
      </c>
      <c r="M988" t="s">
        <v>1557</v>
      </c>
      <c r="N988">
        <v>114075</v>
      </c>
      <c r="O988">
        <v>747825</v>
      </c>
      <c r="P988" t="s">
        <v>1389</v>
      </c>
      <c r="Q988" s="7">
        <v>46000</v>
      </c>
      <c r="R988" t="s">
        <v>1552</v>
      </c>
      <c r="S988" s="10" t="str">
        <f t="shared" si="105"/>
        <v/>
      </c>
      <c r="T988" s="10" t="str">
        <f t="shared" si="106"/>
        <v/>
      </c>
      <c r="U988" s="10" t="str">
        <f t="shared" si="107"/>
        <v/>
      </c>
      <c r="V988" s="10" t="str">
        <f t="shared" si="108"/>
        <v/>
      </c>
      <c r="W988" s="10" t="str">
        <f t="shared" si="109"/>
        <v/>
      </c>
      <c r="X988" s="10">
        <f t="shared" si="110"/>
        <v>986</v>
      </c>
      <c r="Y988" s="10" t="str">
        <f t="shared" si="111"/>
        <v/>
      </c>
    </row>
    <row r="989" spans="1:25" x14ac:dyDescent="0.3">
      <c r="A989" t="s">
        <v>2553</v>
      </c>
      <c r="B989" s="7">
        <v>46000</v>
      </c>
      <c r="C989" t="s">
        <v>1472</v>
      </c>
      <c r="D989" t="s">
        <v>1473</v>
      </c>
      <c r="E989">
        <v>18</v>
      </c>
      <c r="F989" t="s">
        <v>1570</v>
      </c>
      <c r="G989">
        <v>1775</v>
      </c>
      <c r="H989" t="s">
        <v>200</v>
      </c>
      <c r="I989">
        <v>780</v>
      </c>
      <c r="J989">
        <v>2.5</v>
      </c>
      <c r="K989">
        <v>760.5</v>
      </c>
      <c r="L989">
        <v>1349887.5</v>
      </c>
      <c r="M989" t="s">
        <v>1548</v>
      </c>
      <c r="N989">
        <v>242979.75</v>
      </c>
      <c r="O989">
        <v>1592867.25</v>
      </c>
      <c r="P989" t="s">
        <v>1394</v>
      </c>
      <c r="Q989" s="7">
        <v>46001</v>
      </c>
      <c r="R989" t="s">
        <v>1552</v>
      </c>
      <c r="S989" s="10" t="str">
        <f t="shared" si="105"/>
        <v/>
      </c>
      <c r="T989" s="10" t="str">
        <f t="shared" si="106"/>
        <v/>
      </c>
      <c r="U989" s="10" t="str">
        <f t="shared" si="107"/>
        <v/>
      </c>
      <c r="V989" s="10" t="str">
        <f t="shared" si="108"/>
        <v/>
      </c>
      <c r="W989" s="10" t="str">
        <f t="shared" si="109"/>
        <v/>
      </c>
      <c r="X989" s="10">
        <f t="shared" si="110"/>
        <v>987</v>
      </c>
      <c r="Y989" s="10" t="str">
        <f t="shared" si="111"/>
        <v/>
      </c>
    </row>
    <row r="990" spans="1:25" x14ac:dyDescent="0.3">
      <c r="A990" t="s">
        <v>2554</v>
      </c>
      <c r="B990" s="7">
        <v>45998</v>
      </c>
      <c r="C990" t="s">
        <v>1461</v>
      </c>
      <c r="D990" t="s">
        <v>1462</v>
      </c>
      <c r="E990">
        <v>13</v>
      </c>
      <c r="F990" t="s">
        <v>1581</v>
      </c>
      <c r="G990">
        <v>2059</v>
      </c>
      <c r="H990" t="s">
        <v>200</v>
      </c>
      <c r="I990">
        <v>980</v>
      </c>
      <c r="J990">
        <v>4</v>
      </c>
      <c r="K990">
        <v>940.8</v>
      </c>
      <c r="L990">
        <v>1937107.2</v>
      </c>
      <c r="M990" t="s">
        <v>1557</v>
      </c>
      <c r="N990">
        <v>348679.3</v>
      </c>
      <c r="O990">
        <v>2285786.5</v>
      </c>
      <c r="P990" t="s">
        <v>1389</v>
      </c>
      <c r="Q990" s="7">
        <v>45998</v>
      </c>
      <c r="R990" t="s">
        <v>1549</v>
      </c>
      <c r="S990" s="10" t="str">
        <f t="shared" si="105"/>
        <v/>
      </c>
      <c r="T990" s="10" t="str">
        <f t="shared" si="106"/>
        <v>FLAG</v>
      </c>
      <c r="U990" s="10" t="str">
        <f t="shared" si="107"/>
        <v/>
      </c>
      <c r="V990" s="10" t="str">
        <f t="shared" si="108"/>
        <v/>
      </c>
      <c r="W990" s="10" t="str">
        <f t="shared" si="109"/>
        <v/>
      </c>
      <c r="X990" s="10">
        <f t="shared" si="110"/>
        <v>988</v>
      </c>
      <c r="Y990" s="10" t="str">
        <f t="shared" si="111"/>
        <v/>
      </c>
    </row>
    <row r="991" spans="1:25" x14ac:dyDescent="0.3">
      <c r="A991" t="s">
        <v>2555</v>
      </c>
      <c r="B991" s="7">
        <v>46000</v>
      </c>
      <c r="C991" t="s">
        <v>1446</v>
      </c>
      <c r="D991" t="s">
        <v>1447</v>
      </c>
      <c r="E991">
        <v>17</v>
      </c>
      <c r="F991" t="s">
        <v>1574</v>
      </c>
      <c r="G991">
        <v>2077</v>
      </c>
      <c r="H991" t="s">
        <v>190</v>
      </c>
      <c r="I991">
        <v>395</v>
      </c>
      <c r="J991">
        <v>0</v>
      </c>
      <c r="K991">
        <v>395</v>
      </c>
      <c r="L991">
        <v>820415</v>
      </c>
      <c r="M991" t="s">
        <v>1557</v>
      </c>
      <c r="N991">
        <v>147674.70000000001</v>
      </c>
      <c r="O991">
        <v>968089.7</v>
      </c>
      <c r="P991" t="s">
        <v>1380</v>
      </c>
      <c r="Q991" s="7">
        <v>46001</v>
      </c>
      <c r="R991" t="s">
        <v>1549</v>
      </c>
      <c r="S991" s="10" t="str">
        <f t="shared" si="105"/>
        <v/>
      </c>
      <c r="T991" s="10" t="str">
        <f t="shared" si="106"/>
        <v/>
      </c>
      <c r="U991" s="10" t="str">
        <f t="shared" si="107"/>
        <v/>
      </c>
      <c r="V991" s="10" t="str">
        <f t="shared" si="108"/>
        <v/>
      </c>
      <c r="W991" s="10" t="str">
        <f t="shared" si="109"/>
        <v/>
      </c>
      <c r="X991" s="10">
        <f t="shared" si="110"/>
        <v>989</v>
      </c>
      <c r="Y991" s="10" t="str">
        <f t="shared" si="111"/>
        <v/>
      </c>
    </row>
    <row r="992" spans="1:25" x14ac:dyDescent="0.3">
      <c r="A992" t="s">
        <v>2556</v>
      </c>
      <c r="B992" s="7">
        <v>46001</v>
      </c>
      <c r="C992" t="s">
        <v>1436</v>
      </c>
      <c r="D992" t="s">
        <v>1437</v>
      </c>
      <c r="E992">
        <v>18</v>
      </c>
      <c r="F992" t="s">
        <v>1576</v>
      </c>
      <c r="G992">
        <v>2146</v>
      </c>
      <c r="H992" t="s">
        <v>200</v>
      </c>
      <c r="I992">
        <v>92</v>
      </c>
      <c r="J992">
        <v>0</v>
      </c>
      <c r="K992">
        <v>92</v>
      </c>
      <c r="L992">
        <v>197432</v>
      </c>
      <c r="M992" t="s">
        <v>1548</v>
      </c>
      <c r="N992">
        <v>35537.760000000002</v>
      </c>
      <c r="O992">
        <v>232969.76</v>
      </c>
      <c r="P992" t="s">
        <v>1394</v>
      </c>
      <c r="Q992" s="7">
        <v>46002</v>
      </c>
      <c r="R992" t="s">
        <v>1552</v>
      </c>
      <c r="S992" s="10" t="str">
        <f t="shared" si="105"/>
        <v/>
      </c>
      <c r="T992" s="10" t="str">
        <f t="shared" si="106"/>
        <v/>
      </c>
      <c r="U992" s="10" t="str">
        <f t="shared" si="107"/>
        <v/>
      </c>
      <c r="V992" s="10" t="str">
        <f t="shared" si="108"/>
        <v/>
      </c>
      <c r="W992" s="10" t="str">
        <f t="shared" si="109"/>
        <v/>
      </c>
      <c r="X992" s="10">
        <f t="shared" si="110"/>
        <v>990</v>
      </c>
      <c r="Y992" s="10" t="str">
        <f t="shared" si="111"/>
        <v/>
      </c>
    </row>
    <row r="993" spans="1:25" x14ac:dyDescent="0.3">
      <c r="A993" t="s">
        <v>2557</v>
      </c>
      <c r="B993" s="7">
        <v>46001</v>
      </c>
      <c r="C993" t="s">
        <v>1468</v>
      </c>
      <c r="D993" t="s">
        <v>1469</v>
      </c>
      <c r="E993">
        <v>18</v>
      </c>
      <c r="F993" t="s">
        <v>1547</v>
      </c>
      <c r="G993">
        <v>1764</v>
      </c>
      <c r="H993" t="s">
        <v>190</v>
      </c>
      <c r="I993">
        <v>355</v>
      </c>
      <c r="J993">
        <v>1</v>
      </c>
      <c r="K993">
        <v>351.45</v>
      </c>
      <c r="L993">
        <v>619957.80000000005</v>
      </c>
      <c r="M993" t="s">
        <v>1548</v>
      </c>
      <c r="N993">
        <v>111592.4</v>
      </c>
      <c r="O993">
        <v>731550.20000000007</v>
      </c>
      <c r="P993" t="s">
        <v>1389</v>
      </c>
      <c r="Q993" s="7">
        <v>46003</v>
      </c>
      <c r="R993" t="s">
        <v>1549</v>
      </c>
      <c r="S993" s="10" t="str">
        <f t="shared" si="105"/>
        <v/>
      </c>
      <c r="T993" s="10" t="str">
        <f t="shared" si="106"/>
        <v/>
      </c>
      <c r="U993" s="10" t="str">
        <f t="shared" si="107"/>
        <v/>
      </c>
      <c r="V993" s="10" t="str">
        <f t="shared" si="108"/>
        <v/>
      </c>
      <c r="W993" s="10" t="str">
        <f t="shared" si="109"/>
        <v/>
      </c>
      <c r="X993" s="10">
        <f t="shared" si="110"/>
        <v>991</v>
      </c>
      <c r="Y993" s="10" t="str">
        <f t="shared" si="111"/>
        <v/>
      </c>
    </row>
    <row r="994" spans="1:25" x14ac:dyDescent="0.3">
      <c r="A994" t="s">
        <v>2558</v>
      </c>
      <c r="B994" s="7">
        <v>46001</v>
      </c>
      <c r="C994" t="s">
        <v>1415</v>
      </c>
      <c r="D994" t="s">
        <v>1416</v>
      </c>
      <c r="E994">
        <v>18</v>
      </c>
      <c r="F994" t="s">
        <v>1585</v>
      </c>
      <c r="G994">
        <v>1027</v>
      </c>
      <c r="H994" t="s">
        <v>200</v>
      </c>
      <c r="I994">
        <v>148</v>
      </c>
      <c r="J994">
        <v>0</v>
      </c>
      <c r="K994">
        <v>148</v>
      </c>
      <c r="L994">
        <v>151996</v>
      </c>
      <c r="M994" t="s">
        <v>1548</v>
      </c>
      <c r="N994">
        <v>27359.279999999999</v>
      </c>
      <c r="O994">
        <v>179355.28</v>
      </c>
      <c r="P994" t="s">
        <v>1418</v>
      </c>
      <c r="Q994" s="7">
        <v>46003</v>
      </c>
      <c r="R994" t="s">
        <v>1552</v>
      </c>
      <c r="S994" s="10" t="str">
        <f t="shared" si="105"/>
        <v/>
      </c>
      <c r="T994" s="10" t="str">
        <f t="shared" si="106"/>
        <v/>
      </c>
      <c r="U994" s="10" t="str">
        <f t="shared" si="107"/>
        <v/>
      </c>
      <c r="V994" s="10" t="str">
        <f t="shared" si="108"/>
        <v/>
      </c>
      <c r="W994" s="10" t="str">
        <f t="shared" si="109"/>
        <v/>
      </c>
      <c r="X994" s="10">
        <f t="shared" si="110"/>
        <v>992</v>
      </c>
      <c r="Y994" s="10" t="str">
        <f t="shared" si="111"/>
        <v/>
      </c>
    </row>
    <row r="995" spans="1:25" x14ac:dyDescent="0.3">
      <c r="A995" t="s">
        <v>2559</v>
      </c>
      <c r="B995" s="7">
        <v>46002</v>
      </c>
      <c r="C995" t="s">
        <v>1472</v>
      </c>
      <c r="D995" t="s">
        <v>1473</v>
      </c>
      <c r="E995">
        <v>18</v>
      </c>
      <c r="F995" t="s">
        <v>1556</v>
      </c>
      <c r="G995">
        <v>194</v>
      </c>
      <c r="H995" t="s">
        <v>204</v>
      </c>
      <c r="I995">
        <v>1350</v>
      </c>
      <c r="J995">
        <v>3</v>
      </c>
      <c r="K995">
        <v>1309.5</v>
      </c>
      <c r="L995">
        <v>254043</v>
      </c>
      <c r="M995" t="s">
        <v>1548</v>
      </c>
      <c r="N995">
        <v>45727.74</v>
      </c>
      <c r="O995">
        <v>299770.74</v>
      </c>
      <c r="P995" t="s">
        <v>1394</v>
      </c>
      <c r="Q995" s="7">
        <v>46003</v>
      </c>
      <c r="R995" t="s">
        <v>1552</v>
      </c>
      <c r="S995" s="10" t="str">
        <f t="shared" si="105"/>
        <v/>
      </c>
      <c r="T995" s="10" t="str">
        <f t="shared" si="106"/>
        <v/>
      </c>
      <c r="U995" s="10" t="str">
        <f t="shared" si="107"/>
        <v/>
      </c>
      <c r="V995" s="10" t="str">
        <f t="shared" si="108"/>
        <v/>
      </c>
      <c r="W995" s="10" t="str">
        <f t="shared" si="109"/>
        <v/>
      </c>
      <c r="X995" s="10">
        <f t="shared" si="110"/>
        <v>993</v>
      </c>
      <c r="Y995" s="10" t="str">
        <f t="shared" si="111"/>
        <v/>
      </c>
    </row>
    <row r="996" spans="1:25" x14ac:dyDescent="0.3">
      <c r="A996" t="s">
        <v>2560</v>
      </c>
      <c r="B996" s="7">
        <v>46002</v>
      </c>
      <c r="C996" t="s">
        <v>1439</v>
      </c>
      <c r="D996" t="s">
        <v>1440</v>
      </c>
      <c r="E996">
        <v>18</v>
      </c>
      <c r="F996" t="s">
        <v>1563</v>
      </c>
      <c r="G996">
        <v>215</v>
      </c>
      <c r="H996" t="s">
        <v>204</v>
      </c>
      <c r="I996">
        <v>480</v>
      </c>
      <c r="J996">
        <v>0</v>
      </c>
      <c r="K996">
        <v>480</v>
      </c>
      <c r="L996">
        <v>103200</v>
      </c>
      <c r="M996" t="s">
        <v>1548</v>
      </c>
      <c r="N996">
        <v>18576</v>
      </c>
      <c r="O996">
        <v>121776</v>
      </c>
      <c r="P996" t="s">
        <v>1389</v>
      </c>
      <c r="Q996" s="7">
        <v>46004</v>
      </c>
      <c r="R996" t="s">
        <v>1552</v>
      </c>
      <c r="S996" s="10" t="str">
        <f t="shared" si="105"/>
        <v/>
      </c>
      <c r="T996" s="10" t="str">
        <f t="shared" si="106"/>
        <v/>
      </c>
      <c r="U996" s="10" t="str">
        <f t="shared" si="107"/>
        <v/>
      </c>
      <c r="V996" s="10" t="str">
        <f t="shared" si="108"/>
        <v/>
      </c>
      <c r="W996" s="10" t="str">
        <f t="shared" si="109"/>
        <v/>
      </c>
      <c r="X996" s="10">
        <f t="shared" si="110"/>
        <v>994</v>
      </c>
      <c r="Y996" s="10" t="str">
        <f t="shared" si="111"/>
        <v/>
      </c>
    </row>
    <row r="997" spans="1:25" x14ac:dyDescent="0.3">
      <c r="A997" t="s">
        <v>2561</v>
      </c>
      <c r="B997" s="7">
        <v>46002</v>
      </c>
      <c r="C997" t="s">
        <v>1468</v>
      </c>
      <c r="D997" t="s">
        <v>1469</v>
      </c>
      <c r="E997">
        <v>18</v>
      </c>
      <c r="F997" t="s">
        <v>1565</v>
      </c>
      <c r="G997">
        <v>1919</v>
      </c>
      <c r="H997" t="s">
        <v>200</v>
      </c>
      <c r="I997">
        <v>1150</v>
      </c>
      <c r="J997">
        <v>0</v>
      </c>
      <c r="K997">
        <v>1150</v>
      </c>
      <c r="L997">
        <v>2206850</v>
      </c>
      <c r="M997" t="s">
        <v>1548</v>
      </c>
      <c r="N997">
        <v>397233</v>
      </c>
      <c r="O997">
        <v>2604083</v>
      </c>
      <c r="P997" t="s">
        <v>1389</v>
      </c>
      <c r="Q997" s="7">
        <v>46002</v>
      </c>
      <c r="R997" t="s">
        <v>1549</v>
      </c>
      <c r="S997" s="10" t="str">
        <f t="shared" si="105"/>
        <v/>
      </c>
      <c r="T997" s="10" t="str">
        <f t="shared" si="106"/>
        <v/>
      </c>
      <c r="U997" s="10" t="str">
        <f t="shared" si="107"/>
        <v/>
      </c>
      <c r="V997" s="10" t="str">
        <f t="shared" si="108"/>
        <v/>
      </c>
      <c r="W997" s="10" t="str">
        <f t="shared" si="109"/>
        <v/>
      </c>
      <c r="X997" s="10">
        <f t="shared" si="110"/>
        <v>995</v>
      </c>
      <c r="Y997" s="10" t="str">
        <f t="shared" si="111"/>
        <v/>
      </c>
    </row>
    <row r="998" spans="1:25" x14ac:dyDescent="0.3">
      <c r="A998" t="s">
        <v>2562</v>
      </c>
      <c r="B998" s="7">
        <v>46002</v>
      </c>
      <c r="C998" t="s">
        <v>1376</v>
      </c>
      <c r="D998" t="s">
        <v>1377</v>
      </c>
      <c r="E998">
        <v>18</v>
      </c>
      <c r="F998" t="s">
        <v>1576</v>
      </c>
      <c r="G998">
        <v>968</v>
      </c>
      <c r="H998" t="s">
        <v>200</v>
      </c>
      <c r="I998">
        <v>92</v>
      </c>
      <c r="J998">
        <v>0</v>
      </c>
      <c r="K998">
        <v>92</v>
      </c>
      <c r="L998">
        <v>89056</v>
      </c>
      <c r="M998" t="s">
        <v>1548</v>
      </c>
      <c r="N998">
        <v>16030.08</v>
      </c>
      <c r="O998">
        <v>105086.08</v>
      </c>
      <c r="P998" t="s">
        <v>1380</v>
      </c>
      <c r="Q998" s="7">
        <v>46002</v>
      </c>
      <c r="R998" t="s">
        <v>1552</v>
      </c>
      <c r="S998" s="10" t="str">
        <f t="shared" si="105"/>
        <v/>
      </c>
      <c r="T998" s="10" t="str">
        <f t="shared" si="106"/>
        <v/>
      </c>
      <c r="U998" s="10" t="str">
        <f t="shared" si="107"/>
        <v/>
      </c>
      <c r="V998" s="10" t="str">
        <f t="shared" si="108"/>
        <v/>
      </c>
      <c r="W998" s="10" t="str">
        <f t="shared" si="109"/>
        <v/>
      </c>
      <c r="X998" s="10">
        <f t="shared" si="110"/>
        <v>996</v>
      </c>
      <c r="Y998" s="10" t="str">
        <f t="shared" si="111"/>
        <v/>
      </c>
    </row>
    <row r="999" spans="1:25" x14ac:dyDescent="0.3">
      <c r="A999" t="s">
        <v>2563</v>
      </c>
      <c r="B999" s="7">
        <v>46002</v>
      </c>
      <c r="C999" t="s">
        <v>1478</v>
      </c>
      <c r="D999" t="s">
        <v>1479</v>
      </c>
      <c r="E999">
        <v>18</v>
      </c>
      <c r="F999" t="s">
        <v>1565</v>
      </c>
      <c r="G999">
        <v>697</v>
      </c>
      <c r="H999" t="s">
        <v>200</v>
      </c>
      <c r="I999">
        <v>1150</v>
      </c>
      <c r="J999">
        <v>0</v>
      </c>
      <c r="K999">
        <v>1150</v>
      </c>
      <c r="L999">
        <v>801550</v>
      </c>
      <c r="M999" t="s">
        <v>1548</v>
      </c>
      <c r="N999">
        <v>144279</v>
      </c>
      <c r="O999">
        <v>945829</v>
      </c>
      <c r="P999" t="s">
        <v>1394</v>
      </c>
      <c r="Q999" s="7">
        <v>46004</v>
      </c>
      <c r="R999" t="s">
        <v>1549</v>
      </c>
      <c r="S999" s="10" t="str">
        <f t="shared" si="105"/>
        <v/>
      </c>
      <c r="T999" s="10" t="str">
        <f t="shared" si="106"/>
        <v/>
      </c>
      <c r="U999" s="10" t="str">
        <f t="shared" si="107"/>
        <v/>
      </c>
      <c r="V999" s="10" t="str">
        <f t="shared" si="108"/>
        <v/>
      </c>
      <c r="W999" s="10" t="str">
        <f t="shared" si="109"/>
        <v/>
      </c>
      <c r="X999" s="10">
        <f t="shared" si="110"/>
        <v>997</v>
      </c>
      <c r="Y999" s="10" t="str">
        <f t="shared" si="111"/>
        <v/>
      </c>
    </row>
    <row r="1000" spans="1:25" x14ac:dyDescent="0.3">
      <c r="A1000" t="s">
        <v>2564</v>
      </c>
      <c r="B1000" s="7">
        <v>46002</v>
      </c>
      <c r="C1000" t="s">
        <v>1511</v>
      </c>
      <c r="D1000" t="s">
        <v>1512</v>
      </c>
      <c r="E1000">
        <v>12</v>
      </c>
      <c r="F1000" t="s">
        <v>1547</v>
      </c>
      <c r="G1000">
        <v>1912</v>
      </c>
      <c r="H1000" t="s">
        <v>190</v>
      </c>
      <c r="I1000">
        <v>355</v>
      </c>
      <c r="J1000">
        <v>5</v>
      </c>
      <c r="K1000">
        <v>337.25</v>
      </c>
      <c r="L1000">
        <v>644822</v>
      </c>
      <c r="M1000" t="s">
        <v>1557</v>
      </c>
      <c r="N1000">
        <v>116067.96</v>
      </c>
      <c r="O1000">
        <v>760889.96</v>
      </c>
      <c r="P1000" t="s">
        <v>1389</v>
      </c>
      <c r="Q1000" s="7">
        <v>46003</v>
      </c>
      <c r="R1000" t="s">
        <v>1552</v>
      </c>
      <c r="S1000" s="10" t="str">
        <f t="shared" si="105"/>
        <v/>
      </c>
      <c r="T1000" s="10" t="str">
        <f t="shared" si="106"/>
        <v/>
      </c>
      <c r="U1000" s="10" t="str">
        <f t="shared" si="107"/>
        <v/>
      </c>
      <c r="V1000" s="10" t="str">
        <f t="shared" si="108"/>
        <v/>
      </c>
      <c r="W1000" s="10" t="str">
        <f t="shared" si="109"/>
        <v/>
      </c>
      <c r="X1000" s="10">
        <f t="shared" si="110"/>
        <v>998</v>
      </c>
      <c r="Y1000" s="10" t="str">
        <f t="shared" si="111"/>
        <v/>
      </c>
    </row>
    <row r="1001" spans="1:25" x14ac:dyDescent="0.3">
      <c r="A1001" t="s">
        <v>2565</v>
      </c>
      <c r="B1001" s="7">
        <v>46002</v>
      </c>
      <c r="C1001" t="s">
        <v>1436</v>
      </c>
      <c r="D1001" t="s">
        <v>1437</v>
      </c>
      <c r="E1001">
        <v>18</v>
      </c>
      <c r="F1001" t="s">
        <v>1568</v>
      </c>
      <c r="G1001">
        <v>1986</v>
      </c>
      <c r="H1001" t="s">
        <v>200</v>
      </c>
      <c r="I1001">
        <v>165</v>
      </c>
      <c r="J1001">
        <v>4</v>
      </c>
      <c r="K1001">
        <v>158.4</v>
      </c>
      <c r="L1001">
        <v>314582.40000000002</v>
      </c>
      <c r="M1001" t="s">
        <v>1548</v>
      </c>
      <c r="N1001">
        <v>56624.83</v>
      </c>
      <c r="O1001">
        <v>371207.23</v>
      </c>
      <c r="P1001" t="s">
        <v>1394</v>
      </c>
      <c r="Q1001" s="7">
        <v>46002</v>
      </c>
      <c r="R1001" t="s">
        <v>1552</v>
      </c>
      <c r="S1001" s="10" t="str">
        <f t="shared" si="105"/>
        <v/>
      </c>
      <c r="T1001" s="10" t="str">
        <f t="shared" si="106"/>
        <v/>
      </c>
      <c r="U1001" s="10" t="str">
        <f t="shared" si="107"/>
        <v/>
      </c>
      <c r="V1001" s="10" t="str">
        <f t="shared" si="108"/>
        <v/>
      </c>
      <c r="W1001" s="10" t="str">
        <f t="shared" si="109"/>
        <v/>
      </c>
      <c r="X1001" s="10">
        <f t="shared" si="110"/>
        <v>999</v>
      </c>
      <c r="Y1001" s="10" t="str">
        <f t="shared" si="111"/>
        <v/>
      </c>
    </row>
    <row r="1002" spans="1:25" x14ac:dyDescent="0.3">
      <c r="A1002" t="s">
        <v>2566</v>
      </c>
      <c r="B1002" s="7">
        <v>46002</v>
      </c>
      <c r="C1002" t="s">
        <v>1481</v>
      </c>
      <c r="D1002" t="s">
        <v>1482</v>
      </c>
      <c r="E1002">
        <v>18</v>
      </c>
      <c r="F1002" t="s">
        <v>1559</v>
      </c>
      <c r="G1002">
        <v>1671</v>
      </c>
      <c r="H1002" t="s">
        <v>200</v>
      </c>
      <c r="I1002">
        <v>520</v>
      </c>
      <c r="J1002">
        <v>0</v>
      </c>
      <c r="K1002">
        <v>520</v>
      </c>
      <c r="L1002">
        <v>868920</v>
      </c>
      <c r="M1002" t="s">
        <v>1548</v>
      </c>
      <c r="N1002">
        <v>156405.6</v>
      </c>
      <c r="O1002">
        <v>1025325.6</v>
      </c>
      <c r="P1002" t="s">
        <v>1389</v>
      </c>
      <c r="Q1002" s="7">
        <v>46004</v>
      </c>
      <c r="R1002" t="s">
        <v>1549</v>
      </c>
      <c r="S1002" s="10" t="str">
        <f t="shared" si="105"/>
        <v/>
      </c>
      <c r="T1002" s="10" t="str">
        <f t="shared" si="106"/>
        <v/>
      </c>
      <c r="U1002" s="10" t="str">
        <f t="shared" si="107"/>
        <v/>
      </c>
      <c r="V1002" s="10" t="str">
        <f t="shared" si="108"/>
        <v/>
      </c>
      <c r="W1002" s="10" t="str">
        <f t="shared" si="109"/>
        <v/>
      </c>
      <c r="X1002" s="10">
        <f t="shared" si="110"/>
        <v>1000</v>
      </c>
      <c r="Y1002" s="10" t="str">
        <f t="shared" si="111"/>
        <v/>
      </c>
    </row>
    <row r="1003" spans="1:25" x14ac:dyDescent="0.3">
      <c r="A1003" t="s">
        <v>2567</v>
      </c>
      <c r="B1003" s="7">
        <v>46003</v>
      </c>
      <c r="C1003" t="s">
        <v>1504</v>
      </c>
      <c r="D1003" t="s">
        <v>1482</v>
      </c>
      <c r="E1003">
        <v>18</v>
      </c>
      <c r="F1003" t="s">
        <v>1570</v>
      </c>
      <c r="G1003">
        <v>789</v>
      </c>
      <c r="H1003" t="s">
        <v>200</v>
      </c>
      <c r="I1003">
        <v>780</v>
      </c>
      <c r="J1003">
        <v>2.5</v>
      </c>
      <c r="K1003">
        <v>760.5</v>
      </c>
      <c r="L1003">
        <v>600034.5</v>
      </c>
      <c r="M1003" t="s">
        <v>1548</v>
      </c>
      <c r="N1003">
        <v>108006.21</v>
      </c>
      <c r="O1003">
        <v>708040.71</v>
      </c>
      <c r="P1003" t="s">
        <v>1380</v>
      </c>
      <c r="Q1003" s="7">
        <v>46005</v>
      </c>
      <c r="R1003" t="s">
        <v>1549</v>
      </c>
      <c r="S1003" s="10" t="str">
        <f t="shared" si="105"/>
        <v/>
      </c>
      <c r="T1003" s="10" t="str">
        <f t="shared" si="106"/>
        <v/>
      </c>
      <c r="U1003" s="10" t="str">
        <f t="shared" si="107"/>
        <v/>
      </c>
      <c r="V1003" s="10" t="str">
        <f t="shared" si="108"/>
        <v/>
      </c>
      <c r="W1003" s="10" t="str">
        <f t="shared" si="109"/>
        <v/>
      </c>
      <c r="X1003" s="10">
        <f t="shared" si="110"/>
        <v>1001</v>
      </c>
      <c r="Y1003" s="10" t="str">
        <f t="shared" si="111"/>
        <v/>
      </c>
    </row>
    <row r="1004" spans="1:25" x14ac:dyDescent="0.3">
      <c r="A1004" t="s">
        <v>2568</v>
      </c>
      <c r="B1004" s="7">
        <v>46003</v>
      </c>
      <c r="C1004" t="s">
        <v>1478</v>
      </c>
      <c r="D1004" t="s">
        <v>1479</v>
      </c>
      <c r="E1004">
        <v>18</v>
      </c>
      <c r="F1004" t="s">
        <v>1570</v>
      </c>
      <c r="G1004">
        <v>1692</v>
      </c>
      <c r="H1004" t="s">
        <v>200</v>
      </c>
      <c r="I1004">
        <v>780</v>
      </c>
      <c r="J1004">
        <v>1</v>
      </c>
      <c r="K1004">
        <v>772.2</v>
      </c>
      <c r="L1004">
        <v>1306562.3999999999</v>
      </c>
      <c r="M1004" t="s">
        <v>1548</v>
      </c>
      <c r="N1004">
        <v>235181.23</v>
      </c>
      <c r="O1004">
        <v>1541743.63</v>
      </c>
      <c r="P1004" t="s">
        <v>1394</v>
      </c>
      <c r="Q1004" s="7">
        <v>46003</v>
      </c>
      <c r="R1004" t="s">
        <v>1552</v>
      </c>
      <c r="S1004" s="10" t="str">
        <f t="shared" si="105"/>
        <v/>
      </c>
      <c r="T1004" s="10" t="str">
        <f t="shared" si="106"/>
        <v/>
      </c>
      <c r="U1004" s="10" t="str">
        <f t="shared" si="107"/>
        <v/>
      </c>
      <c r="V1004" s="10" t="str">
        <f t="shared" si="108"/>
        <v/>
      </c>
      <c r="W1004" s="10" t="str">
        <f t="shared" si="109"/>
        <v/>
      </c>
      <c r="X1004" s="10">
        <f t="shared" si="110"/>
        <v>1002</v>
      </c>
      <c r="Y1004" s="10" t="str">
        <f t="shared" si="111"/>
        <v/>
      </c>
    </row>
    <row r="1005" spans="1:25" x14ac:dyDescent="0.3">
      <c r="A1005" t="s">
        <v>2569</v>
      </c>
      <c r="B1005" s="7">
        <v>46003</v>
      </c>
      <c r="C1005" t="s">
        <v>1504</v>
      </c>
      <c r="D1005" t="s">
        <v>1482</v>
      </c>
      <c r="E1005">
        <v>18</v>
      </c>
      <c r="F1005" t="s">
        <v>1572</v>
      </c>
      <c r="G1005">
        <v>991</v>
      </c>
      <c r="H1005" t="s">
        <v>200</v>
      </c>
      <c r="I1005">
        <v>610</v>
      </c>
      <c r="J1005">
        <v>2.5</v>
      </c>
      <c r="K1005">
        <v>594.75</v>
      </c>
      <c r="L1005">
        <v>589397.25</v>
      </c>
      <c r="M1005" t="s">
        <v>1548</v>
      </c>
      <c r="N1005">
        <v>106091.5</v>
      </c>
      <c r="O1005">
        <v>695488.75</v>
      </c>
      <c r="P1005" t="s">
        <v>1380</v>
      </c>
      <c r="Q1005" s="7">
        <v>46003</v>
      </c>
      <c r="R1005" t="s">
        <v>1552</v>
      </c>
      <c r="S1005" s="10" t="str">
        <f t="shared" si="105"/>
        <v/>
      </c>
      <c r="T1005" s="10" t="str">
        <f t="shared" si="106"/>
        <v/>
      </c>
      <c r="U1005" s="10" t="str">
        <f t="shared" si="107"/>
        <v/>
      </c>
      <c r="V1005" s="10" t="str">
        <f t="shared" si="108"/>
        <v/>
      </c>
      <c r="W1005" s="10" t="str">
        <f t="shared" si="109"/>
        <v/>
      </c>
      <c r="X1005" s="10">
        <f t="shared" si="110"/>
        <v>1003</v>
      </c>
      <c r="Y1005" s="10" t="str">
        <f t="shared" si="111"/>
        <v/>
      </c>
    </row>
    <row r="1006" spans="1:25" x14ac:dyDescent="0.3">
      <c r="A1006" t="s">
        <v>2570</v>
      </c>
      <c r="B1006" s="7">
        <v>46003</v>
      </c>
      <c r="C1006" t="s">
        <v>1501</v>
      </c>
      <c r="D1006" t="s">
        <v>1502</v>
      </c>
      <c r="E1006">
        <v>12</v>
      </c>
      <c r="F1006" t="s">
        <v>1556</v>
      </c>
      <c r="G1006">
        <v>373</v>
      </c>
      <c r="H1006" t="s">
        <v>204</v>
      </c>
      <c r="I1006">
        <v>1350</v>
      </c>
      <c r="J1006">
        <v>2</v>
      </c>
      <c r="K1006">
        <v>1323</v>
      </c>
      <c r="L1006">
        <v>493479</v>
      </c>
      <c r="M1006" t="s">
        <v>1557</v>
      </c>
      <c r="N1006">
        <v>88826.22</v>
      </c>
      <c r="O1006">
        <v>582305.22</v>
      </c>
      <c r="P1006" t="s">
        <v>1380</v>
      </c>
      <c r="Q1006" s="7">
        <v>46003</v>
      </c>
      <c r="R1006" t="s">
        <v>1552</v>
      </c>
      <c r="S1006" s="10" t="str">
        <f t="shared" si="105"/>
        <v/>
      </c>
      <c r="T1006" s="10" t="str">
        <f t="shared" si="106"/>
        <v/>
      </c>
      <c r="U1006" s="10" t="str">
        <f t="shared" si="107"/>
        <v/>
      </c>
      <c r="V1006" s="10" t="str">
        <f t="shared" si="108"/>
        <v/>
      </c>
      <c r="W1006" s="10" t="str">
        <f t="shared" si="109"/>
        <v/>
      </c>
      <c r="X1006" s="10">
        <f t="shared" si="110"/>
        <v>1004</v>
      </c>
      <c r="Y1006" s="10" t="str">
        <f t="shared" si="111"/>
        <v/>
      </c>
    </row>
    <row r="1007" spans="1:25" x14ac:dyDescent="0.3">
      <c r="A1007" t="s">
        <v>2571</v>
      </c>
      <c r="B1007" s="7">
        <v>46003</v>
      </c>
      <c r="C1007" t="s">
        <v>1381</v>
      </c>
      <c r="D1007" t="s">
        <v>1382</v>
      </c>
      <c r="E1007">
        <v>18</v>
      </c>
      <c r="F1007" t="s">
        <v>1576</v>
      </c>
      <c r="G1007">
        <v>1855</v>
      </c>
      <c r="H1007" t="s">
        <v>200</v>
      </c>
      <c r="I1007">
        <v>92</v>
      </c>
      <c r="J1007">
        <v>1</v>
      </c>
      <c r="K1007">
        <v>91.08</v>
      </c>
      <c r="L1007">
        <v>168953.4</v>
      </c>
      <c r="M1007" t="s">
        <v>1548</v>
      </c>
      <c r="N1007">
        <v>30411.61</v>
      </c>
      <c r="O1007">
        <v>199365.01</v>
      </c>
      <c r="P1007" t="s">
        <v>1380</v>
      </c>
      <c r="Q1007" s="7">
        <v>46004</v>
      </c>
      <c r="R1007" t="s">
        <v>1549</v>
      </c>
      <c r="S1007" s="10" t="str">
        <f t="shared" si="105"/>
        <v/>
      </c>
      <c r="T1007" s="10" t="str">
        <f t="shared" si="106"/>
        <v/>
      </c>
      <c r="U1007" s="10" t="str">
        <f t="shared" si="107"/>
        <v/>
      </c>
      <c r="V1007" s="10" t="str">
        <f t="shared" si="108"/>
        <v/>
      </c>
      <c r="W1007" s="10" t="str">
        <f t="shared" si="109"/>
        <v/>
      </c>
      <c r="X1007" s="10">
        <f t="shared" si="110"/>
        <v>1005</v>
      </c>
      <c r="Y1007" s="10" t="str">
        <f t="shared" si="111"/>
        <v/>
      </c>
    </row>
    <row r="1008" spans="1:25" x14ac:dyDescent="0.3">
      <c r="A1008" t="s">
        <v>2572</v>
      </c>
      <c r="B1008" s="7">
        <v>46003</v>
      </c>
      <c r="C1008" t="s">
        <v>1427</v>
      </c>
      <c r="D1008" t="s">
        <v>1428</v>
      </c>
      <c r="E1008">
        <v>18</v>
      </c>
      <c r="F1008" t="s">
        <v>1604</v>
      </c>
      <c r="G1008">
        <v>303</v>
      </c>
      <c r="H1008" t="s">
        <v>204</v>
      </c>
      <c r="I1008">
        <v>95</v>
      </c>
      <c r="J1008">
        <v>1</v>
      </c>
      <c r="K1008">
        <v>94.05</v>
      </c>
      <c r="L1008">
        <v>28497.15</v>
      </c>
      <c r="M1008" t="s">
        <v>1548</v>
      </c>
      <c r="N1008">
        <v>5129.49</v>
      </c>
      <c r="O1008">
        <v>33626.639999999999</v>
      </c>
      <c r="P1008" t="s">
        <v>1394</v>
      </c>
      <c r="Q1008" s="7">
        <v>46005</v>
      </c>
      <c r="R1008" t="s">
        <v>1552</v>
      </c>
      <c r="S1008" s="10" t="str">
        <f t="shared" si="105"/>
        <v/>
      </c>
      <c r="T1008" s="10" t="str">
        <f t="shared" si="106"/>
        <v/>
      </c>
      <c r="U1008" s="10" t="str">
        <f t="shared" si="107"/>
        <v/>
      </c>
      <c r="V1008" s="10" t="str">
        <f t="shared" si="108"/>
        <v/>
      </c>
      <c r="W1008" s="10" t="str">
        <f t="shared" si="109"/>
        <v/>
      </c>
      <c r="X1008" s="10">
        <f t="shared" si="110"/>
        <v>1006</v>
      </c>
      <c r="Y1008" s="10" t="str">
        <f t="shared" si="111"/>
        <v/>
      </c>
    </row>
    <row r="1009" spans="1:25" x14ac:dyDescent="0.3">
      <c r="A1009" t="s">
        <v>2573</v>
      </c>
      <c r="B1009" s="7">
        <v>46003</v>
      </c>
      <c r="C1009" t="s">
        <v>1415</v>
      </c>
      <c r="D1009" t="s">
        <v>1416</v>
      </c>
      <c r="E1009">
        <v>18</v>
      </c>
      <c r="F1009" t="s">
        <v>1551</v>
      </c>
      <c r="G1009">
        <v>906</v>
      </c>
      <c r="H1009" t="s">
        <v>190</v>
      </c>
      <c r="I1009">
        <v>342</v>
      </c>
      <c r="J1009">
        <v>0</v>
      </c>
      <c r="K1009">
        <v>342</v>
      </c>
      <c r="L1009">
        <v>309852</v>
      </c>
      <c r="M1009" t="s">
        <v>1548</v>
      </c>
      <c r="N1009">
        <v>55773.36</v>
      </c>
      <c r="O1009">
        <v>365625.36</v>
      </c>
      <c r="P1009" t="s">
        <v>1418</v>
      </c>
      <c r="Q1009" s="7">
        <v>46005</v>
      </c>
      <c r="R1009" t="s">
        <v>1549</v>
      </c>
      <c r="S1009" s="10" t="str">
        <f t="shared" si="105"/>
        <v/>
      </c>
      <c r="T1009" s="10" t="str">
        <f t="shared" si="106"/>
        <v/>
      </c>
      <c r="U1009" s="10" t="str">
        <f t="shared" si="107"/>
        <v/>
      </c>
      <c r="V1009" s="10" t="str">
        <f t="shared" si="108"/>
        <v/>
      </c>
      <c r="W1009" s="10" t="str">
        <f t="shared" si="109"/>
        <v/>
      </c>
      <c r="X1009" s="10">
        <f t="shared" si="110"/>
        <v>1007</v>
      </c>
      <c r="Y1009" s="10" t="str">
        <f t="shared" si="111"/>
        <v/>
      </c>
    </row>
    <row r="1010" spans="1:25" x14ac:dyDescent="0.3">
      <c r="A1010" t="s">
        <v>2574</v>
      </c>
      <c r="B1010" s="7">
        <v>46003</v>
      </c>
      <c r="C1010" t="s">
        <v>1436</v>
      </c>
      <c r="D1010" t="s">
        <v>1437</v>
      </c>
      <c r="E1010">
        <v>18</v>
      </c>
      <c r="F1010" t="s">
        <v>1618</v>
      </c>
      <c r="G1010">
        <v>1201</v>
      </c>
      <c r="H1010" t="s">
        <v>190</v>
      </c>
      <c r="I1010">
        <v>368</v>
      </c>
      <c r="J1010">
        <v>3</v>
      </c>
      <c r="K1010">
        <v>356.96</v>
      </c>
      <c r="L1010">
        <v>428708.96</v>
      </c>
      <c r="M1010" t="s">
        <v>1548</v>
      </c>
      <c r="N1010">
        <v>77167.61</v>
      </c>
      <c r="O1010">
        <v>505876.57</v>
      </c>
      <c r="P1010" t="s">
        <v>1394</v>
      </c>
      <c r="Q1010" s="7">
        <v>46004</v>
      </c>
      <c r="R1010" t="s">
        <v>1549</v>
      </c>
      <c r="S1010" s="10" t="str">
        <f t="shared" si="105"/>
        <v/>
      </c>
      <c r="T1010" s="10" t="str">
        <f t="shared" si="106"/>
        <v/>
      </c>
      <c r="U1010" s="10" t="str">
        <f t="shared" si="107"/>
        <v/>
      </c>
      <c r="V1010" s="10" t="str">
        <f t="shared" si="108"/>
        <v/>
      </c>
      <c r="W1010" s="10" t="str">
        <f t="shared" si="109"/>
        <v/>
      </c>
      <c r="X1010" s="10">
        <f t="shared" si="110"/>
        <v>1008</v>
      </c>
      <c r="Y1010" s="10" t="str">
        <f t="shared" si="111"/>
        <v/>
      </c>
    </row>
    <row r="1011" spans="1:25" x14ac:dyDescent="0.3">
      <c r="A1011" t="s">
        <v>2575</v>
      </c>
      <c r="B1011" s="7">
        <v>46003</v>
      </c>
      <c r="C1011" t="s">
        <v>1415</v>
      </c>
      <c r="D1011" t="s">
        <v>1416</v>
      </c>
      <c r="E1011">
        <v>18</v>
      </c>
      <c r="F1011" t="s">
        <v>1559</v>
      </c>
      <c r="G1011">
        <v>1926</v>
      </c>
      <c r="H1011" t="s">
        <v>200</v>
      </c>
      <c r="I1011">
        <v>520</v>
      </c>
      <c r="J1011">
        <v>1</v>
      </c>
      <c r="K1011">
        <v>514.79999999999995</v>
      </c>
      <c r="L1011">
        <v>991504.8</v>
      </c>
      <c r="M1011" t="s">
        <v>1548</v>
      </c>
      <c r="N1011">
        <v>178470.86</v>
      </c>
      <c r="O1011">
        <v>1169975.6599999999</v>
      </c>
      <c r="P1011" t="s">
        <v>1418</v>
      </c>
      <c r="Q1011" s="7">
        <v>46005</v>
      </c>
      <c r="R1011" t="s">
        <v>1552</v>
      </c>
      <c r="S1011" s="10" t="str">
        <f t="shared" si="105"/>
        <v/>
      </c>
      <c r="T1011" s="10" t="str">
        <f t="shared" si="106"/>
        <v/>
      </c>
      <c r="U1011" s="10" t="str">
        <f t="shared" si="107"/>
        <v/>
      </c>
      <c r="V1011" s="10" t="str">
        <f t="shared" si="108"/>
        <v/>
      </c>
      <c r="W1011" s="10" t="str">
        <f t="shared" si="109"/>
        <v/>
      </c>
      <c r="X1011" s="10">
        <f t="shared" si="110"/>
        <v>1009</v>
      </c>
      <c r="Y1011" s="10" t="str">
        <f t="shared" si="111"/>
        <v/>
      </c>
    </row>
    <row r="1012" spans="1:25" x14ac:dyDescent="0.3">
      <c r="A1012" t="s">
        <v>2576</v>
      </c>
      <c r="B1012" s="7">
        <v>46004</v>
      </c>
      <c r="C1012" t="s">
        <v>1452</v>
      </c>
      <c r="D1012" t="s">
        <v>1453</v>
      </c>
      <c r="E1012">
        <v>18</v>
      </c>
      <c r="F1012" t="s">
        <v>1585</v>
      </c>
      <c r="G1012">
        <v>1308</v>
      </c>
      <c r="H1012" t="s">
        <v>200</v>
      </c>
      <c r="I1012">
        <v>148</v>
      </c>
      <c r="J1012">
        <v>5</v>
      </c>
      <c r="K1012">
        <v>140.6</v>
      </c>
      <c r="L1012">
        <v>183904.8</v>
      </c>
      <c r="M1012" t="s">
        <v>1548</v>
      </c>
      <c r="N1012">
        <v>33102.86</v>
      </c>
      <c r="O1012">
        <v>217007.66</v>
      </c>
      <c r="P1012" t="s">
        <v>1394</v>
      </c>
      <c r="Q1012" s="7">
        <v>46005</v>
      </c>
      <c r="R1012" t="s">
        <v>1552</v>
      </c>
      <c r="S1012" s="10" t="str">
        <f t="shared" si="105"/>
        <v/>
      </c>
      <c r="T1012" s="10" t="str">
        <f t="shared" si="106"/>
        <v/>
      </c>
      <c r="U1012" s="10" t="str">
        <f t="shared" si="107"/>
        <v/>
      </c>
      <c r="V1012" s="10" t="str">
        <f t="shared" si="108"/>
        <v/>
      </c>
      <c r="W1012" s="10" t="str">
        <f t="shared" si="109"/>
        <v/>
      </c>
      <c r="X1012" s="10">
        <f t="shared" si="110"/>
        <v>1010</v>
      </c>
      <c r="Y1012" s="10" t="str">
        <f t="shared" si="111"/>
        <v/>
      </c>
    </row>
    <row r="1013" spans="1:25" x14ac:dyDescent="0.3">
      <c r="A1013" t="s">
        <v>2577</v>
      </c>
      <c r="B1013" s="7">
        <v>46004</v>
      </c>
      <c r="C1013" t="s">
        <v>1468</v>
      </c>
      <c r="D1013" t="s">
        <v>1469</v>
      </c>
      <c r="E1013">
        <v>18</v>
      </c>
      <c r="F1013" t="s">
        <v>1565</v>
      </c>
      <c r="G1013">
        <v>1647</v>
      </c>
      <c r="H1013" t="s">
        <v>200</v>
      </c>
      <c r="I1013">
        <v>1150</v>
      </c>
      <c r="J1013">
        <v>0</v>
      </c>
      <c r="K1013">
        <v>1150</v>
      </c>
      <c r="L1013">
        <v>1894050</v>
      </c>
      <c r="M1013" t="s">
        <v>1548</v>
      </c>
      <c r="N1013">
        <v>340929</v>
      </c>
      <c r="O1013">
        <v>2234979</v>
      </c>
      <c r="P1013" t="s">
        <v>1389</v>
      </c>
      <c r="Q1013" s="7">
        <v>46005</v>
      </c>
      <c r="R1013" t="s">
        <v>1552</v>
      </c>
      <c r="S1013" s="10" t="str">
        <f t="shared" si="105"/>
        <v/>
      </c>
      <c r="T1013" s="10" t="str">
        <f t="shared" si="106"/>
        <v/>
      </c>
      <c r="U1013" s="10" t="str">
        <f t="shared" si="107"/>
        <v/>
      </c>
      <c r="V1013" s="10" t="str">
        <f t="shared" si="108"/>
        <v/>
      </c>
      <c r="W1013" s="10" t="str">
        <f t="shared" si="109"/>
        <v/>
      </c>
      <c r="X1013" s="10">
        <f t="shared" si="110"/>
        <v>1011</v>
      </c>
      <c r="Y1013" s="10" t="str">
        <f t="shared" si="111"/>
        <v/>
      </c>
    </row>
    <row r="1014" spans="1:25" x14ac:dyDescent="0.3">
      <c r="A1014" t="s">
        <v>2578</v>
      </c>
      <c r="B1014" s="7">
        <v>46004</v>
      </c>
      <c r="C1014" t="s">
        <v>1481</v>
      </c>
      <c r="D1014" t="s">
        <v>1482</v>
      </c>
      <c r="E1014">
        <v>18</v>
      </c>
      <c r="F1014" t="s">
        <v>1609</v>
      </c>
      <c r="G1014">
        <v>1191</v>
      </c>
      <c r="H1014" t="s">
        <v>200</v>
      </c>
      <c r="I1014">
        <v>690</v>
      </c>
      <c r="J1014">
        <v>0</v>
      </c>
      <c r="K1014">
        <v>690</v>
      </c>
      <c r="L1014">
        <v>821790</v>
      </c>
      <c r="M1014" t="s">
        <v>1548</v>
      </c>
      <c r="N1014">
        <v>147922.20000000001</v>
      </c>
      <c r="O1014">
        <v>969712.2</v>
      </c>
      <c r="P1014" t="s">
        <v>1389</v>
      </c>
      <c r="Q1014" s="7">
        <v>46004</v>
      </c>
      <c r="R1014" t="s">
        <v>1552</v>
      </c>
      <c r="S1014" s="10" t="str">
        <f t="shared" si="105"/>
        <v/>
      </c>
      <c r="T1014" s="10" t="str">
        <f t="shared" si="106"/>
        <v/>
      </c>
      <c r="U1014" s="10" t="str">
        <f t="shared" si="107"/>
        <v/>
      </c>
      <c r="V1014" s="10" t="str">
        <f t="shared" si="108"/>
        <v/>
      </c>
      <c r="W1014" s="10" t="str">
        <f t="shared" si="109"/>
        <v/>
      </c>
      <c r="X1014" s="10">
        <f t="shared" si="110"/>
        <v>1012</v>
      </c>
      <c r="Y1014" s="10" t="str">
        <f t="shared" si="111"/>
        <v/>
      </c>
    </row>
    <row r="1015" spans="1:25" x14ac:dyDescent="0.3">
      <c r="A1015" t="s">
        <v>2579</v>
      </c>
      <c r="B1015" s="7">
        <v>46004</v>
      </c>
      <c r="C1015" t="s">
        <v>1455</v>
      </c>
      <c r="D1015" t="s">
        <v>1456</v>
      </c>
      <c r="E1015">
        <v>18</v>
      </c>
      <c r="F1015" t="s">
        <v>1565</v>
      </c>
      <c r="G1015">
        <v>1974</v>
      </c>
      <c r="H1015" t="s">
        <v>200</v>
      </c>
      <c r="I1015">
        <v>1150</v>
      </c>
      <c r="J1015">
        <v>2</v>
      </c>
      <c r="K1015">
        <v>1127</v>
      </c>
      <c r="L1015">
        <v>2224698</v>
      </c>
      <c r="M1015" t="s">
        <v>1548</v>
      </c>
      <c r="N1015">
        <v>400445.64</v>
      </c>
      <c r="O1015">
        <v>2625143.64</v>
      </c>
      <c r="P1015" t="s">
        <v>1389</v>
      </c>
      <c r="Q1015" s="7">
        <v>46004</v>
      </c>
      <c r="R1015" t="s">
        <v>1549</v>
      </c>
      <c r="S1015" s="10" t="str">
        <f t="shared" si="105"/>
        <v/>
      </c>
      <c r="T1015" s="10" t="str">
        <f t="shared" si="106"/>
        <v/>
      </c>
      <c r="U1015" s="10" t="str">
        <f t="shared" si="107"/>
        <v/>
      </c>
      <c r="V1015" s="10" t="str">
        <f t="shared" si="108"/>
        <v/>
      </c>
      <c r="W1015" s="10" t="str">
        <f t="shared" si="109"/>
        <v/>
      </c>
      <c r="X1015" s="10">
        <f t="shared" si="110"/>
        <v>1013</v>
      </c>
      <c r="Y1015" s="10" t="str">
        <f t="shared" si="111"/>
        <v/>
      </c>
    </row>
    <row r="1016" spans="1:25" x14ac:dyDescent="0.3">
      <c r="A1016" t="s">
        <v>2580</v>
      </c>
      <c r="B1016" s="7">
        <v>46004</v>
      </c>
      <c r="C1016" t="s">
        <v>1409</v>
      </c>
      <c r="D1016" t="s">
        <v>1410</v>
      </c>
      <c r="E1016">
        <v>18</v>
      </c>
      <c r="F1016" t="s">
        <v>1609</v>
      </c>
      <c r="G1016">
        <v>1015</v>
      </c>
      <c r="H1016" t="s">
        <v>200</v>
      </c>
      <c r="I1016">
        <v>690</v>
      </c>
      <c r="J1016">
        <v>1</v>
      </c>
      <c r="K1016">
        <v>683.1</v>
      </c>
      <c r="L1016">
        <v>693346.5</v>
      </c>
      <c r="M1016" t="s">
        <v>1548</v>
      </c>
      <c r="N1016">
        <v>124802.37</v>
      </c>
      <c r="O1016">
        <v>818148.87</v>
      </c>
      <c r="P1016" t="s">
        <v>1380</v>
      </c>
      <c r="Q1016" s="7">
        <v>46004</v>
      </c>
      <c r="R1016" t="s">
        <v>1552</v>
      </c>
      <c r="S1016" s="10" t="str">
        <f t="shared" si="105"/>
        <v/>
      </c>
      <c r="T1016" s="10" t="str">
        <f t="shared" si="106"/>
        <v/>
      </c>
      <c r="U1016" s="10" t="str">
        <f t="shared" si="107"/>
        <v/>
      </c>
      <c r="V1016" s="10" t="str">
        <f t="shared" si="108"/>
        <v/>
      </c>
      <c r="W1016" s="10" t="str">
        <f t="shared" si="109"/>
        <v/>
      </c>
      <c r="X1016" s="10">
        <f t="shared" si="110"/>
        <v>1014</v>
      </c>
      <c r="Y1016" s="10" t="str">
        <f t="shared" si="111"/>
        <v/>
      </c>
    </row>
    <row r="1017" spans="1:25" x14ac:dyDescent="0.3">
      <c r="A1017" t="s">
        <v>2581</v>
      </c>
      <c r="B1017" s="7">
        <v>46004</v>
      </c>
      <c r="C1017" t="s">
        <v>1521</v>
      </c>
      <c r="D1017" t="s">
        <v>1522</v>
      </c>
      <c r="E1017">
        <v>18</v>
      </c>
      <c r="F1017" t="s">
        <v>1585</v>
      </c>
      <c r="G1017">
        <v>475</v>
      </c>
      <c r="H1017" t="s">
        <v>200</v>
      </c>
      <c r="I1017">
        <v>148</v>
      </c>
      <c r="J1017">
        <v>5</v>
      </c>
      <c r="K1017">
        <v>140.6</v>
      </c>
      <c r="L1017">
        <v>66785</v>
      </c>
      <c r="M1017" t="s">
        <v>1548</v>
      </c>
      <c r="N1017">
        <v>12021.3</v>
      </c>
      <c r="O1017">
        <v>78806.3</v>
      </c>
      <c r="P1017" t="s">
        <v>1418</v>
      </c>
      <c r="Q1017" s="7">
        <v>46005</v>
      </c>
      <c r="R1017" t="s">
        <v>1549</v>
      </c>
      <c r="S1017" s="10" t="str">
        <f t="shared" si="105"/>
        <v/>
      </c>
      <c r="T1017" s="10" t="str">
        <f t="shared" si="106"/>
        <v/>
      </c>
      <c r="U1017" s="10" t="str">
        <f t="shared" si="107"/>
        <v/>
      </c>
      <c r="V1017" s="10" t="str">
        <f t="shared" si="108"/>
        <v/>
      </c>
      <c r="W1017" s="10" t="str">
        <f t="shared" si="109"/>
        <v/>
      </c>
      <c r="X1017" s="10">
        <f t="shared" si="110"/>
        <v>1015</v>
      </c>
      <c r="Y1017" s="10" t="str">
        <f t="shared" si="111"/>
        <v/>
      </c>
    </row>
    <row r="1018" spans="1:25" x14ac:dyDescent="0.3">
      <c r="A1018" t="s">
        <v>2582</v>
      </c>
      <c r="B1018" s="7">
        <v>46006</v>
      </c>
      <c r="C1018" t="s">
        <v>1402</v>
      </c>
      <c r="D1018" t="s">
        <v>1403</v>
      </c>
      <c r="E1018">
        <v>18</v>
      </c>
      <c r="F1018" t="s">
        <v>1609</v>
      </c>
      <c r="G1018">
        <v>523</v>
      </c>
      <c r="H1018" t="s">
        <v>200</v>
      </c>
      <c r="I1018">
        <v>690</v>
      </c>
      <c r="J1018">
        <v>5</v>
      </c>
      <c r="K1018">
        <v>655.5</v>
      </c>
      <c r="L1018">
        <v>342826.5</v>
      </c>
      <c r="M1018" t="s">
        <v>1548</v>
      </c>
      <c r="N1018">
        <v>61708.77</v>
      </c>
      <c r="O1018">
        <v>404535.27</v>
      </c>
      <c r="P1018" t="s">
        <v>1389</v>
      </c>
      <c r="Q1018" s="7">
        <v>46008</v>
      </c>
      <c r="R1018" t="s">
        <v>1552</v>
      </c>
      <c r="S1018" s="10" t="str">
        <f t="shared" si="105"/>
        <v/>
      </c>
      <c r="T1018" s="10" t="str">
        <f t="shared" si="106"/>
        <v/>
      </c>
      <c r="U1018" s="10" t="str">
        <f t="shared" si="107"/>
        <v/>
      </c>
      <c r="V1018" s="10" t="str">
        <f t="shared" si="108"/>
        <v/>
      </c>
      <c r="W1018" s="10" t="str">
        <f t="shared" si="109"/>
        <v/>
      </c>
      <c r="X1018" s="10">
        <f t="shared" si="110"/>
        <v>1016</v>
      </c>
      <c r="Y1018" s="10" t="str">
        <f t="shared" si="111"/>
        <v/>
      </c>
    </row>
    <row r="1019" spans="1:25" x14ac:dyDescent="0.3">
      <c r="A1019" t="s">
        <v>2583</v>
      </c>
      <c r="B1019" s="7">
        <v>46006</v>
      </c>
      <c r="C1019" t="s">
        <v>1436</v>
      </c>
      <c r="D1019" t="s">
        <v>1437</v>
      </c>
      <c r="E1019">
        <v>18</v>
      </c>
      <c r="F1019" t="s">
        <v>1559</v>
      </c>
      <c r="G1019">
        <v>1240</v>
      </c>
      <c r="H1019" t="s">
        <v>200</v>
      </c>
      <c r="I1019">
        <v>520</v>
      </c>
      <c r="J1019">
        <v>0</v>
      </c>
      <c r="K1019">
        <v>520</v>
      </c>
      <c r="L1019">
        <v>644800</v>
      </c>
      <c r="M1019" t="s">
        <v>1548</v>
      </c>
      <c r="N1019">
        <v>116064</v>
      </c>
      <c r="O1019">
        <v>760864</v>
      </c>
      <c r="P1019" t="s">
        <v>1394</v>
      </c>
      <c r="Q1019" s="7">
        <v>46007</v>
      </c>
      <c r="R1019" t="s">
        <v>1552</v>
      </c>
      <c r="S1019" s="10" t="str">
        <f t="shared" si="105"/>
        <v/>
      </c>
      <c r="T1019" s="10" t="str">
        <f t="shared" si="106"/>
        <v/>
      </c>
      <c r="U1019" s="10" t="str">
        <f t="shared" si="107"/>
        <v/>
      </c>
      <c r="V1019" s="10" t="str">
        <f t="shared" si="108"/>
        <v/>
      </c>
      <c r="W1019" s="10" t="str">
        <f t="shared" si="109"/>
        <v/>
      </c>
      <c r="X1019" s="10">
        <f t="shared" si="110"/>
        <v>1017</v>
      </c>
      <c r="Y1019" s="10" t="str">
        <f t="shared" si="111"/>
        <v/>
      </c>
    </row>
    <row r="1020" spans="1:25" x14ac:dyDescent="0.3">
      <c r="A1020" t="s">
        <v>2584</v>
      </c>
      <c r="B1020" s="7">
        <v>46006</v>
      </c>
      <c r="C1020" t="s">
        <v>1415</v>
      </c>
      <c r="D1020" t="s">
        <v>1416</v>
      </c>
      <c r="E1020">
        <v>18</v>
      </c>
      <c r="F1020" t="s">
        <v>1609</v>
      </c>
      <c r="G1020">
        <v>2082</v>
      </c>
      <c r="H1020" t="s">
        <v>200</v>
      </c>
      <c r="I1020">
        <v>690</v>
      </c>
      <c r="J1020">
        <v>0</v>
      </c>
      <c r="K1020">
        <v>690</v>
      </c>
      <c r="L1020">
        <v>1436580</v>
      </c>
      <c r="M1020" t="s">
        <v>1548</v>
      </c>
      <c r="N1020">
        <v>258584.4</v>
      </c>
      <c r="O1020">
        <v>1695164.4</v>
      </c>
      <c r="P1020" t="s">
        <v>1418</v>
      </c>
      <c r="Q1020" s="7">
        <v>46006</v>
      </c>
      <c r="R1020" t="s">
        <v>1552</v>
      </c>
      <c r="S1020" s="10" t="str">
        <f t="shared" si="105"/>
        <v/>
      </c>
      <c r="T1020" s="10" t="str">
        <f t="shared" si="106"/>
        <v/>
      </c>
      <c r="U1020" s="10" t="str">
        <f t="shared" si="107"/>
        <v/>
      </c>
      <c r="V1020" s="10" t="str">
        <f t="shared" si="108"/>
        <v/>
      </c>
      <c r="W1020" s="10" t="str">
        <f t="shared" si="109"/>
        <v/>
      </c>
      <c r="X1020" s="10">
        <f t="shared" si="110"/>
        <v>1018</v>
      </c>
      <c r="Y1020" s="10" t="str">
        <f t="shared" si="111"/>
        <v/>
      </c>
    </row>
    <row r="1021" spans="1:25" x14ac:dyDescent="0.3">
      <c r="A1021" t="s">
        <v>2585</v>
      </c>
      <c r="B1021" s="7">
        <v>46006</v>
      </c>
      <c r="C1021" t="s">
        <v>1409</v>
      </c>
      <c r="D1021" t="s">
        <v>1410</v>
      </c>
      <c r="E1021">
        <v>18</v>
      </c>
      <c r="F1021" t="s">
        <v>1604</v>
      </c>
      <c r="G1021">
        <v>398</v>
      </c>
      <c r="H1021" t="s">
        <v>204</v>
      </c>
      <c r="I1021">
        <v>95</v>
      </c>
      <c r="J1021">
        <v>4</v>
      </c>
      <c r="K1021">
        <v>91.2</v>
      </c>
      <c r="L1021">
        <v>36297.599999999999</v>
      </c>
      <c r="M1021" t="s">
        <v>1548</v>
      </c>
      <c r="N1021">
        <v>6533.57</v>
      </c>
      <c r="O1021">
        <v>42831.17</v>
      </c>
      <c r="P1021" t="s">
        <v>1380</v>
      </c>
      <c r="Q1021" s="7">
        <v>46006</v>
      </c>
      <c r="R1021" t="s">
        <v>1552</v>
      </c>
      <c r="S1021" s="10" t="str">
        <f t="shared" si="105"/>
        <v/>
      </c>
      <c r="T1021" s="10" t="str">
        <f t="shared" si="106"/>
        <v/>
      </c>
      <c r="U1021" s="10" t="str">
        <f t="shared" si="107"/>
        <v/>
      </c>
      <c r="V1021" s="10" t="str">
        <f t="shared" si="108"/>
        <v/>
      </c>
      <c r="W1021" s="10" t="str">
        <f t="shared" si="109"/>
        <v/>
      </c>
      <c r="X1021" s="10">
        <f t="shared" si="110"/>
        <v>1019</v>
      </c>
      <c r="Y1021" s="10" t="str">
        <f t="shared" si="111"/>
        <v/>
      </c>
    </row>
    <row r="1022" spans="1:25" x14ac:dyDescent="0.3">
      <c r="A1022" t="s">
        <v>2586</v>
      </c>
      <c r="B1022" s="7">
        <v>46007</v>
      </c>
      <c r="C1022" t="s">
        <v>1449</v>
      </c>
      <c r="D1022" t="s">
        <v>1450</v>
      </c>
      <c r="E1022">
        <v>18</v>
      </c>
      <c r="F1022" t="s">
        <v>1585</v>
      </c>
      <c r="G1022">
        <v>1641</v>
      </c>
      <c r="H1022" t="s">
        <v>200</v>
      </c>
      <c r="I1022">
        <v>148</v>
      </c>
      <c r="J1022">
        <v>0</v>
      </c>
      <c r="K1022">
        <v>148</v>
      </c>
      <c r="L1022">
        <v>242868</v>
      </c>
      <c r="M1022" t="s">
        <v>1548</v>
      </c>
      <c r="N1022">
        <v>43716.24</v>
      </c>
      <c r="O1022">
        <v>286584.24</v>
      </c>
      <c r="P1022" t="s">
        <v>1418</v>
      </c>
      <c r="Q1022" s="7">
        <v>46007</v>
      </c>
      <c r="R1022" t="s">
        <v>1552</v>
      </c>
      <c r="S1022" s="10" t="str">
        <f t="shared" si="105"/>
        <v/>
      </c>
      <c r="T1022" s="10" t="str">
        <f t="shared" si="106"/>
        <v/>
      </c>
      <c r="U1022" s="10" t="str">
        <f t="shared" si="107"/>
        <v/>
      </c>
      <c r="V1022" s="10" t="str">
        <f t="shared" si="108"/>
        <v/>
      </c>
      <c r="W1022" s="10" t="str">
        <f t="shared" si="109"/>
        <v/>
      </c>
      <c r="X1022" s="10">
        <f t="shared" si="110"/>
        <v>1020</v>
      </c>
      <c r="Y1022" s="10" t="str">
        <f t="shared" si="111"/>
        <v/>
      </c>
    </row>
    <row r="1023" spans="1:25" x14ac:dyDescent="0.3">
      <c r="A1023" t="s">
        <v>2587</v>
      </c>
      <c r="B1023" s="7">
        <v>46007</v>
      </c>
      <c r="C1023" t="s">
        <v>1423</v>
      </c>
      <c r="D1023" t="s">
        <v>1424</v>
      </c>
      <c r="E1023">
        <v>12</v>
      </c>
      <c r="F1023" t="s">
        <v>1576</v>
      </c>
      <c r="G1023">
        <v>927</v>
      </c>
      <c r="H1023" t="s">
        <v>200</v>
      </c>
      <c r="I1023">
        <v>92</v>
      </c>
      <c r="J1023">
        <v>0</v>
      </c>
      <c r="K1023">
        <v>92</v>
      </c>
      <c r="L1023">
        <v>85284</v>
      </c>
      <c r="M1023" t="s">
        <v>1557</v>
      </c>
      <c r="N1023">
        <v>15351.12</v>
      </c>
      <c r="O1023">
        <v>100635.12</v>
      </c>
      <c r="P1023" t="s">
        <v>1394</v>
      </c>
      <c r="Q1023" s="7">
        <v>46009</v>
      </c>
      <c r="R1023" t="s">
        <v>1549</v>
      </c>
      <c r="S1023" s="10" t="str">
        <f t="shared" si="105"/>
        <v/>
      </c>
      <c r="T1023" s="10" t="str">
        <f t="shared" si="106"/>
        <v/>
      </c>
      <c r="U1023" s="10" t="str">
        <f t="shared" si="107"/>
        <v/>
      </c>
      <c r="V1023" s="10" t="str">
        <f t="shared" si="108"/>
        <v/>
      </c>
      <c r="W1023" s="10" t="str">
        <f t="shared" si="109"/>
        <v/>
      </c>
      <c r="X1023" s="10">
        <f t="shared" si="110"/>
        <v>1021</v>
      </c>
      <c r="Y1023" s="10" t="str">
        <f t="shared" si="111"/>
        <v/>
      </c>
    </row>
    <row r="1024" spans="1:25" x14ac:dyDescent="0.3">
      <c r="A1024" t="s">
        <v>2588</v>
      </c>
      <c r="B1024" s="7">
        <v>46007</v>
      </c>
      <c r="C1024" t="s">
        <v>1446</v>
      </c>
      <c r="D1024" t="s">
        <v>1447</v>
      </c>
      <c r="E1024">
        <v>17</v>
      </c>
      <c r="F1024" t="s">
        <v>1559</v>
      </c>
      <c r="G1024">
        <v>962</v>
      </c>
      <c r="H1024" t="s">
        <v>200</v>
      </c>
      <c r="I1024">
        <v>520</v>
      </c>
      <c r="J1024">
        <v>0</v>
      </c>
      <c r="K1024">
        <v>520</v>
      </c>
      <c r="L1024">
        <v>500240</v>
      </c>
      <c r="M1024" t="s">
        <v>1557</v>
      </c>
      <c r="N1024">
        <v>90043.199999999997</v>
      </c>
      <c r="O1024">
        <v>590283.19999999995</v>
      </c>
      <c r="P1024" t="s">
        <v>1380</v>
      </c>
      <c r="Q1024" s="7">
        <v>46007</v>
      </c>
      <c r="R1024" t="s">
        <v>1549</v>
      </c>
      <c r="S1024" s="10" t="str">
        <f t="shared" si="105"/>
        <v/>
      </c>
      <c r="T1024" s="10" t="str">
        <f t="shared" si="106"/>
        <v/>
      </c>
      <c r="U1024" s="10" t="str">
        <f t="shared" si="107"/>
        <v/>
      </c>
      <c r="V1024" s="10" t="str">
        <f t="shared" si="108"/>
        <v/>
      </c>
      <c r="W1024" s="10" t="str">
        <f t="shared" si="109"/>
        <v/>
      </c>
      <c r="X1024" s="10">
        <f t="shared" si="110"/>
        <v>1022</v>
      </c>
      <c r="Y1024" s="10" t="str">
        <f t="shared" si="111"/>
        <v/>
      </c>
    </row>
    <row r="1025" spans="1:25" x14ac:dyDescent="0.3">
      <c r="A1025" t="s">
        <v>2589</v>
      </c>
      <c r="B1025" s="7">
        <v>46007</v>
      </c>
      <c r="C1025" t="s">
        <v>1461</v>
      </c>
      <c r="D1025" t="s">
        <v>1462</v>
      </c>
      <c r="E1025">
        <v>13</v>
      </c>
      <c r="F1025" t="s">
        <v>1565</v>
      </c>
      <c r="G1025">
        <v>96</v>
      </c>
      <c r="H1025" t="s">
        <v>200</v>
      </c>
      <c r="I1025">
        <v>1150</v>
      </c>
      <c r="J1025">
        <v>2.5</v>
      </c>
      <c r="K1025">
        <v>1121.25</v>
      </c>
      <c r="L1025">
        <v>107640</v>
      </c>
      <c r="M1025" t="s">
        <v>1557</v>
      </c>
      <c r="N1025">
        <v>19375.2</v>
      </c>
      <c r="O1025">
        <v>127015.2</v>
      </c>
      <c r="P1025" t="s">
        <v>1389</v>
      </c>
      <c r="Q1025" s="7">
        <v>46007</v>
      </c>
      <c r="R1025" t="s">
        <v>1552</v>
      </c>
      <c r="S1025" s="10" t="str">
        <f t="shared" si="105"/>
        <v/>
      </c>
      <c r="T1025" s="10" t="str">
        <f t="shared" si="106"/>
        <v/>
      </c>
      <c r="U1025" s="10" t="str">
        <f t="shared" si="107"/>
        <v/>
      </c>
      <c r="V1025" s="10" t="str">
        <f t="shared" si="108"/>
        <v/>
      </c>
      <c r="W1025" s="10" t="str">
        <f t="shared" si="109"/>
        <v/>
      </c>
      <c r="X1025" s="10">
        <f t="shared" si="110"/>
        <v>1023</v>
      </c>
      <c r="Y1025" s="10" t="str">
        <f t="shared" si="111"/>
        <v/>
      </c>
    </row>
    <row r="1026" spans="1:25" x14ac:dyDescent="0.3">
      <c r="A1026" t="s">
        <v>2590</v>
      </c>
      <c r="B1026" s="7">
        <v>46007</v>
      </c>
      <c r="C1026" t="s">
        <v>1521</v>
      </c>
      <c r="D1026" t="s">
        <v>1522</v>
      </c>
      <c r="E1026">
        <v>18</v>
      </c>
      <c r="F1026" t="s">
        <v>1581</v>
      </c>
      <c r="G1026">
        <v>1830</v>
      </c>
      <c r="H1026" t="s">
        <v>200</v>
      </c>
      <c r="I1026">
        <v>980</v>
      </c>
      <c r="J1026">
        <v>9</v>
      </c>
      <c r="K1026">
        <v>891.8</v>
      </c>
      <c r="L1026">
        <v>1631994</v>
      </c>
      <c r="M1026" t="s">
        <v>1548</v>
      </c>
      <c r="N1026">
        <v>293758.92</v>
      </c>
      <c r="O1026">
        <v>1925752.92</v>
      </c>
      <c r="P1026" t="s">
        <v>1380</v>
      </c>
      <c r="Q1026" s="7">
        <v>46007</v>
      </c>
      <c r="R1026" t="s">
        <v>1549</v>
      </c>
      <c r="S1026" s="10" t="str">
        <f t="shared" si="105"/>
        <v>FLAG</v>
      </c>
      <c r="T1026" s="10" t="str">
        <f t="shared" si="106"/>
        <v/>
      </c>
      <c r="U1026" s="10" t="str">
        <f t="shared" si="107"/>
        <v/>
      </c>
      <c r="V1026" s="10" t="str">
        <f t="shared" si="108"/>
        <v/>
      </c>
      <c r="W1026" s="10" t="str">
        <f t="shared" si="109"/>
        <v/>
      </c>
      <c r="X1026" s="10">
        <f t="shared" si="110"/>
        <v>1024</v>
      </c>
      <c r="Y1026" s="10" t="str">
        <f t="shared" si="111"/>
        <v/>
      </c>
    </row>
    <row r="1027" spans="1:25" x14ac:dyDescent="0.3">
      <c r="A1027" t="s">
        <v>2591</v>
      </c>
      <c r="B1027" s="7">
        <v>46007</v>
      </c>
      <c r="C1027" t="s">
        <v>1472</v>
      </c>
      <c r="D1027" t="s">
        <v>1473</v>
      </c>
      <c r="E1027">
        <v>18</v>
      </c>
      <c r="F1027" t="s">
        <v>1559</v>
      </c>
      <c r="G1027">
        <v>672</v>
      </c>
      <c r="H1027" t="s">
        <v>200</v>
      </c>
      <c r="I1027">
        <v>520</v>
      </c>
      <c r="J1027">
        <v>4</v>
      </c>
      <c r="K1027">
        <v>499.2</v>
      </c>
      <c r="L1027">
        <v>335462.40000000002</v>
      </c>
      <c r="M1027" t="s">
        <v>1548</v>
      </c>
      <c r="N1027">
        <v>60383.23</v>
      </c>
      <c r="O1027">
        <v>395845.63</v>
      </c>
      <c r="P1027" t="s">
        <v>1394</v>
      </c>
      <c r="Q1027" s="7">
        <v>46009</v>
      </c>
      <c r="R1027" t="s">
        <v>1552</v>
      </c>
      <c r="S1027" s="10" t="str">
        <f t="shared" si="105"/>
        <v/>
      </c>
      <c r="T1027" s="10" t="str">
        <f t="shared" si="106"/>
        <v/>
      </c>
      <c r="U1027" s="10" t="str">
        <f t="shared" si="107"/>
        <v/>
      </c>
      <c r="V1027" s="10" t="str">
        <f t="shared" si="108"/>
        <v/>
      </c>
      <c r="W1027" s="10" t="str">
        <f t="shared" si="109"/>
        <v/>
      </c>
      <c r="X1027" s="10">
        <f t="shared" si="110"/>
        <v>1025</v>
      </c>
      <c r="Y1027" s="10" t="str">
        <f t="shared" si="111"/>
        <v/>
      </c>
    </row>
    <row r="1028" spans="1:25" x14ac:dyDescent="0.3">
      <c r="A1028" t="s">
        <v>2592</v>
      </c>
      <c r="B1028" s="7">
        <v>46008</v>
      </c>
      <c r="C1028" t="s">
        <v>1436</v>
      </c>
      <c r="D1028" t="s">
        <v>1437</v>
      </c>
      <c r="E1028">
        <v>18</v>
      </c>
      <c r="F1028" t="s">
        <v>1568</v>
      </c>
      <c r="G1028">
        <v>2079</v>
      </c>
      <c r="H1028" t="s">
        <v>200</v>
      </c>
      <c r="I1028">
        <v>165</v>
      </c>
      <c r="J1028">
        <v>0</v>
      </c>
      <c r="K1028">
        <v>165</v>
      </c>
      <c r="L1028">
        <v>343035</v>
      </c>
      <c r="M1028" t="s">
        <v>1548</v>
      </c>
      <c r="N1028">
        <v>61746.3</v>
      </c>
      <c r="O1028">
        <v>404781.3</v>
      </c>
      <c r="P1028" t="s">
        <v>1394</v>
      </c>
      <c r="Q1028" s="7">
        <v>46009</v>
      </c>
      <c r="R1028" t="s">
        <v>1549</v>
      </c>
      <c r="S1028" s="10" t="str">
        <f t="shared" ref="S1028:S1091" si="112">IF(J1028&gt;5,"FLAG","")</f>
        <v/>
      </c>
      <c r="T1028" s="10" t="str">
        <f t="shared" ref="T1028:T1091" si="113">IF(WEEKDAY(B1028)=1,"FLAG","")</f>
        <v/>
      </c>
      <c r="U1028" s="10" t="str">
        <f t="shared" ref="U1028:U1091" si="114">IF(AND(B1028&lt;=DATE(2026,3,31),Q1028&gt;DATE(2026,3,31)),"FLAG","")</f>
        <v/>
      </c>
      <c r="V1028" s="10" t="str">
        <f t="shared" ref="V1028:V1091" si="115">IF(COUNTIFS($C$4:$C$1451,C1028,$B$4:$B$1451,B1028,$F$4:$F$1451,F1028,$G$4:$G$1451,G1028,$L$4:$L$1451,L1028)&gt;1,"FLAG","")</f>
        <v/>
      </c>
      <c r="W1028" s="10" t="str">
        <f t="shared" ref="W1028:W1091" si="116">IF(OR(AND(E1028&lt;&gt;18,M1028&lt;&gt;"IGST"),AND(E1028=18,M1028="IGST")),"FLAG","")</f>
        <v/>
      </c>
      <c r="X1028" s="10">
        <f t="shared" ref="X1028:X1091" si="117">VALUE(MID(A1028,11,4))</f>
        <v>1026</v>
      </c>
      <c r="Y1028" s="10" t="str">
        <f t="shared" ref="Y1028:Y1091" si="118">IF(ROW()=4,"",IF(X1028-INDEX($X$4:$X$1451,ROW()-4)&gt;1,"FLAG",""))</f>
        <v/>
      </c>
    </row>
    <row r="1029" spans="1:25" x14ac:dyDescent="0.3">
      <c r="A1029" t="s">
        <v>2593</v>
      </c>
      <c r="B1029" s="7">
        <v>46008</v>
      </c>
      <c r="C1029" t="s">
        <v>1442</v>
      </c>
      <c r="D1029" t="s">
        <v>1443</v>
      </c>
      <c r="E1029">
        <v>17</v>
      </c>
      <c r="F1029" t="s">
        <v>1570</v>
      </c>
      <c r="G1029">
        <v>408</v>
      </c>
      <c r="H1029" t="s">
        <v>200</v>
      </c>
      <c r="I1029">
        <v>780</v>
      </c>
      <c r="J1029">
        <v>1</v>
      </c>
      <c r="K1029">
        <v>772.2</v>
      </c>
      <c r="L1029">
        <v>315057.59999999998</v>
      </c>
      <c r="M1029" t="s">
        <v>1557</v>
      </c>
      <c r="N1029">
        <v>56710.37</v>
      </c>
      <c r="O1029">
        <v>371767.97</v>
      </c>
      <c r="P1029" t="s">
        <v>1418</v>
      </c>
      <c r="Q1029" s="7">
        <v>46009</v>
      </c>
      <c r="R1029" t="s">
        <v>1549</v>
      </c>
      <c r="S1029" s="10" t="str">
        <f t="shared" si="112"/>
        <v/>
      </c>
      <c r="T1029" s="10" t="str">
        <f t="shared" si="113"/>
        <v/>
      </c>
      <c r="U1029" s="10" t="str">
        <f t="shared" si="114"/>
        <v/>
      </c>
      <c r="V1029" s="10" t="str">
        <f t="shared" si="115"/>
        <v/>
      </c>
      <c r="W1029" s="10" t="str">
        <f t="shared" si="116"/>
        <v/>
      </c>
      <c r="X1029" s="10">
        <f t="shared" si="117"/>
        <v>1027</v>
      </c>
      <c r="Y1029" s="10" t="str">
        <f t="shared" si="118"/>
        <v/>
      </c>
    </row>
    <row r="1030" spans="1:25" x14ac:dyDescent="0.3">
      <c r="A1030" t="s">
        <v>2594</v>
      </c>
      <c r="B1030" s="7">
        <v>46008</v>
      </c>
      <c r="C1030" t="s">
        <v>1468</v>
      </c>
      <c r="D1030" t="s">
        <v>1469</v>
      </c>
      <c r="E1030">
        <v>18</v>
      </c>
      <c r="F1030" t="s">
        <v>1572</v>
      </c>
      <c r="G1030">
        <v>2165</v>
      </c>
      <c r="H1030" t="s">
        <v>200</v>
      </c>
      <c r="I1030">
        <v>610</v>
      </c>
      <c r="J1030">
        <v>5</v>
      </c>
      <c r="K1030">
        <v>579.5</v>
      </c>
      <c r="L1030">
        <v>1254617.5</v>
      </c>
      <c r="M1030" t="s">
        <v>1548</v>
      </c>
      <c r="N1030">
        <v>225831.15</v>
      </c>
      <c r="O1030">
        <v>1480448.65</v>
      </c>
      <c r="P1030" t="s">
        <v>1389</v>
      </c>
      <c r="Q1030" s="7">
        <v>46009</v>
      </c>
      <c r="R1030" t="s">
        <v>1549</v>
      </c>
      <c r="S1030" s="10" t="str">
        <f t="shared" si="112"/>
        <v/>
      </c>
      <c r="T1030" s="10" t="str">
        <f t="shared" si="113"/>
        <v/>
      </c>
      <c r="U1030" s="10" t="str">
        <f t="shared" si="114"/>
        <v/>
      </c>
      <c r="V1030" s="10" t="str">
        <f t="shared" si="115"/>
        <v/>
      </c>
      <c r="W1030" s="10" t="str">
        <f t="shared" si="116"/>
        <v/>
      </c>
      <c r="X1030" s="10">
        <f t="shared" si="117"/>
        <v>1028</v>
      </c>
      <c r="Y1030" s="10" t="str">
        <f t="shared" si="118"/>
        <v/>
      </c>
    </row>
    <row r="1031" spans="1:25" x14ac:dyDescent="0.3">
      <c r="A1031" t="s">
        <v>2595</v>
      </c>
      <c r="B1031" s="7">
        <v>46008</v>
      </c>
      <c r="C1031" t="s">
        <v>1415</v>
      </c>
      <c r="D1031" t="s">
        <v>1416</v>
      </c>
      <c r="E1031">
        <v>18</v>
      </c>
      <c r="F1031" t="s">
        <v>1568</v>
      </c>
      <c r="G1031">
        <v>2156</v>
      </c>
      <c r="H1031" t="s">
        <v>200</v>
      </c>
      <c r="I1031">
        <v>165</v>
      </c>
      <c r="J1031">
        <v>1</v>
      </c>
      <c r="K1031">
        <v>163.35</v>
      </c>
      <c r="L1031">
        <v>352182.6</v>
      </c>
      <c r="M1031" t="s">
        <v>1548</v>
      </c>
      <c r="N1031">
        <v>63392.87</v>
      </c>
      <c r="O1031">
        <v>415575.47</v>
      </c>
      <c r="P1031" t="s">
        <v>1418</v>
      </c>
      <c r="Q1031" s="7">
        <v>46008</v>
      </c>
      <c r="R1031" t="s">
        <v>1549</v>
      </c>
      <c r="S1031" s="10" t="str">
        <f t="shared" si="112"/>
        <v/>
      </c>
      <c r="T1031" s="10" t="str">
        <f t="shared" si="113"/>
        <v/>
      </c>
      <c r="U1031" s="10" t="str">
        <f t="shared" si="114"/>
        <v/>
      </c>
      <c r="V1031" s="10" t="str">
        <f t="shared" si="115"/>
        <v/>
      </c>
      <c r="W1031" s="10" t="str">
        <f t="shared" si="116"/>
        <v/>
      </c>
      <c r="X1031" s="10">
        <f t="shared" si="117"/>
        <v>1029</v>
      </c>
      <c r="Y1031" s="10" t="str">
        <f t="shared" si="118"/>
        <v/>
      </c>
    </row>
    <row r="1032" spans="1:25" x14ac:dyDescent="0.3">
      <c r="A1032" t="s">
        <v>2596</v>
      </c>
      <c r="B1032" s="7">
        <v>46008</v>
      </c>
      <c r="C1032" t="s">
        <v>1501</v>
      </c>
      <c r="D1032" t="s">
        <v>1502</v>
      </c>
      <c r="E1032">
        <v>12</v>
      </c>
      <c r="F1032" t="s">
        <v>1585</v>
      </c>
      <c r="G1032">
        <v>1421</v>
      </c>
      <c r="H1032" t="s">
        <v>200</v>
      </c>
      <c r="I1032">
        <v>148</v>
      </c>
      <c r="J1032">
        <v>0</v>
      </c>
      <c r="K1032">
        <v>148</v>
      </c>
      <c r="L1032">
        <v>210308</v>
      </c>
      <c r="M1032" t="s">
        <v>1557</v>
      </c>
      <c r="N1032">
        <v>37855.440000000002</v>
      </c>
      <c r="O1032">
        <v>248163.44</v>
      </c>
      <c r="P1032" t="s">
        <v>1380</v>
      </c>
      <c r="Q1032" s="7">
        <v>46010</v>
      </c>
      <c r="R1032" t="s">
        <v>1552</v>
      </c>
      <c r="S1032" s="10" t="str">
        <f t="shared" si="112"/>
        <v/>
      </c>
      <c r="T1032" s="10" t="str">
        <f t="shared" si="113"/>
        <v/>
      </c>
      <c r="U1032" s="10" t="str">
        <f t="shared" si="114"/>
        <v/>
      </c>
      <c r="V1032" s="10" t="str">
        <f t="shared" si="115"/>
        <v/>
      </c>
      <c r="W1032" s="10" t="str">
        <f t="shared" si="116"/>
        <v/>
      </c>
      <c r="X1032" s="10">
        <f t="shared" si="117"/>
        <v>1030</v>
      </c>
      <c r="Y1032" s="10" t="str">
        <f t="shared" si="118"/>
        <v/>
      </c>
    </row>
    <row r="1033" spans="1:25" x14ac:dyDescent="0.3">
      <c r="A1033" t="s">
        <v>2597</v>
      </c>
      <c r="B1033" s="7">
        <v>46008</v>
      </c>
      <c r="C1033" t="s">
        <v>1481</v>
      </c>
      <c r="D1033" t="s">
        <v>1482</v>
      </c>
      <c r="E1033">
        <v>18</v>
      </c>
      <c r="F1033" t="s">
        <v>1581</v>
      </c>
      <c r="G1033">
        <v>1993</v>
      </c>
      <c r="H1033" t="s">
        <v>200</v>
      </c>
      <c r="I1033">
        <v>980</v>
      </c>
      <c r="J1033">
        <v>4</v>
      </c>
      <c r="K1033">
        <v>940.8</v>
      </c>
      <c r="L1033">
        <v>1875014.4</v>
      </c>
      <c r="M1033" t="s">
        <v>1548</v>
      </c>
      <c r="N1033">
        <v>337502.59</v>
      </c>
      <c r="O1033">
        <v>2212516.9900000002</v>
      </c>
      <c r="P1033" t="s">
        <v>1389</v>
      </c>
      <c r="Q1033" s="7">
        <v>46010</v>
      </c>
      <c r="R1033" t="s">
        <v>1549</v>
      </c>
      <c r="S1033" s="10" t="str">
        <f t="shared" si="112"/>
        <v/>
      </c>
      <c r="T1033" s="10" t="str">
        <f t="shared" si="113"/>
        <v/>
      </c>
      <c r="U1033" s="10" t="str">
        <f t="shared" si="114"/>
        <v/>
      </c>
      <c r="V1033" s="10" t="str">
        <f t="shared" si="115"/>
        <v/>
      </c>
      <c r="W1033" s="10" t="str">
        <f t="shared" si="116"/>
        <v/>
      </c>
      <c r="X1033" s="10">
        <f t="shared" si="117"/>
        <v>1031</v>
      </c>
      <c r="Y1033" s="10" t="str">
        <f t="shared" si="118"/>
        <v/>
      </c>
    </row>
    <row r="1034" spans="1:25" x14ac:dyDescent="0.3">
      <c r="A1034" t="s">
        <v>2598</v>
      </c>
      <c r="B1034" s="7">
        <v>46008</v>
      </c>
      <c r="C1034" t="s">
        <v>1436</v>
      </c>
      <c r="D1034" t="s">
        <v>1437</v>
      </c>
      <c r="E1034">
        <v>18</v>
      </c>
      <c r="F1034" t="s">
        <v>1607</v>
      </c>
      <c r="G1034">
        <v>782</v>
      </c>
      <c r="H1034" t="s">
        <v>200</v>
      </c>
      <c r="I1034">
        <v>610</v>
      </c>
      <c r="J1034">
        <v>4</v>
      </c>
      <c r="K1034">
        <v>585.6</v>
      </c>
      <c r="L1034">
        <v>457939.20000000001</v>
      </c>
      <c r="M1034" t="s">
        <v>1548</v>
      </c>
      <c r="N1034">
        <v>82429.06</v>
      </c>
      <c r="O1034">
        <v>540368.26</v>
      </c>
      <c r="P1034" t="s">
        <v>1394</v>
      </c>
      <c r="Q1034" s="7">
        <v>46009</v>
      </c>
      <c r="R1034" t="s">
        <v>1549</v>
      </c>
      <c r="S1034" s="10" t="str">
        <f t="shared" si="112"/>
        <v/>
      </c>
      <c r="T1034" s="10" t="str">
        <f t="shared" si="113"/>
        <v/>
      </c>
      <c r="U1034" s="10" t="str">
        <f t="shared" si="114"/>
        <v/>
      </c>
      <c r="V1034" s="10" t="str">
        <f t="shared" si="115"/>
        <v/>
      </c>
      <c r="W1034" s="10" t="str">
        <f t="shared" si="116"/>
        <v/>
      </c>
      <c r="X1034" s="10">
        <f t="shared" si="117"/>
        <v>1032</v>
      </c>
      <c r="Y1034" s="10" t="str">
        <f t="shared" si="118"/>
        <v/>
      </c>
    </row>
    <row r="1035" spans="1:25" x14ac:dyDescent="0.3">
      <c r="A1035" t="s">
        <v>2599</v>
      </c>
      <c r="B1035" s="7">
        <v>46009</v>
      </c>
      <c r="C1035" t="s">
        <v>1446</v>
      </c>
      <c r="D1035" t="s">
        <v>1447</v>
      </c>
      <c r="E1035">
        <v>17</v>
      </c>
      <c r="F1035" t="s">
        <v>1565</v>
      </c>
      <c r="G1035">
        <v>697</v>
      </c>
      <c r="H1035" t="s">
        <v>200</v>
      </c>
      <c r="I1035">
        <v>1150</v>
      </c>
      <c r="J1035">
        <v>0</v>
      </c>
      <c r="K1035">
        <v>1150</v>
      </c>
      <c r="L1035">
        <v>801550</v>
      </c>
      <c r="M1035" t="s">
        <v>1557</v>
      </c>
      <c r="N1035">
        <v>144279</v>
      </c>
      <c r="O1035">
        <v>945829</v>
      </c>
      <c r="P1035" t="s">
        <v>1380</v>
      </c>
      <c r="Q1035" s="7">
        <v>46010</v>
      </c>
      <c r="R1035" t="s">
        <v>1549</v>
      </c>
      <c r="S1035" s="10" t="str">
        <f t="shared" si="112"/>
        <v/>
      </c>
      <c r="T1035" s="10" t="str">
        <f t="shared" si="113"/>
        <v/>
      </c>
      <c r="U1035" s="10" t="str">
        <f t="shared" si="114"/>
        <v/>
      </c>
      <c r="V1035" s="10" t="str">
        <f t="shared" si="115"/>
        <v/>
      </c>
      <c r="W1035" s="10" t="str">
        <f t="shared" si="116"/>
        <v/>
      </c>
      <c r="X1035" s="10">
        <f t="shared" si="117"/>
        <v>1033</v>
      </c>
      <c r="Y1035" s="10" t="str">
        <f t="shared" si="118"/>
        <v/>
      </c>
    </row>
    <row r="1036" spans="1:25" x14ac:dyDescent="0.3">
      <c r="A1036" t="s">
        <v>2600</v>
      </c>
      <c r="B1036" s="7">
        <v>46009</v>
      </c>
      <c r="C1036" t="s">
        <v>1514</v>
      </c>
      <c r="D1036" t="s">
        <v>1515</v>
      </c>
      <c r="E1036">
        <v>18</v>
      </c>
      <c r="F1036" t="s">
        <v>1604</v>
      </c>
      <c r="G1036">
        <v>123</v>
      </c>
      <c r="H1036" t="s">
        <v>204</v>
      </c>
      <c r="I1036">
        <v>95</v>
      </c>
      <c r="J1036">
        <v>0</v>
      </c>
      <c r="K1036">
        <v>95</v>
      </c>
      <c r="L1036">
        <v>11685</v>
      </c>
      <c r="M1036" t="s">
        <v>1548</v>
      </c>
      <c r="N1036">
        <v>2103.3000000000002</v>
      </c>
      <c r="O1036">
        <v>13788.3</v>
      </c>
      <c r="P1036" t="s">
        <v>1389</v>
      </c>
      <c r="Q1036" s="7">
        <v>46010</v>
      </c>
      <c r="R1036" t="s">
        <v>1549</v>
      </c>
      <c r="S1036" s="10" t="str">
        <f t="shared" si="112"/>
        <v/>
      </c>
      <c r="T1036" s="10" t="str">
        <f t="shared" si="113"/>
        <v/>
      </c>
      <c r="U1036" s="10" t="str">
        <f t="shared" si="114"/>
        <v/>
      </c>
      <c r="V1036" s="10" t="str">
        <f t="shared" si="115"/>
        <v/>
      </c>
      <c r="W1036" s="10" t="str">
        <f t="shared" si="116"/>
        <v/>
      </c>
      <c r="X1036" s="10">
        <f t="shared" si="117"/>
        <v>1034</v>
      </c>
      <c r="Y1036" s="10" t="str">
        <f t="shared" si="118"/>
        <v/>
      </c>
    </row>
    <row r="1037" spans="1:25" x14ac:dyDescent="0.3">
      <c r="A1037" t="s">
        <v>2601</v>
      </c>
      <c r="B1037" s="7">
        <v>46009</v>
      </c>
      <c r="C1037" t="s">
        <v>1436</v>
      </c>
      <c r="D1037" t="s">
        <v>1437</v>
      </c>
      <c r="E1037">
        <v>18</v>
      </c>
      <c r="F1037" t="s">
        <v>1570</v>
      </c>
      <c r="G1037">
        <v>1660</v>
      </c>
      <c r="H1037" t="s">
        <v>200</v>
      </c>
      <c r="I1037">
        <v>780</v>
      </c>
      <c r="J1037">
        <v>0</v>
      </c>
      <c r="K1037">
        <v>780</v>
      </c>
      <c r="L1037">
        <v>1294800</v>
      </c>
      <c r="M1037" t="s">
        <v>1548</v>
      </c>
      <c r="N1037">
        <v>233064</v>
      </c>
      <c r="O1037">
        <v>1527864</v>
      </c>
      <c r="P1037" t="s">
        <v>1394</v>
      </c>
      <c r="Q1037" s="7">
        <v>46009</v>
      </c>
      <c r="R1037" t="s">
        <v>1549</v>
      </c>
      <c r="S1037" s="10" t="str">
        <f t="shared" si="112"/>
        <v/>
      </c>
      <c r="T1037" s="10" t="str">
        <f t="shared" si="113"/>
        <v/>
      </c>
      <c r="U1037" s="10" t="str">
        <f t="shared" si="114"/>
        <v/>
      </c>
      <c r="V1037" s="10" t="str">
        <f t="shared" si="115"/>
        <v/>
      </c>
      <c r="W1037" s="10" t="str">
        <f t="shared" si="116"/>
        <v/>
      </c>
      <c r="X1037" s="10">
        <f t="shared" si="117"/>
        <v>1035</v>
      </c>
      <c r="Y1037" s="10" t="str">
        <f t="shared" si="118"/>
        <v/>
      </c>
    </row>
    <row r="1038" spans="1:25" x14ac:dyDescent="0.3">
      <c r="A1038" t="s">
        <v>2602</v>
      </c>
      <c r="B1038" s="7">
        <v>46009</v>
      </c>
      <c r="C1038" t="s">
        <v>1478</v>
      </c>
      <c r="D1038" t="s">
        <v>1479</v>
      </c>
      <c r="E1038">
        <v>18</v>
      </c>
      <c r="F1038" t="s">
        <v>1570</v>
      </c>
      <c r="G1038">
        <v>923</v>
      </c>
      <c r="H1038" t="s">
        <v>200</v>
      </c>
      <c r="I1038">
        <v>780</v>
      </c>
      <c r="J1038">
        <v>1</v>
      </c>
      <c r="K1038">
        <v>772.2</v>
      </c>
      <c r="L1038">
        <v>712740.6</v>
      </c>
      <c r="M1038" t="s">
        <v>1548</v>
      </c>
      <c r="N1038">
        <v>128293.31</v>
      </c>
      <c r="O1038">
        <v>841033.90999999992</v>
      </c>
      <c r="P1038" t="s">
        <v>1394</v>
      </c>
      <c r="Q1038" s="7">
        <v>46011</v>
      </c>
      <c r="R1038" t="s">
        <v>1549</v>
      </c>
      <c r="S1038" s="10" t="str">
        <f t="shared" si="112"/>
        <v/>
      </c>
      <c r="T1038" s="10" t="str">
        <f t="shared" si="113"/>
        <v/>
      </c>
      <c r="U1038" s="10" t="str">
        <f t="shared" si="114"/>
        <v/>
      </c>
      <c r="V1038" s="10" t="str">
        <f t="shared" si="115"/>
        <v/>
      </c>
      <c r="W1038" s="10" t="str">
        <f t="shared" si="116"/>
        <v/>
      </c>
      <c r="X1038" s="10">
        <f t="shared" si="117"/>
        <v>1036</v>
      </c>
      <c r="Y1038" s="10" t="str">
        <f t="shared" si="118"/>
        <v/>
      </c>
    </row>
    <row r="1039" spans="1:25" x14ac:dyDescent="0.3">
      <c r="A1039" t="s">
        <v>2603</v>
      </c>
      <c r="B1039" s="7">
        <v>46010</v>
      </c>
      <c r="C1039" t="s">
        <v>1504</v>
      </c>
      <c r="D1039" t="s">
        <v>1482</v>
      </c>
      <c r="E1039">
        <v>18</v>
      </c>
      <c r="F1039" t="s">
        <v>1609</v>
      </c>
      <c r="G1039">
        <v>1409</v>
      </c>
      <c r="H1039" t="s">
        <v>200</v>
      </c>
      <c r="I1039">
        <v>690</v>
      </c>
      <c r="J1039">
        <v>3</v>
      </c>
      <c r="K1039">
        <v>669.3</v>
      </c>
      <c r="L1039">
        <v>943043.7</v>
      </c>
      <c r="M1039" t="s">
        <v>1548</v>
      </c>
      <c r="N1039">
        <v>169747.87</v>
      </c>
      <c r="O1039">
        <v>1112791.57</v>
      </c>
      <c r="P1039" t="s">
        <v>1380</v>
      </c>
      <c r="Q1039" s="7">
        <v>46011</v>
      </c>
      <c r="R1039" t="s">
        <v>1549</v>
      </c>
      <c r="S1039" s="10" t="str">
        <f t="shared" si="112"/>
        <v/>
      </c>
      <c r="T1039" s="10" t="str">
        <f t="shared" si="113"/>
        <v/>
      </c>
      <c r="U1039" s="10" t="str">
        <f t="shared" si="114"/>
        <v/>
      </c>
      <c r="V1039" s="10" t="str">
        <f t="shared" si="115"/>
        <v/>
      </c>
      <c r="W1039" s="10" t="str">
        <f t="shared" si="116"/>
        <v/>
      </c>
      <c r="X1039" s="10">
        <f t="shared" si="117"/>
        <v>1037</v>
      </c>
      <c r="Y1039" s="10" t="str">
        <f t="shared" si="118"/>
        <v/>
      </c>
    </row>
    <row r="1040" spans="1:25" x14ac:dyDescent="0.3">
      <c r="A1040" t="s">
        <v>2604</v>
      </c>
      <c r="B1040" s="7">
        <v>46010</v>
      </c>
      <c r="C1040" t="s">
        <v>1376</v>
      </c>
      <c r="D1040" t="s">
        <v>1377</v>
      </c>
      <c r="E1040">
        <v>18</v>
      </c>
      <c r="F1040" t="s">
        <v>1618</v>
      </c>
      <c r="G1040">
        <v>1046</v>
      </c>
      <c r="H1040" t="s">
        <v>190</v>
      </c>
      <c r="I1040">
        <v>368</v>
      </c>
      <c r="J1040">
        <v>0</v>
      </c>
      <c r="K1040">
        <v>368</v>
      </c>
      <c r="L1040">
        <v>384928</v>
      </c>
      <c r="M1040" t="s">
        <v>1548</v>
      </c>
      <c r="N1040">
        <v>69287.039999999994</v>
      </c>
      <c r="O1040">
        <v>454215.04</v>
      </c>
      <c r="P1040" t="s">
        <v>1380</v>
      </c>
      <c r="Q1040" s="7">
        <v>46011</v>
      </c>
      <c r="R1040" t="s">
        <v>1549</v>
      </c>
      <c r="S1040" s="10" t="str">
        <f t="shared" si="112"/>
        <v/>
      </c>
      <c r="T1040" s="10" t="str">
        <f t="shared" si="113"/>
        <v/>
      </c>
      <c r="U1040" s="10" t="str">
        <f t="shared" si="114"/>
        <v/>
      </c>
      <c r="V1040" s="10" t="str">
        <f t="shared" si="115"/>
        <v/>
      </c>
      <c r="W1040" s="10" t="str">
        <f t="shared" si="116"/>
        <v/>
      </c>
      <c r="X1040" s="10">
        <f t="shared" si="117"/>
        <v>1038</v>
      </c>
      <c r="Y1040" s="10" t="str">
        <f t="shared" si="118"/>
        <v/>
      </c>
    </row>
    <row r="1041" spans="1:25" x14ac:dyDescent="0.3">
      <c r="A1041" t="s">
        <v>2605</v>
      </c>
      <c r="B1041" s="7">
        <v>46010</v>
      </c>
      <c r="C1041" t="s">
        <v>1452</v>
      </c>
      <c r="D1041" t="s">
        <v>1453</v>
      </c>
      <c r="E1041">
        <v>18</v>
      </c>
      <c r="F1041" t="s">
        <v>1563</v>
      </c>
      <c r="G1041">
        <v>320</v>
      </c>
      <c r="H1041" t="s">
        <v>204</v>
      </c>
      <c r="I1041">
        <v>480</v>
      </c>
      <c r="J1041">
        <v>0</v>
      </c>
      <c r="K1041">
        <v>480</v>
      </c>
      <c r="L1041">
        <v>153600</v>
      </c>
      <c r="M1041" t="s">
        <v>1548</v>
      </c>
      <c r="N1041">
        <v>27648</v>
      </c>
      <c r="O1041">
        <v>181248</v>
      </c>
      <c r="P1041" t="s">
        <v>1394</v>
      </c>
      <c r="Q1041" s="7">
        <v>46012</v>
      </c>
      <c r="R1041" t="s">
        <v>1552</v>
      </c>
      <c r="S1041" s="10" t="str">
        <f t="shared" si="112"/>
        <v/>
      </c>
      <c r="T1041" s="10" t="str">
        <f t="shared" si="113"/>
        <v/>
      </c>
      <c r="U1041" s="10" t="str">
        <f t="shared" si="114"/>
        <v/>
      </c>
      <c r="V1041" s="10" t="str">
        <f t="shared" si="115"/>
        <v/>
      </c>
      <c r="W1041" s="10" t="str">
        <f t="shared" si="116"/>
        <v/>
      </c>
      <c r="X1041" s="10">
        <f t="shared" si="117"/>
        <v>1039</v>
      </c>
      <c r="Y1041" s="10" t="str">
        <f t="shared" si="118"/>
        <v/>
      </c>
    </row>
    <row r="1042" spans="1:25" x14ac:dyDescent="0.3">
      <c r="A1042" t="s">
        <v>2606</v>
      </c>
      <c r="B1042" s="7">
        <v>46010</v>
      </c>
      <c r="C1042" t="s">
        <v>1521</v>
      </c>
      <c r="D1042" t="s">
        <v>1522</v>
      </c>
      <c r="E1042">
        <v>18</v>
      </c>
      <c r="F1042" t="s">
        <v>1627</v>
      </c>
      <c r="G1042">
        <v>2006</v>
      </c>
      <c r="H1042" t="s">
        <v>200</v>
      </c>
      <c r="I1042">
        <v>820</v>
      </c>
      <c r="J1042">
        <v>3</v>
      </c>
      <c r="K1042">
        <v>795.4</v>
      </c>
      <c r="L1042">
        <v>1595572.4</v>
      </c>
      <c r="M1042" t="s">
        <v>1548</v>
      </c>
      <c r="N1042">
        <v>287203.03000000003</v>
      </c>
      <c r="O1042">
        <v>1882775.43</v>
      </c>
      <c r="P1042" t="s">
        <v>1418</v>
      </c>
      <c r="Q1042" s="7">
        <v>46010</v>
      </c>
      <c r="R1042" t="s">
        <v>1549</v>
      </c>
      <c r="S1042" s="10" t="str">
        <f t="shared" si="112"/>
        <v/>
      </c>
      <c r="T1042" s="10" t="str">
        <f t="shared" si="113"/>
        <v/>
      </c>
      <c r="U1042" s="10" t="str">
        <f t="shared" si="114"/>
        <v/>
      </c>
      <c r="V1042" s="10" t="str">
        <f t="shared" si="115"/>
        <v/>
      </c>
      <c r="W1042" s="10" t="str">
        <f t="shared" si="116"/>
        <v/>
      </c>
      <c r="X1042" s="10">
        <f t="shared" si="117"/>
        <v>1040</v>
      </c>
      <c r="Y1042" s="10" t="str">
        <f t="shared" si="118"/>
        <v/>
      </c>
    </row>
    <row r="1043" spans="1:25" x14ac:dyDescent="0.3">
      <c r="A1043" t="s">
        <v>2607</v>
      </c>
      <c r="B1043" s="7">
        <v>46011</v>
      </c>
      <c r="C1043" t="s">
        <v>1458</v>
      </c>
      <c r="D1043" t="s">
        <v>1459</v>
      </c>
      <c r="E1043">
        <v>18</v>
      </c>
      <c r="F1043" t="s">
        <v>1607</v>
      </c>
      <c r="G1043">
        <v>2195</v>
      </c>
      <c r="H1043" t="s">
        <v>200</v>
      </c>
      <c r="I1043">
        <v>610</v>
      </c>
      <c r="J1043">
        <v>5</v>
      </c>
      <c r="K1043">
        <v>579.5</v>
      </c>
      <c r="L1043">
        <v>1272002.5</v>
      </c>
      <c r="M1043" t="s">
        <v>1548</v>
      </c>
      <c r="N1043">
        <v>228960.45</v>
      </c>
      <c r="O1043">
        <v>1500962.95</v>
      </c>
      <c r="P1043" t="s">
        <v>1394</v>
      </c>
      <c r="Q1043" s="7">
        <v>46013</v>
      </c>
      <c r="R1043" t="s">
        <v>1552</v>
      </c>
      <c r="S1043" s="10" t="str">
        <f t="shared" si="112"/>
        <v/>
      </c>
      <c r="T1043" s="10" t="str">
        <f t="shared" si="113"/>
        <v/>
      </c>
      <c r="U1043" s="10" t="str">
        <f t="shared" si="114"/>
        <v/>
      </c>
      <c r="V1043" s="10" t="str">
        <f t="shared" si="115"/>
        <v/>
      </c>
      <c r="W1043" s="10" t="str">
        <f t="shared" si="116"/>
        <v/>
      </c>
      <c r="X1043" s="10">
        <f t="shared" si="117"/>
        <v>1041</v>
      </c>
      <c r="Y1043" s="10" t="str">
        <f t="shared" si="118"/>
        <v/>
      </c>
    </row>
    <row r="1044" spans="1:25" x14ac:dyDescent="0.3">
      <c r="A1044" t="s">
        <v>2608</v>
      </c>
      <c r="B1044" s="7">
        <v>46011</v>
      </c>
      <c r="C1044" t="s">
        <v>1405</v>
      </c>
      <c r="D1044" t="s">
        <v>1406</v>
      </c>
      <c r="E1044">
        <v>18</v>
      </c>
      <c r="F1044" t="s">
        <v>1618</v>
      </c>
      <c r="G1044">
        <v>178</v>
      </c>
      <c r="H1044" t="s">
        <v>190</v>
      </c>
      <c r="I1044">
        <v>368</v>
      </c>
      <c r="J1044">
        <v>2</v>
      </c>
      <c r="K1044">
        <v>360.64</v>
      </c>
      <c r="L1044">
        <v>64193.919999999998</v>
      </c>
      <c r="M1044" t="s">
        <v>1548</v>
      </c>
      <c r="N1044">
        <v>11554.91</v>
      </c>
      <c r="O1044">
        <v>75748.83</v>
      </c>
      <c r="P1044" t="s">
        <v>1389</v>
      </c>
      <c r="Q1044" s="7">
        <v>46012</v>
      </c>
      <c r="R1044" t="s">
        <v>1552</v>
      </c>
      <c r="S1044" s="10" t="str">
        <f t="shared" si="112"/>
        <v/>
      </c>
      <c r="T1044" s="10" t="str">
        <f t="shared" si="113"/>
        <v/>
      </c>
      <c r="U1044" s="10" t="str">
        <f t="shared" si="114"/>
        <v/>
      </c>
      <c r="V1044" s="10" t="str">
        <f t="shared" si="115"/>
        <v/>
      </c>
      <c r="W1044" s="10" t="str">
        <f t="shared" si="116"/>
        <v/>
      </c>
      <c r="X1044" s="10">
        <f t="shared" si="117"/>
        <v>1042</v>
      </c>
      <c r="Y1044" s="10" t="str">
        <f t="shared" si="118"/>
        <v/>
      </c>
    </row>
    <row r="1045" spans="1:25" x14ac:dyDescent="0.3">
      <c r="A1045" t="s">
        <v>2609</v>
      </c>
      <c r="B1045" s="7">
        <v>46011</v>
      </c>
      <c r="C1045" t="s">
        <v>1449</v>
      </c>
      <c r="D1045" t="s">
        <v>1450</v>
      </c>
      <c r="E1045">
        <v>18</v>
      </c>
      <c r="F1045" t="s">
        <v>1574</v>
      </c>
      <c r="G1045">
        <v>868</v>
      </c>
      <c r="H1045" t="s">
        <v>190</v>
      </c>
      <c r="I1045">
        <v>395</v>
      </c>
      <c r="J1045">
        <v>2</v>
      </c>
      <c r="K1045">
        <v>387.1</v>
      </c>
      <c r="L1045">
        <v>336002.8</v>
      </c>
      <c r="M1045" t="s">
        <v>1548</v>
      </c>
      <c r="N1045">
        <v>60480.5</v>
      </c>
      <c r="O1045">
        <v>396483.3</v>
      </c>
      <c r="P1045" t="s">
        <v>1418</v>
      </c>
      <c r="Q1045" s="7">
        <v>46012</v>
      </c>
      <c r="R1045" t="s">
        <v>1549</v>
      </c>
      <c r="S1045" s="10" t="str">
        <f t="shared" si="112"/>
        <v/>
      </c>
      <c r="T1045" s="10" t="str">
        <f t="shared" si="113"/>
        <v/>
      </c>
      <c r="U1045" s="10" t="str">
        <f t="shared" si="114"/>
        <v/>
      </c>
      <c r="V1045" s="10" t="str">
        <f t="shared" si="115"/>
        <v/>
      </c>
      <c r="W1045" s="10" t="str">
        <f t="shared" si="116"/>
        <v/>
      </c>
      <c r="X1045" s="10">
        <f t="shared" si="117"/>
        <v>1043</v>
      </c>
      <c r="Y1045" s="10" t="str">
        <f t="shared" si="118"/>
        <v/>
      </c>
    </row>
    <row r="1046" spans="1:25" x14ac:dyDescent="0.3">
      <c r="A1046" t="s">
        <v>2610</v>
      </c>
      <c r="B1046" s="7">
        <v>46013</v>
      </c>
      <c r="C1046" t="s">
        <v>1436</v>
      </c>
      <c r="D1046" t="s">
        <v>1437</v>
      </c>
      <c r="E1046">
        <v>18</v>
      </c>
      <c r="F1046" t="s">
        <v>1551</v>
      </c>
      <c r="G1046">
        <v>698</v>
      </c>
      <c r="H1046" t="s">
        <v>190</v>
      </c>
      <c r="I1046">
        <v>342</v>
      </c>
      <c r="J1046">
        <v>2.5</v>
      </c>
      <c r="K1046">
        <v>333.45</v>
      </c>
      <c r="L1046">
        <v>232748.1</v>
      </c>
      <c r="M1046" t="s">
        <v>1548</v>
      </c>
      <c r="N1046">
        <v>41894.660000000003</v>
      </c>
      <c r="O1046">
        <v>274642.76</v>
      </c>
      <c r="P1046" t="s">
        <v>1394</v>
      </c>
      <c r="Q1046" s="7">
        <v>46015</v>
      </c>
      <c r="R1046" t="s">
        <v>1552</v>
      </c>
      <c r="S1046" s="10" t="str">
        <f t="shared" si="112"/>
        <v/>
      </c>
      <c r="T1046" s="10" t="str">
        <f t="shared" si="113"/>
        <v/>
      </c>
      <c r="U1046" s="10" t="str">
        <f t="shared" si="114"/>
        <v/>
      </c>
      <c r="V1046" s="10" t="str">
        <f t="shared" si="115"/>
        <v/>
      </c>
      <c r="W1046" s="10" t="str">
        <f t="shared" si="116"/>
        <v/>
      </c>
      <c r="X1046" s="10">
        <f t="shared" si="117"/>
        <v>1044</v>
      </c>
      <c r="Y1046" s="10" t="str">
        <f t="shared" si="118"/>
        <v/>
      </c>
    </row>
    <row r="1047" spans="1:25" x14ac:dyDescent="0.3">
      <c r="A1047" t="s">
        <v>2611</v>
      </c>
      <c r="B1047" s="7">
        <v>46013</v>
      </c>
      <c r="C1047" t="s">
        <v>1521</v>
      </c>
      <c r="D1047" t="s">
        <v>1522</v>
      </c>
      <c r="E1047">
        <v>18</v>
      </c>
      <c r="F1047" t="s">
        <v>1563</v>
      </c>
      <c r="G1047">
        <v>310</v>
      </c>
      <c r="H1047" t="s">
        <v>204</v>
      </c>
      <c r="I1047">
        <v>480</v>
      </c>
      <c r="J1047">
        <v>0</v>
      </c>
      <c r="K1047">
        <v>480</v>
      </c>
      <c r="L1047">
        <v>148800</v>
      </c>
      <c r="M1047" t="s">
        <v>1548</v>
      </c>
      <c r="N1047">
        <v>26784</v>
      </c>
      <c r="O1047">
        <v>175584</v>
      </c>
      <c r="P1047" t="s">
        <v>1418</v>
      </c>
      <c r="Q1047" s="7">
        <v>46015</v>
      </c>
      <c r="R1047" t="s">
        <v>1552</v>
      </c>
      <c r="S1047" s="10" t="str">
        <f t="shared" si="112"/>
        <v/>
      </c>
      <c r="T1047" s="10" t="str">
        <f t="shared" si="113"/>
        <v/>
      </c>
      <c r="U1047" s="10" t="str">
        <f t="shared" si="114"/>
        <v/>
      </c>
      <c r="V1047" s="10" t="str">
        <f t="shared" si="115"/>
        <v/>
      </c>
      <c r="W1047" s="10" t="str">
        <f t="shared" si="116"/>
        <v/>
      </c>
      <c r="X1047" s="10">
        <f t="shared" si="117"/>
        <v>1045</v>
      </c>
      <c r="Y1047" s="10" t="str">
        <f t="shared" si="118"/>
        <v/>
      </c>
    </row>
    <row r="1048" spans="1:25" x14ac:dyDescent="0.3">
      <c r="A1048" t="s">
        <v>2612</v>
      </c>
      <c r="B1048" s="7">
        <v>46014</v>
      </c>
      <c r="C1048" t="s">
        <v>1481</v>
      </c>
      <c r="D1048" t="s">
        <v>1482</v>
      </c>
      <c r="E1048">
        <v>18</v>
      </c>
      <c r="F1048" t="s">
        <v>1559</v>
      </c>
      <c r="G1048">
        <v>2159</v>
      </c>
      <c r="H1048" t="s">
        <v>200</v>
      </c>
      <c r="I1048">
        <v>520</v>
      </c>
      <c r="J1048">
        <v>5</v>
      </c>
      <c r="K1048">
        <v>494</v>
      </c>
      <c r="L1048">
        <v>1066546</v>
      </c>
      <c r="M1048" t="s">
        <v>1548</v>
      </c>
      <c r="N1048">
        <v>191978.28</v>
      </c>
      <c r="O1048">
        <v>1258524.28</v>
      </c>
      <c r="P1048" t="s">
        <v>1389</v>
      </c>
      <c r="Q1048" s="7">
        <v>46016</v>
      </c>
      <c r="R1048" t="s">
        <v>1552</v>
      </c>
      <c r="S1048" s="10" t="str">
        <f t="shared" si="112"/>
        <v/>
      </c>
      <c r="T1048" s="10" t="str">
        <f t="shared" si="113"/>
        <v/>
      </c>
      <c r="U1048" s="10" t="str">
        <f t="shared" si="114"/>
        <v/>
      </c>
      <c r="V1048" s="10" t="str">
        <f t="shared" si="115"/>
        <v/>
      </c>
      <c r="W1048" s="10" t="str">
        <f t="shared" si="116"/>
        <v/>
      </c>
      <c r="X1048" s="10">
        <f t="shared" si="117"/>
        <v>1046</v>
      </c>
      <c r="Y1048" s="10" t="str">
        <f t="shared" si="118"/>
        <v/>
      </c>
    </row>
    <row r="1049" spans="1:25" x14ac:dyDescent="0.3">
      <c r="A1049" t="s">
        <v>2613</v>
      </c>
      <c r="B1049" s="7">
        <v>46014</v>
      </c>
      <c r="C1049" t="s">
        <v>1385</v>
      </c>
      <c r="D1049" t="s">
        <v>1386</v>
      </c>
      <c r="E1049">
        <v>16</v>
      </c>
      <c r="F1049" t="s">
        <v>1585</v>
      </c>
      <c r="G1049">
        <v>1045</v>
      </c>
      <c r="H1049" t="s">
        <v>200</v>
      </c>
      <c r="I1049">
        <v>148</v>
      </c>
      <c r="J1049">
        <v>3</v>
      </c>
      <c r="K1049">
        <v>143.56</v>
      </c>
      <c r="L1049">
        <v>150020.20000000001</v>
      </c>
      <c r="M1049" t="s">
        <v>1557</v>
      </c>
      <c r="N1049">
        <v>27003.64</v>
      </c>
      <c r="O1049">
        <v>177023.84</v>
      </c>
      <c r="P1049" t="s">
        <v>1389</v>
      </c>
      <c r="Q1049" s="7">
        <v>46016</v>
      </c>
      <c r="R1049" t="s">
        <v>1549</v>
      </c>
      <c r="S1049" s="10" t="str">
        <f t="shared" si="112"/>
        <v/>
      </c>
      <c r="T1049" s="10" t="str">
        <f t="shared" si="113"/>
        <v/>
      </c>
      <c r="U1049" s="10" t="str">
        <f t="shared" si="114"/>
        <v/>
      </c>
      <c r="V1049" s="10" t="str">
        <f t="shared" si="115"/>
        <v/>
      </c>
      <c r="W1049" s="10" t="str">
        <f t="shared" si="116"/>
        <v/>
      </c>
      <c r="X1049" s="10">
        <f t="shared" si="117"/>
        <v>1047</v>
      </c>
      <c r="Y1049" s="10" t="str">
        <f t="shared" si="118"/>
        <v/>
      </c>
    </row>
    <row r="1050" spans="1:25" x14ac:dyDescent="0.3">
      <c r="A1050" t="s">
        <v>2614</v>
      </c>
      <c r="B1050" s="7">
        <v>46014</v>
      </c>
      <c r="C1050" t="s">
        <v>1381</v>
      </c>
      <c r="D1050" t="s">
        <v>1382</v>
      </c>
      <c r="E1050">
        <v>18</v>
      </c>
      <c r="F1050" t="s">
        <v>1568</v>
      </c>
      <c r="G1050">
        <v>1844</v>
      </c>
      <c r="H1050" t="s">
        <v>200</v>
      </c>
      <c r="I1050">
        <v>165</v>
      </c>
      <c r="J1050">
        <v>0</v>
      </c>
      <c r="K1050">
        <v>165</v>
      </c>
      <c r="L1050">
        <v>304260</v>
      </c>
      <c r="M1050" t="s">
        <v>1548</v>
      </c>
      <c r="N1050">
        <v>54766.8</v>
      </c>
      <c r="O1050">
        <v>359026.8</v>
      </c>
      <c r="P1050" t="s">
        <v>1380</v>
      </c>
      <c r="Q1050" s="7">
        <v>46015</v>
      </c>
      <c r="R1050" t="s">
        <v>1552</v>
      </c>
      <c r="S1050" s="10" t="str">
        <f t="shared" si="112"/>
        <v/>
      </c>
      <c r="T1050" s="10" t="str">
        <f t="shared" si="113"/>
        <v/>
      </c>
      <c r="U1050" s="10" t="str">
        <f t="shared" si="114"/>
        <v/>
      </c>
      <c r="V1050" s="10" t="str">
        <f t="shared" si="115"/>
        <v/>
      </c>
      <c r="W1050" s="10" t="str">
        <f t="shared" si="116"/>
        <v/>
      </c>
      <c r="X1050" s="10">
        <f t="shared" si="117"/>
        <v>1048</v>
      </c>
      <c r="Y1050" s="10" t="str">
        <f t="shared" si="118"/>
        <v/>
      </c>
    </row>
    <row r="1051" spans="1:25" x14ac:dyDescent="0.3">
      <c r="A1051" t="s">
        <v>2615</v>
      </c>
      <c r="B1051" s="7">
        <v>46015</v>
      </c>
      <c r="C1051" t="s">
        <v>1475</v>
      </c>
      <c r="D1051" t="s">
        <v>1476</v>
      </c>
      <c r="E1051">
        <v>18</v>
      </c>
      <c r="F1051" t="s">
        <v>1627</v>
      </c>
      <c r="G1051">
        <v>392</v>
      </c>
      <c r="H1051" t="s">
        <v>200</v>
      </c>
      <c r="I1051">
        <v>820</v>
      </c>
      <c r="J1051">
        <v>0</v>
      </c>
      <c r="K1051">
        <v>820</v>
      </c>
      <c r="L1051">
        <v>321440</v>
      </c>
      <c r="M1051" t="s">
        <v>1548</v>
      </c>
      <c r="N1051">
        <v>57859.199999999997</v>
      </c>
      <c r="O1051">
        <v>379299.2</v>
      </c>
      <c r="P1051" t="s">
        <v>1389</v>
      </c>
      <c r="Q1051" s="7">
        <v>46017</v>
      </c>
      <c r="R1051" t="s">
        <v>1552</v>
      </c>
      <c r="S1051" s="10" t="str">
        <f t="shared" si="112"/>
        <v/>
      </c>
      <c r="T1051" s="10" t="str">
        <f t="shared" si="113"/>
        <v/>
      </c>
      <c r="U1051" s="10" t="str">
        <f t="shared" si="114"/>
        <v/>
      </c>
      <c r="V1051" s="10" t="str">
        <f t="shared" si="115"/>
        <v/>
      </c>
      <c r="W1051" s="10" t="str">
        <f t="shared" si="116"/>
        <v/>
      </c>
      <c r="X1051" s="10">
        <f t="shared" si="117"/>
        <v>1049</v>
      </c>
      <c r="Y1051" s="10" t="str">
        <f t="shared" si="118"/>
        <v/>
      </c>
    </row>
    <row r="1052" spans="1:25" x14ac:dyDescent="0.3">
      <c r="A1052" t="s">
        <v>2616</v>
      </c>
      <c r="B1052" s="7">
        <v>46015</v>
      </c>
      <c r="C1052" t="s">
        <v>1461</v>
      </c>
      <c r="D1052" t="s">
        <v>1462</v>
      </c>
      <c r="E1052">
        <v>13</v>
      </c>
      <c r="F1052" t="s">
        <v>1609</v>
      </c>
      <c r="G1052">
        <v>1883</v>
      </c>
      <c r="H1052" t="s">
        <v>200</v>
      </c>
      <c r="I1052">
        <v>690</v>
      </c>
      <c r="J1052">
        <v>5</v>
      </c>
      <c r="K1052">
        <v>655.5</v>
      </c>
      <c r="L1052">
        <v>1234306.5</v>
      </c>
      <c r="M1052" t="s">
        <v>1557</v>
      </c>
      <c r="N1052">
        <v>222175.17</v>
      </c>
      <c r="O1052">
        <v>1456481.67</v>
      </c>
      <c r="P1052" t="s">
        <v>1389</v>
      </c>
      <c r="Q1052" s="7">
        <v>46016</v>
      </c>
      <c r="R1052" t="s">
        <v>1552</v>
      </c>
      <c r="S1052" s="10" t="str">
        <f t="shared" si="112"/>
        <v/>
      </c>
      <c r="T1052" s="10" t="str">
        <f t="shared" si="113"/>
        <v/>
      </c>
      <c r="U1052" s="10" t="str">
        <f t="shared" si="114"/>
        <v/>
      </c>
      <c r="V1052" s="10" t="str">
        <f t="shared" si="115"/>
        <v/>
      </c>
      <c r="W1052" s="10" t="str">
        <f t="shared" si="116"/>
        <v/>
      </c>
      <c r="X1052" s="10">
        <f t="shared" si="117"/>
        <v>1050</v>
      </c>
      <c r="Y1052" s="10" t="str">
        <f t="shared" si="118"/>
        <v/>
      </c>
    </row>
    <row r="1053" spans="1:25" x14ac:dyDescent="0.3">
      <c r="A1053" t="s">
        <v>2617</v>
      </c>
      <c r="B1053" s="7">
        <v>46015</v>
      </c>
      <c r="C1053" t="s">
        <v>1484</v>
      </c>
      <c r="D1053" t="s">
        <v>1485</v>
      </c>
      <c r="E1053">
        <v>18</v>
      </c>
      <c r="F1053" t="s">
        <v>1556</v>
      </c>
      <c r="G1053">
        <v>348</v>
      </c>
      <c r="H1053" t="s">
        <v>204</v>
      </c>
      <c r="I1053">
        <v>1350</v>
      </c>
      <c r="J1053">
        <v>3</v>
      </c>
      <c r="K1053">
        <v>1309.5</v>
      </c>
      <c r="L1053">
        <v>455706</v>
      </c>
      <c r="M1053" t="s">
        <v>1548</v>
      </c>
      <c r="N1053">
        <v>82027.08</v>
      </c>
      <c r="O1053">
        <v>537733.07999999996</v>
      </c>
      <c r="P1053" t="s">
        <v>1418</v>
      </c>
      <c r="Q1053" s="7">
        <v>46016</v>
      </c>
      <c r="R1053" t="s">
        <v>1549</v>
      </c>
      <c r="S1053" s="10" t="str">
        <f t="shared" si="112"/>
        <v/>
      </c>
      <c r="T1053" s="10" t="str">
        <f t="shared" si="113"/>
        <v/>
      </c>
      <c r="U1053" s="10" t="str">
        <f t="shared" si="114"/>
        <v/>
      </c>
      <c r="V1053" s="10" t="str">
        <f t="shared" si="115"/>
        <v/>
      </c>
      <c r="W1053" s="10" t="str">
        <f t="shared" si="116"/>
        <v/>
      </c>
      <c r="X1053" s="10">
        <f t="shared" si="117"/>
        <v>1051</v>
      </c>
      <c r="Y1053" s="10" t="str">
        <f t="shared" si="118"/>
        <v/>
      </c>
    </row>
    <row r="1054" spans="1:25" x14ac:dyDescent="0.3">
      <c r="A1054" t="s">
        <v>2618</v>
      </c>
      <c r="B1054" s="7">
        <v>46015</v>
      </c>
      <c r="C1054" t="s">
        <v>1430</v>
      </c>
      <c r="D1054" t="s">
        <v>1413</v>
      </c>
      <c r="E1054">
        <v>18</v>
      </c>
      <c r="F1054" t="s">
        <v>1551</v>
      </c>
      <c r="G1054">
        <v>2167</v>
      </c>
      <c r="H1054" t="s">
        <v>190</v>
      </c>
      <c r="I1054">
        <v>342</v>
      </c>
      <c r="J1054">
        <v>4</v>
      </c>
      <c r="K1054">
        <v>328.32</v>
      </c>
      <c r="L1054">
        <v>711469.44</v>
      </c>
      <c r="M1054" t="s">
        <v>1548</v>
      </c>
      <c r="N1054">
        <v>128064.5</v>
      </c>
      <c r="O1054">
        <v>839533.94</v>
      </c>
      <c r="P1054" t="s">
        <v>1380</v>
      </c>
      <c r="Q1054" s="7">
        <v>46015</v>
      </c>
      <c r="R1054" t="s">
        <v>1549</v>
      </c>
      <c r="S1054" s="10" t="str">
        <f t="shared" si="112"/>
        <v/>
      </c>
      <c r="T1054" s="10" t="str">
        <f t="shared" si="113"/>
        <v/>
      </c>
      <c r="U1054" s="10" t="str">
        <f t="shared" si="114"/>
        <v/>
      </c>
      <c r="V1054" s="10" t="str">
        <f t="shared" si="115"/>
        <v/>
      </c>
      <c r="W1054" s="10" t="str">
        <f t="shared" si="116"/>
        <v/>
      </c>
      <c r="X1054" s="10">
        <f t="shared" si="117"/>
        <v>1052</v>
      </c>
      <c r="Y1054" s="10" t="str">
        <f t="shared" si="118"/>
        <v/>
      </c>
    </row>
    <row r="1055" spans="1:25" x14ac:dyDescent="0.3">
      <c r="A1055" t="s">
        <v>2619</v>
      </c>
      <c r="B1055" s="7">
        <v>46015</v>
      </c>
      <c r="C1055" t="s">
        <v>1436</v>
      </c>
      <c r="D1055" t="s">
        <v>1437</v>
      </c>
      <c r="E1055">
        <v>18</v>
      </c>
      <c r="F1055" t="s">
        <v>1627</v>
      </c>
      <c r="G1055">
        <v>1734</v>
      </c>
      <c r="H1055" t="s">
        <v>200</v>
      </c>
      <c r="I1055">
        <v>820</v>
      </c>
      <c r="J1055">
        <v>0</v>
      </c>
      <c r="K1055">
        <v>820</v>
      </c>
      <c r="L1055">
        <v>1421880</v>
      </c>
      <c r="M1055" t="s">
        <v>1548</v>
      </c>
      <c r="N1055">
        <v>255938.4</v>
      </c>
      <c r="O1055">
        <v>1677818.4</v>
      </c>
      <c r="P1055" t="s">
        <v>1394</v>
      </c>
      <c r="Q1055" s="7">
        <v>46015</v>
      </c>
      <c r="R1055" t="s">
        <v>1552</v>
      </c>
      <c r="S1055" s="10" t="str">
        <f t="shared" si="112"/>
        <v/>
      </c>
      <c r="T1055" s="10" t="str">
        <f t="shared" si="113"/>
        <v/>
      </c>
      <c r="U1055" s="10" t="str">
        <f t="shared" si="114"/>
        <v/>
      </c>
      <c r="V1055" s="10" t="str">
        <f t="shared" si="115"/>
        <v/>
      </c>
      <c r="W1055" s="10" t="str">
        <f t="shared" si="116"/>
        <v/>
      </c>
      <c r="X1055" s="10">
        <f t="shared" si="117"/>
        <v>1053</v>
      </c>
      <c r="Y1055" s="10" t="str">
        <f t="shared" si="118"/>
        <v/>
      </c>
    </row>
    <row r="1056" spans="1:25" x14ac:dyDescent="0.3">
      <c r="A1056" t="s">
        <v>2620</v>
      </c>
      <c r="B1056" s="7">
        <v>46015</v>
      </c>
      <c r="C1056" t="s">
        <v>1461</v>
      </c>
      <c r="D1056" t="s">
        <v>1462</v>
      </c>
      <c r="E1056">
        <v>13</v>
      </c>
      <c r="F1056" t="s">
        <v>1563</v>
      </c>
      <c r="G1056">
        <v>387</v>
      </c>
      <c r="H1056" t="s">
        <v>204</v>
      </c>
      <c r="I1056">
        <v>480</v>
      </c>
      <c r="J1056">
        <v>2.5</v>
      </c>
      <c r="K1056">
        <v>468</v>
      </c>
      <c r="L1056">
        <v>181116</v>
      </c>
      <c r="M1056" t="s">
        <v>1557</v>
      </c>
      <c r="N1056">
        <v>32600.880000000001</v>
      </c>
      <c r="O1056">
        <v>213716.88</v>
      </c>
      <c r="P1056" t="s">
        <v>1389</v>
      </c>
      <c r="Q1056" s="7">
        <v>46015</v>
      </c>
      <c r="R1056" t="s">
        <v>1549</v>
      </c>
      <c r="S1056" s="10" t="str">
        <f t="shared" si="112"/>
        <v/>
      </c>
      <c r="T1056" s="10" t="str">
        <f t="shared" si="113"/>
        <v/>
      </c>
      <c r="U1056" s="10" t="str">
        <f t="shared" si="114"/>
        <v/>
      </c>
      <c r="V1056" s="10" t="str">
        <f t="shared" si="115"/>
        <v/>
      </c>
      <c r="W1056" s="10" t="str">
        <f t="shared" si="116"/>
        <v/>
      </c>
      <c r="X1056" s="10">
        <f t="shared" si="117"/>
        <v>1054</v>
      </c>
      <c r="Y1056" s="10" t="str">
        <f t="shared" si="118"/>
        <v/>
      </c>
    </row>
    <row r="1057" spans="1:25" x14ac:dyDescent="0.3">
      <c r="A1057" t="s">
        <v>2621</v>
      </c>
      <c r="B1057" s="7">
        <v>46016</v>
      </c>
      <c r="C1057" t="s">
        <v>1399</v>
      </c>
      <c r="D1057" t="s">
        <v>1400</v>
      </c>
      <c r="E1057">
        <v>18</v>
      </c>
      <c r="F1057" t="s">
        <v>1551</v>
      </c>
      <c r="G1057">
        <v>2789</v>
      </c>
      <c r="H1057" t="s">
        <v>190</v>
      </c>
      <c r="I1057">
        <v>342</v>
      </c>
      <c r="J1057">
        <v>0</v>
      </c>
      <c r="K1057">
        <v>342</v>
      </c>
      <c r="L1057">
        <v>953838</v>
      </c>
      <c r="M1057" t="s">
        <v>1548</v>
      </c>
      <c r="N1057">
        <v>171690.84</v>
      </c>
      <c r="O1057">
        <v>1125528.8400000001</v>
      </c>
      <c r="P1057" t="s">
        <v>1380</v>
      </c>
      <c r="Q1057" s="7">
        <v>46018</v>
      </c>
      <c r="R1057" t="s">
        <v>1549</v>
      </c>
      <c r="S1057" s="10" t="str">
        <f t="shared" si="112"/>
        <v/>
      </c>
      <c r="T1057" s="10" t="str">
        <f t="shared" si="113"/>
        <v/>
      </c>
      <c r="U1057" s="10" t="str">
        <f t="shared" si="114"/>
        <v/>
      </c>
      <c r="V1057" s="10" t="str">
        <f t="shared" si="115"/>
        <v/>
      </c>
      <c r="W1057" s="10" t="str">
        <f t="shared" si="116"/>
        <v/>
      </c>
      <c r="X1057" s="10">
        <f t="shared" si="117"/>
        <v>1055</v>
      </c>
      <c r="Y1057" s="10" t="str">
        <f t="shared" si="118"/>
        <v/>
      </c>
    </row>
    <row r="1058" spans="1:25" x14ac:dyDescent="0.3">
      <c r="A1058" t="s">
        <v>2622</v>
      </c>
      <c r="B1058" s="7">
        <v>46016</v>
      </c>
      <c r="C1058" t="s">
        <v>1481</v>
      </c>
      <c r="D1058" t="s">
        <v>1482</v>
      </c>
      <c r="E1058">
        <v>18</v>
      </c>
      <c r="F1058" t="s">
        <v>1563</v>
      </c>
      <c r="G1058">
        <v>252</v>
      </c>
      <c r="H1058" t="s">
        <v>204</v>
      </c>
      <c r="I1058">
        <v>480</v>
      </c>
      <c r="J1058">
        <v>0</v>
      </c>
      <c r="K1058">
        <v>480</v>
      </c>
      <c r="L1058">
        <v>120960</v>
      </c>
      <c r="M1058" t="s">
        <v>1548</v>
      </c>
      <c r="N1058">
        <v>21772.799999999999</v>
      </c>
      <c r="O1058">
        <v>142732.79999999999</v>
      </c>
      <c r="P1058" t="s">
        <v>1389</v>
      </c>
      <c r="Q1058" s="7">
        <v>46018</v>
      </c>
      <c r="R1058" t="s">
        <v>1552</v>
      </c>
      <c r="S1058" s="10" t="str">
        <f t="shared" si="112"/>
        <v/>
      </c>
      <c r="T1058" s="10" t="str">
        <f t="shared" si="113"/>
        <v/>
      </c>
      <c r="U1058" s="10" t="str">
        <f t="shared" si="114"/>
        <v/>
      </c>
      <c r="V1058" s="10" t="str">
        <f t="shared" si="115"/>
        <v/>
      </c>
      <c r="W1058" s="10" t="str">
        <f t="shared" si="116"/>
        <v/>
      </c>
      <c r="X1058" s="10">
        <f t="shared" si="117"/>
        <v>1056</v>
      </c>
      <c r="Y1058" s="10" t="str">
        <f t="shared" si="118"/>
        <v/>
      </c>
    </row>
    <row r="1059" spans="1:25" x14ac:dyDescent="0.3">
      <c r="A1059" t="s">
        <v>2623</v>
      </c>
      <c r="B1059" s="7">
        <v>46016</v>
      </c>
      <c r="C1059" t="s">
        <v>1487</v>
      </c>
      <c r="D1059" t="s">
        <v>1443</v>
      </c>
      <c r="E1059">
        <v>15</v>
      </c>
      <c r="F1059" t="s">
        <v>1576</v>
      </c>
      <c r="G1059">
        <v>1325</v>
      </c>
      <c r="H1059" t="s">
        <v>200</v>
      </c>
      <c r="I1059">
        <v>92</v>
      </c>
      <c r="J1059">
        <v>0</v>
      </c>
      <c r="K1059">
        <v>92</v>
      </c>
      <c r="L1059">
        <v>121900</v>
      </c>
      <c r="M1059" t="s">
        <v>1557</v>
      </c>
      <c r="N1059">
        <v>21942</v>
      </c>
      <c r="O1059">
        <v>143842</v>
      </c>
      <c r="P1059" t="s">
        <v>1380</v>
      </c>
      <c r="Q1059" s="7">
        <v>46017</v>
      </c>
      <c r="R1059" t="s">
        <v>1552</v>
      </c>
      <c r="S1059" s="10" t="str">
        <f t="shared" si="112"/>
        <v/>
      </c>
      <c r="T1059" s="10" t="str">
        <f t="shared" si="113"/>
        <v/>
      </c>
      <c r="U1059" s="10" t="str">
        <f t="shared" si="114"/>
        <v/>
      </c>
      <c r="V1059" s="10" t="str">
        <f t="shared" si="115"/>
        <v/>
      </c>
      <c r="W1059" s="10" t="str">
        <f t="shared" si="116"/>
        <v/>
      </c>
      <c r="X1059" s="10">
        <f t="shared" si="117"/>
        <v>1057</v>
      </c>
      <c r="Y1059" s="10" t="str">
        <f t="shared" si="118"/>
        <v/>
      </c>
    </row>
    <row r="1060" spans="1:25" x14ac:dyDescent="0.3">
      <c r="A1060" t="s">
        <v>2624</v>
      </c>
      <c r="B1060" s="7">
        <v>46017</v>
      </c>
      <c r="C1060" t="s">
        <v>1409</v>
      </c>
      <c r="D1060" t="s">
        <v>1410</v>
      </c>
      <c r="E1060">
        <v>18</v>
      </c>
      <c r="F1060" t="s">
        <v>1568</v>
      </c>
      <c r="G1060">
        <v>294</v>
      </c>
      <c r="H1060" t="s">
        <v>200</v>
      </c>
      <c r="I1060">
        <v>165</v>
      </c>
      <c r="J1060">
        <v>1</v>
      </c>
      <c r="K1060">
        <v>163.35</v>
      </c>
      <c r="L1060">
        <v>48024.9</v>
      </c>
      <c r="M1060" t="s">
        <v>1548</v>
      </c>
      <c r="N1060">
        <v>8644.48</v>
      </c>
      <c r="O1060">
        <v>56669.38</v>
      </c>
      <c r="P1060" t="s">
        <v>1380</v>
      </c>
      <c r="Q1060" s="7">
        <v>46017</v>
      </c>
      <c r="R1060" t="s">
        <v>1552</v>
      </c>
      <c r="S1060" s="10" t="str">
        <f t="shared" si="112"/>
        <v/>
      </c>
      <c r="T1060" s="10" t="str">
        <f t="shared" si="113"/>
        <v/>
      </c>
      <c r="U1060" s="10" t="str">
        <f t="shared" si="114"/>
        <v/>
      </c>
      <c r="V1060" s="10" t="str">
        <f t="shared" si="115"/>
        <v/>
      </c>
      <c r="W1060" s="10" t="str">
        <f t="shared" si="116"/>
        <v/>
      </c>
      <c r="X1060" s="10">
        <f t="shared" si="117"/>
        <v>1058</v>
      </c>
      <c r="Y1060" s="10" t="str">
        <f t="shared" si="118"/>
        <v/>
      </c>
    </row>
    <row r="1061" spans="1:25" x14ac:dyDescent="0.3">
      <c r="A1061" t="s">
        <v>2625</v>
      </c>
      <c r="B1061" s="7">
        <v>46017</v>
      </c>
      <c r="C1061" t="s">
        <v>1499</v>
      </c>
      <c r="D1061" t="s">
        <v>1386</v>
      </c>
      <c r="E1061">
        <v>18</v>
      </c>
      <c r="F1061" t="s">
        <v>1572</v>
      </c>
      <c r="G1061">
        <v>1597</v>
      </c>
      <c r="H1061" t="s">
        <v>200</v>
      </c>
      <c r="I1061">
        <v>610</v>
      </c>
      <c r="J1061">
        <v>2</v>
      </c>
      <c r="K1061">
        <v>597.79999999999995</v>
      </c>
      <c r="L1061">
        <v>954686.6</v>
      </c>
      <c r="M1061" t="s">
        <v>1548</v>
      </c>
      <c r="N1061">
        <v>171843.59</v>
      </c>
      <c r="O1061">
        <v>1126530.19</v>
      </c>
      <c r="P1061" t="s">
        <v>1380</v>
      </c>
      <c r="Q1061" s="7">
        <v>46018</v>
      </c>
      <c r="R1061" t="s">
        <v>1552</v>
      </c>
      <c r="S1061" s="10" t="str">
        <f t="shared" si="112"/>
        <v/>
      </c>
      <c r="T1061" s="10" t="str">
        <f t="shared" si="113"/>
        <v/>
      </c>
      <c r="U1061" s="10" t="str">
        <f t="shared" si="114"/>
        <v/>
      </c>
      <c r="V1061" s="10" t="str">
        <f t="shared" si="115"/>
        <v/>
      </c>
      <c r="W1061" s="10" t="str">
        <f t="shared" si="116"/>
        <v/>
      </c>
      <c r="X1061" s="10">
        <f t="shared" si="117"/>
        <v>1059</v>
      </c>
      <c r="Y1061" s="10" t="str">
        <f t="shared" si="118"/>
        <v/>
      </c>
    </row>
    <row r="1062" spans="1:25" x14ac:dyDescent="0.3">
      <c r="A1062" t="s">
        <v>2626</v>
      </c>
      <c r="B1062" s="7">
        <v>46017</v>
      </c>
      <c r="C1062" t="s">
        <v>1504</v>
      </c>
      <c r="D1062" t="s">
        <v>1482</v>
      </c>
      <c r="E1062">
        <v>18</v>
      </c>
      <c r="F1062" t="s">
        <v>1585</v>
      </c>
      <c r="G1062">
        <v>725</v>
      </c>
      <c r="H1062" t="s">
        <v>200</v>
      </c>
      <c r="I1062">
        <v>148</v>
      </c>
      <c r="J1062">
        <v>5</v>
      </c>
      <c r="K1062">
        <v>140.6</v>
      </c>
      <c r="L1062">
        <v>101935</v>
      </c>
      <c r="M1062" t="s">
        <v>1548</v>
      </c>
      <c r="N1062">
        <v>18348.3</v>
      </c>
      <c r="O1062">
        <v>120283.3</v>
      </c>
      <c r="P1062" t="s">
        <v>1380</v>
      </c>
      <c r="Q1062" s="7">
        <v>46017</v>
      </c>
      <c r="R1062" t="s">
        <v>1552</v>
      </c>
      <c r="S1062" s="10" t="str">
        <f t="shared" si="112"/>
        <v/>
      </c>
      <c r="T1062" s="10" t="str">
        <f t="shared" si="113"/>
        <v/>
      </c>
      <c r="U1062" s="10" t="str">
        <f t="shared" si="114"/>
        <v/>
      </c>
      <c r="V1062" s="10" t="str">
        <f t="shared" si="115"/>
        <v/>
      </c>
      <c r="W1062" s="10" t="str">
        <f t="shared" si="116"/>
        <v/>
      </c>
      <c r="X1062" s="10">
        <f t="shared" si="117"/>
        <v>1060</v>
      </c>
      <c r="Y1062" s="10" t="str">
        <f t="shared" si="118"/>
        <v/>
      </c>
    </row>
    <row r="1063" spans="1:25" x14ac:dyDescent="0.3">
      <c r="A1063" t="s">
        <v>2627</v>
      </c>
      <c r="B1063" s="7">
        <v>46018</v>
      </c>
      <c r="C1063" t="s">
        <v>1449</v>
      </c>
      <c r="D1063" t="s">
        <v>1450</v>
      </c>
      <c r="E1063">
        <v>18</v>
      </c>
      <c r="F1063" t="s">
        <v>1572</v>
      </c>
      <c r="G1063">
        <v>2038</v>
      </c>
      <c r="H1063" t="s">
        <v>200</v>
      </c>
      <c r="I1063">
        <v>610</v>
      </c>
      <c r="J1063">
        <v>0</v>
      </c>
      <c r="K1063">
        <v>610</v>
      </c>
      <c r="L1063">
        <v>1243180</v>
      </c>
      <c r="M1063" t="s">
        <v>1548</v>
      </c>
      <c r="N1063">
        <v>223772.4</v>
      </c>
      <c r="O1063">
        <v>1466952.4</v>
      </c>
      <c r="P1063" t="s">
        <v>1418</v>
      </c>
      <c r="Q1063" s="7">
        <v>46019</v>
      </c>
      <c r="R1063" t="s">
        <v>1552</v>
      </c>
      <c r="S1063" s="10" t="str">
        <f t="shared" si="112"/>
        <v/>
      </c>
      <c r="T1063" s="10" t="str">
        <f t="shared" si="113"/>
        <v/>
      </c>
      <c r="U1063" s="10" t="str">
        <f t="shared" si="114"/>
        <v/>
      </c>
      <c r="V1063" s="10" t="str">
        <f t="shared" si="115"/>
        <v/>
      </c>
      <c r="W1063" s="10" t="str">
        <f t="shared" si="116"/>
        <v/>
      </c>
      <c r="X1063" s="10">
        <f t="shared" si="117"/>
        <v>1061</v>
      </c>
      <c r="Y1063" s="10" t="str">
        <f t="shared" si="118"/>
        <v/>
      </c>
    </row>
    <row r="1064" spans="1:25" x14ac:dyDescent="0.3">
      <c r="A1064" t="s">
        <v>2628</v>
      </c>
      <c r="B1064" s="7">
        <v>46018</v>
      </c>
      <c r="C1064" t="s">
        <v>1436</v>
      </c>
      <c r="D1064" t="s">
        <v>1437</v>
      </c>
      <c r="E1064">
        <v>18</v>
      </c>
      <c r="F1064" t="s">
        <v>1556</v>
      </c>
      <c r="G1064">
        <v>194</v>
      </c>
      <c r="H1064" t="s">
        <v>204</v>
      </c>
      <c r="I1064">
        <v>1350</v>
      </c>
      <c r="J1064">
        <v>0</v>
      </c>
      <c r="K1064">
        <v>1350</v>
      </c>
      <c r="L1064">
        <v>261900</v>
      </c>
      <c r="M1064" t="s">
        <v>1548</v>
      </c>
      <c r="N1064">
        <v>47142</v>
      </c>
      <c r="O1064">
        <v>309042</v>
      </c>
      <c r="P1064" t="s">
        <v>1394</v>
      </c>
      <c r="Q1064" s="7">
        <v>46018</v>
      </c>
      <c r="R1064" t="s">
        <v>1549</v>
      </c>
      <c r="S1064" s="10" t="str">
        <f t="shared" si="112"/>
        <v/>
      </c>
      <c r="T1064" s="10" t="str">
        <f t="shared" si="113"/>
        <v/>
      </c>
      <c r="U1064" s="10" t="str">
        <f t="shared" si="114"/>
        <v/>
      </c>
      <c r="V1064" s="10" t="str">
        <f t="shared" si="115"/>
        <v/>
      </c>
      <c r="W1064" s="10" t="str">
        <f t="shared" si="116"/>
        <v/>
      </c>
      <c r="X1064" s="10">
        <f t="shared" si="117"/>
        <v>1062</v>
      </c>
      <c r="Y1064" s="10" t="str">
        <f t="shared" si="118"/>
        <v/>
      </c>
    </row>
    <row r="1065" spans="1:25" x14ac:dyDescent="0.3">
      <c r="A1065" t="s">
        <v>2629</v>
      </c>
      <c r="B1065" s="7">
        <v>46020</v>
      </c>
      <c r="C1065" t="s">
        <v>1496</v>
      </c>
      <c r="D1065" t="s">
        <v>1497</v>
      </c>
      <c r="E1065">
        <v>18</v>
      </c>
      <c r="F1065" t="s">
        <v>1607</v>
      </c>
      <c r="G1065">
        <v>867</v>
      </c>
      <c r="H1065" t="s">
        <v>200</v>
      </c>
      <c r="I1065">
        <v>610</v>
      </c>
      <c r="J1065">
        <v>0</v>
      </c>
      <c r="K1065">
        <v>610</v>
      </c>
      <c r="L1065">
        <v>528870</v>
      </c>
      <c r="M1065" t="s">
        <v>1548</v>
      </c>
      <c r="N1065">
        <v>95196.6</v>
      </c>
      <c r="O1065">
        <v>624066.6</v>
      </c>
      <c r="P1065" t="s">
        <v>1389</v>
      </c>
      <c r="Q1065" s="7">
        <v>46021</v>
      </c>
      <c r="R1065" t="s">
        <v>1552</v>
      </c>
      <c r="S1065" s="10" t="str">
        <f t="shared" si="112"/>
        <v/>
      </c>
      <c r="T1065" s="10" t="str">
        <f t="shared" si="113"/>
        <v/>
      </c>
      <c r="U1065" s="10" t="str">
        <f t="shared" si="114"/>
        <v/>
      </c>
      <c r="V1065" s="10" t="str">
        <f t="shared" si="115"/>
        <v/>
      </c>
      <c r="W1065" s="10" t="str">
        <f t="shared" si="116"/>
        <v/>
      </c>
      <c r="X1065" s="10">
        <f t="shared" si="117"/>
        <v>1063</v>
      </c>
      <c r="Y1065" s="10" t="str">
        <f t="shared" si="118"/>
        <v/>
      </c>
    </row>
    <row r="1066" spans="1:25" x14ac:dyDescent="0.3">
      <c r="A1066" t="s">
        <v>2630</v>
      </c>
      <c r="B1066" s="7">
        <v>46020</v>
      </c>
      <c r="C1066" t="s">
        <v>1412</v>
      </c>
      <c r="D1066" t="s">
        <v>1413</v>
      </c>
      <c r="E1066">
        <v>18</v>
      </c>
      <c r="F1066" t="s">
        <v>1565</v>
      </c>
      <c r="G1066">
        <v>1655</v>
      </c>
      <c r="H1066" t="s">
        <v>200</v>
      </c>
      <c r="I1066">
        <v>1150</v>
      </c>
      <c r="J1066">
        <v>0</v>
      </c>
      <c r="K1066">
        <v>1150</v>
      </c>
      <c r="L1066">
        <v>1903250</v>
      </c>
      <c r="M1066" t="s">
        <v>1548</v>
      </c>
      <c r="N1066">
        <v>342585</v>
      </c>
      <c r="O1066">
        <v>2245835</v>
      </c>
      <c r="P1066" t="s">
        <v>1389</v>
      </c>
      <c r="Q1066" s="7">
        <v>46022</v>
      </c>
      <c r="R1066" t="s">
        <v>1549</v>
      </c>
      <c r="S1066" s="10" t="str">
        <f t="shared" si="112"/>
        <v/>
      </c>
      <c r="T1066" s="10" t="str">
        <f t="shared" si="113"/>
        <v/>
      </c>
      <c r="U1066" s="10" t="str">
        <f t="shared" si="114"/>
        <v/>
      </c>
      <c r="V1066" s="10" t="str">
        <f t="shared" si="115"/>
        <v/>
      </c>
      <c r="W1066" s="10" t="str">
        <f t="shared" si="116"/>
        <v/>
      </c>
      <c r="X1066" s="10">
        <f t="shared" si="117"/>
        <v>1064</v>
      </c>
      <c r="Y1066" s="10" t="str">
        <f t="shared" si="118"/>
        <v/>
      </c>
    </row>
    <row r="1067" spans="1:25" x14ac:dyDescent="0.3">
      <c r="A1067" t="s">
        <v>2631</v>
      </c>
      <c r="B1067" s="7">
        <v>46020</v>
      </c>
      <c r="C1067" t="s">
        <v>1458</v>
      </c>
      <c r="D1067" t="s">
        <v>1459</v>
      </c>
      <c r="E1067">
        <v>18</v>
      </c>
      <c r="F1067" t="s">
        <v>1627</v>
      </c>
      <c r="G1067">
        <v>329</v>
      </c>
      <c r="H1067" t="s">
        <v>200</v>
      </c>
      <c r="I1067">
        <v>820</v>
      </c>
      <c r="J1067">
        <v>0</v>
      </c>
      <c r="K1067">
        <v>820</v>
      </c>
      <c r="L1067">
        <v>269780</v>
      </c>
      <c r="M1067" t="s">
        <v>1548</v>
      </c>
      <c r="N1067">
        <v>48560.4</v>
      </c>
      <c r="O1067">
        <v>318340.40000000002</v>
      </c>
      <c r="P1067" t="s">
        <v>1394</v>
      </c>
      <c r="Q1067" s="7">
        <v>46022</v>
      </c>
      <c r="R1067" t="s">
        <v>1552</v>
      </c>
      <c r="S1067" s="10" t="str">
        <f t="shared" si="112"/>
        <v/>
      </c>
      <c r="T1067" s="10" t="str">
        <f t="shared" si="113"/>
        <v/>
      </c>
      <c r="U1067" s="10" t="str">
        <f t="shared" si="114"/>
        <v/>
      </c>
      <c r="V1067" s="10" t="str">
        <f t="shared" si="115"/>
        <v/>
      </c>
      <c r="W1067" s="10" t="str">
        <f t="shared" si="116"/>
        <v/>
      </c>
      <c r="X1067" s="10">
        <f t="shared" si="117"/>
        <v>1065</v>
      </c>
      <c r="Y1067" s="10" t="str">
        <f t="shared" si="118"/>
        <v/>
      </c>
    </row>
    <row r="1068" spans="1:25" x14ac:dyDescent="0.3">
      <c r="A1068" t="s">
        <v>2632</v>
      </c>
      <c r="B1068" s="7">
        <v>46020</v>
      </c>
      <c r="C1068" t="s">
        <v>1402</v>
      </c>
      <c r="D1068" t="s">
        <v>1403</v>
      </c>
      <c r="E1068">
        <v>18</v>
      </c>
      <c r="F1068" t="s">
        <v>1627</v>
      </c>
      <c r="G1068">
        <v>194</v>
      </c>
      <c r="H1068" t="s">
        <v>200</v>
      </c>
      <c r="I1068">
        <v>820</v>
      </c>
      <c r="J1068">
        <v>0</v>
      </c>
      <c r="K1068">
        <v>820</v>
      </c>
      <c r="L1068">
        <v>159080</v>
      </c>
      <c r="M1068" t="s">
        <v>1548</v>
      </c>
      <c r="N1068">
        <v>28634.400000000001</v>
      </c>
      <c r="O1068">
        <v>187714.4</v>
      </c>
      <c r="P1068" t="s">
        <v>1389</v>
      </c>
      <c r="Q1068" s="7">
        <v>46022</v>
      </c>
      <c r="R1068" t="s">
        <v>1549</v>
      </c>
      <c r="S1068" s="10" t="str">
        <f t="shared" si="112"/>
        <v/>
      </c>
      <c r="T1068" s="10" t="str">
        <f t="shared" si="113"/>
        <v/>
      </c>
      <c r="U1068" s="10" t="str">
        <f t="shared" si="114"/>
        <v/>
      </c>
      <c r="V1068" s="10" t="str">
        <f t="shared" si="115"/>
        <v/>
      </c>
      <c r="W1068" s="10" t="str">
        <f t="shared" si="116"/>
        <v/>
      </c>
      <c r="X1068" s="10">
        <f t="shared" si="117"/>
        <v>1066</v>
      </c>
      <c r="Y1068" s="10" t="str">
        <f t="shared" si="118"/>
        <v/>
      </c>
    </row>
    <row r="1069" spans="1:25" x14ac:dyDescent="0.3">
      <c r="A1069" t="s">
        <v>2633</v>
      </c>
      <c r="B1069" s="7">
        <v>46020</v>
      </c>
      <c r="C1069" t="s">
        <v>1504</v>
      </c>
      <c r="D1069" t="s">
        <v>1482</v>
      </c>
      <c r="E1069">
        <v>18</v>
      </c>
      <c r="F1069" t="s">
        <v>1565</v>
      </c>
      <c r="G1069">
        <v>2066</v>
      </c>
      <c r="H1069" t="s">
        <v>200</v>
      </c>
      <c r="I1069">
        <v>1150</v>
      </c>
      <c r="J1069">
        <v>5</v>
      </c>
      <c r="K1069">
        <v>1092.5</v>
      </c>
      <c r="L1069">
        <v>2257105</v>
      </c>
      <c r="M1069" t="s">
        <v>1548</v>
      </c>
      <c r="N1069">
        <v>406278.9</v>
      </c>
      <c r="O1069">
        <v>2663383.9</v>
      </c>
      <c r="P1069" t="s">
        <v>1380</v>
      </c>
      <c r="Q1069" s="7">
        <v>46021</v>
      </c>
      <c r="R1069" t="s">
        <v>1549</v>
      </c>
      <c r="S1069" s="10" t="str">
        <f t="shared" si="112"/>
        <v/>
      </c>
      <c r="T1069" s="10" t="str">
        <f t="shared" si="113"/>
        <v/>
      </c>
      <c r="U1069" s="10" t="str">
        <f t="shared" si="114"/>
        <v/>
      </c>
      <c r="V1069" s="10" t="str">
        <f t="shared" si="115"/>
        <v/>
      </c>
      <c r="W1069" s="10" t="str">
        <f t="shared" si="116"/>
        <v/>
      </c>
      <c r="X1069" s="10">
        <f t="shared" si="117"/>
        <v>1067</v>
      </c>
      <c r="Y1069" s="10" t="str">
        <f t="shared" si="118"/>
        <v/>
      </c>
    </row>
    <row r="1070" spans="1:25" x14ac:dyDescent="0.3">
      <c r="A1070" t="s">
        <v>2634</v>
      </c>
      <c r="B1070" s="7">
        <v>46021</v>
      </c>
      <c r="C1070" t="s">
        <v>1465</v>
      </c>
      <c r="D1070" t="s">
        <v>1466</v>
      </c>
      <c r="E1070">
        <v>18</v>
      </c>
      <c r="F1070" t="s">
        <v>1551</v>
      </c>
      <c r="G1070">
        <v>1491</v>
      </c>
      <c r="H1070" t="s">
        <v>190</v>
      </c>
      <c r="I1070">
        <v>342</v>
      </c>
      <c r="J1070">
        <v>1</v>
      </c>
      <c r="K1070">
        <v>338.58</v>
      </c>
      <c r="L1070">
        <v>504822.78</v>
      </c>
      <c r="M1070" t="s">
        <v>1548</v>
      </c>
      <c r="N1070">
        <v>90868.1</v>
      </c>
      <c r="O1070">
        <v>595690.88</v>
      </c>
      <c r="P1070" t="s">
        <v>1380</v>
      </c>
      <c r="Q1070" s="7">
        <v>46023</v>
      </c>
      <c r="R1070" t="s">
        <v>1552</v>
      </c>
      <c r="S1070" s="10" t="str">
        <f t="shared" si="112"/>
        <v/>
      </c>
      <c r="T1070" s="10" t="str">
        <f t="shared" si="113"/>
        <v/>
      </c>
      <c r="U1070" s="10" t="str">
        <f t="shared" si="114"/>
        <v/>
      </c>
      <c r="V1070" s="10" t="str">
        <f t="shared" si="115"/>
        <v/>
      </c>
      <c r="W1070" s="10" t="str">
        <f t="shared" si="116"/>
        <v/>
      </c>
      <c r="X1070" s="10">
        <f t="shared" si="117"/>
        <v>1068</v>
      </c>
      <c r="Y1070" s="10" t="str">
        <f t="shared" si="118"/>
        <v/>
      </c>
    </row>
    <row r="1071" spans="1:25" x14ac:dyDescent="0.3">
      <c r="A1071" t="s">
        <v>2635</v>
      </c>
      <c r="B1071" s="7">
        <v>46021</v>
      </c>
      <c r="C1071" t="s">
        <v>1419</v>
      </c>
      <c r="D1071" t="s">
        <v>1420</v>
      </c>
      <c r="E1071">
        <v>18</v>
      </c>
      <c r="F1071" t="s">
        <v>1607</v>
      </c>
      <c r="G1071">
        <v>1559</v>
      </c>
      <c r="H1071" t="s">
        <v>200</v>
      </c>
      <c r="I1071">
        <v>610</v>
      </c>
      <c r="J1071">
        <v>4</v>
      </c>
      <c r="K1071">
        <v>585.6</v>
      </c>
      <c r="L1071">
        <v>912950.4</v>
      </c>
      <c r="M1071" t="s">
        <v>1548</v>
      </c>
      <c r="N1071">
        <v>164331.07</v>
      </c>
      <c r="O1071">
        <v>1077281.47</v>
      </c>
      <c r="P1071" t="s">
        <v>1418</v>
      </c>
      <c r="Q1071" s="7">
        <v>46021</v>
      </c>
      <c r="R1071" t="s">
        <v>1549</v>
      </c>
      <c r="S1071" s="10" t="str">
        <f t="shared" si="112"/>
        <v/>
      </c>
      <c r="T1071" s="10" t="str">
        <f t="shared" si="113"/>
        <v/>
      </c>
      <c r="U1071" s="10" t="str">
        <f t="shared" si="114"/>
        <v/>
      </c>
      <c r="V1071" s="10" t="str">
        <f t="shared" si="115"/>
        <v/>
      </c>
      <c r="W1071" s="10" t="str">
        <f t="shared" si="116"/>
        <v/>
      </c>
      <c r="X1071" s="10">
        <f t="shared" si="117"/>
        <v>1069</v>
      </c>
      <c r="Y1071" s="10" t="str">
        <f t="shared" si="118"/>
        <v/>
      </c>
    </row>
    <row r="1072" spans="1:25" x14ac:dyDescent="0.3">
      <c r="A1072" t="s">
        <v>2636</v>
      </c>
      <c r="B1072" s="7">
        <v>46021</v>
      </c>
      <c r="C1072" t="s">
        <v>1419</v>
      </c>
      <c r="D1072" t="s">
        <v>1420</v>
      </c>
      <c r="E1072">
        <v>18</v>
      </c>
      <c r="F1072" t="s">
        <v>1559</v>
      </c>
      <c r="G1072">
        <v>1583</v>
      </c>
      <c r="H1072" t="s">
        <v>200</v>
      </c>
      <c r="I1072">
        <v>520</v>
      </c>
      <c r="J1072">
        <v>0</v>
      </c>
      <c r="K1072">
        <v>520</v>
      </c>
      <c r="L1072">
        <v>823160</v>
      </c>
      <c r="M1072" t="s">
        <v>1548</v>
      </c>
      <c r="N1072">
        <v>148168.79999999999</v>
      </c>
      <c r="O1072">
        <v>971328.8</v>
      </c>
      <c r="P1072" t="s">
        <v>1418</v>
      </c>
      <c r="Q1072" s="7">
        <v>46022</v>
      </c>
      <c r="R1072" t="s">
        <v>1549</v>
      </c>
      <c r="S1072" s="10" t="str">
        <f t="shared" si="112"/>
        <v/>
      </c>
      <c r="T1072" s="10" t="str">
        <f t="shared" si="113"/>
        <v/>
      </c>
      <c r="U1072" s="10" t="str">
        <f t="shared" si="114"/>
        <v/>
      </c>
      <c r="V1072" s="10" t="str">
        <f t="shared" si="115"/>
        <v/>
      </c>
      <c r="W1072" s="10" t="str">
        <f t="shared" si="116"/>
        <v/>
      </c>
      <c r="X1072" s="10">
        <f t="shared" si="117"/>
        <v>1070</v>
      </c>
      <c r="Y1072" s="10" t="str">
        <f t="shared" si="118"/>
        <v/>
      </c>
    </row>
    <row r="1073" spans="1:25" x14ac:dyDescent="0.3">
      <c r="A1073" t="s">
        <v>2637</v>
      </c>
      <c r="B1073" s="7">
        <v>46021</v>
      </c>
      <c r="C1073" t="s">
        <v>1436</v>
      </c>
      <c r="D1073" t="s">
        <v>1437</v>
      </c>
      <c r="E1073">
        <v>18</v>
      </c>
      <c r="F1073" t="s">
        <v>1607</v>
      </c>
      <c r="G1073">
        <v>1619</v>
      </c>
      <c r="H1073" t="s">
        <v>200</v>
      </c>
      <c r="I1073">
        <v>610</v>
      </c>
      <c r="J1073">
        <v>4</v>
      </c>
      <c r="K1073">
        <v>585.6</v>
      </c>
      <c r="L1073">
        <v>948086.4</v>
      </c>
      <c r="M1073" t="s">
        <v>1548</v>
      </c>
      <c r="N1073">
        <v>170655.55</v>
      </c>
      <c r="O1073">
        <v>1118741.95</v>
      </c>
      <c r="P1073" t="s">
        <v>1394</v>
      </c>
      <c r="Q1073" s="7">
        <v>46023</v>
      </c>
      <c r="R1073" t="s">
        <v>1549</v>
      </c>
      <c r="S1073" s="10" t="str">
        <f t="shared" si="112"/>
        <v/>
      </c>
      <c r="T1073" s="10" t="str">
        <f t="shared" si="113"/>
        <v/>
      </c>
      <c r="U1073" s="10" t="str">
        <f t="shared" si="114"/>
        <v/>
      </c>
      <c r="V1073" s="10" t="str">
        <f t="shared" si="115"/>
        <v/>
      </c>
      <c r="W1073" s="10" t="str">
        <f t="shared" si="116"/>
        <v/>
      </c>
      <c r="X1073" s="10">
        <f t="shared" si="117"/>
        <v>1071</v>
      </c>
      <c r="Y1073" s="10" t="str">
        <f t="shared" si="118"/>
        <v/>
      </c>
    </row>
    <row r="1074" spans="1:25" x14ac:dyDescent="0.3">
      <c r="A1074" t="s">
        <v>2638</v>
      </c>
      <c r="B1074" s="7">
        <v>46021</v>
      </c>
      <c r="C1074" t="s">
        <v>1439</v>
      </c>
      <c r="D1074" t="s">
        <v>1440</v>
      </c>
      <c r="E1074">
        <v>18</v>
      </c>
      <c r="F1074" t="s">
        <v>1609</v>
      </c>
      <c r="G1074">
        <v>564</v>
      </c>
      <c r="H1074" t="s">
        <v>200</v>
      </c>
      <c r="I1074">
        <v>690</v>
      </c>
      <c r="J1074">
        <v>0</v>
      </c>
      <c r="K1074">
        <v>690</v>
      </c>
      <c r="L1074">
        <v>389160</v>
      </c>
      <c r="M1074" t="s">
        <v>1548</v>
      </c>
      <c r="N1074">
        <v>70048.800000000003</v>
      </c>
      <c r="O1074">
        <v>459208.8</v>
      </c>
      <c r="P1074" t="s">
        <v>1389</v>
      </c>
      <c r="Q1074" s="7">
        <v>46023</v>
      </c>
      <c r="R1074" t="s">
        <v>1552</v>
      </c>
      <c r="S1074" s="10" t="str">
        <f t="shared" si="112"/>
        <v/>
      </c>
      <c r="T1074" s="10" t="str">
        <f t="shared" si="113"/>
        <v/>
      </c>
      <c r="U1074" s="10" t="str">
        <f t="shared" si="114"/>
        <v/>
      </c>
      <c r="V1074" s="10" t="str">
        <f t="shared" si="115"/>
        <v/>
      </c>
      <c r="W1074" s="10" t="str">
        <f t="shared" si="116"/>
        <v/>
      </c>
      <c r="X1074" s="10">
        <f t="shared" si="117"/>
        <v>1072</v>
      </c>
      <c r="Y1074" s="10" t="str">
        <f t="shared" si="118"/>
        <v/>
      </c>
    </row>
    <row r="1075" spans="1:25" x14ac:dyDescent="0.3">
      <c r="A1075" t="s">
        <v>2639</v>
      </c>
      <c r="B1075" s="7">
        <v>46022</v>
      </c>
      <c r="C1075" t="s">
        <v>1493</v>
      </c>
      <c r="D1075" t="s">
        <v>1494</v>
      </c>
      <c r="E1075">
        <v>18</v>
      </c>
      <c r="F1075" t="s">
        <v>1618</v>
      </c>
      <c r="G1075">
        <v>2710</v>
      </c>
      <c r="H1075" t="s">
        <v>190</v>
      </c>
      <c r="I1075">
        <v>368</v>
      </c>
      <c r="J1075">
        <v>2.5</v>
      </c>
      <c r="K1075">
        <v>358.8</v>
      </c>
      <c r="L1075">
        <v>972348</v>
      </c>
      <c r="M1075" t="s">
        <v>1548</v>
      </c>
      <c r="N1075">
        <v>175022.64</v>
      </c>
      <c r="O1075">
        <v>1147370.6399999999</v>
      </c>
      <c r="P1075" t="s">
        <v>1389</v>
      </c>
      <c r="Q1075" s="7">
        <v>46022</v>
      </c>
      <c r="R1075" t="s">
        <v>1549</v>
      </c>
      <c r="S1075" s="10" t="str">
        <f t="shared" si="112"/>
        <v/>
      </c>
      <c r="T1075" s="10" t="str">
        <f t="shared" si="113"/>
        <v/>
      </c>
      <c r="U1075" s="10" t="str">
        <f t="shared" si="114"/>
        <v/>
      </c>
      <c r="V1075" s="10" t="str">
        <f t="shared" si="115"/>
        <v/>
      </c>
      <c r="W1075" s="10" t="str">
        <f t="shared" si="116"/>
        <v/>
      </c>
      <c r="X1075" s="10">
        <f t="shared" si="117"/>
        <v>1073</v>
      </c>
      <c r="Y1075" s="10" t="str">
        <f t="shared" si="118"/>
        <v/>
      </c>
    </row>
    <row r="1076" spans="1:25" x14ac:dyDescent="0.3">
      <c r="A1076" t="s">
        <v>2640</v>
      </c>
      <c r="B1076" s="7">
        <v>46022</v>
      </c>
      <c r="C1076" t="s">
        <v>1487</v>
      </c>
      <c r="D1076" t="s">
        <v>1443</v>
      </c>
      <c r="E1076">
        <v>15</v>
      </c>
      <c r="F1076" t="s">
        <v>1585</v>
      </c>
      <c r="G1076">
        <v>1249</v>
      </c>
      <c r="H1076" t="s">
        <v>200</v>
      </c>
      <c r="I1076">
        <v>148</v>
      </c>
      <c r="J1076">
        <v>2.5</v>
      </c>
      <c r="K1076">
        <v>144.30000000000001</v>
      </c>
      <c r="L1076">
        <v>180230.7</v>
      </c>
      <c r="M1076" t="s">
        <v>1557</v>
      </c>
      <c r="N1076">
        <v>32441.53</v>
      </c>
      <c r="O1076">
        <v>212672.23</v>
      </c>
      <c r="P1076" t="s">
        <v>1380</v>
      </c>
      <c r="Q1076" s="7">
        <v>46024</v>
      </c>
      <c r="R1076" t="s">
        <v>1552</v>
      </c>
      <c r="S1076" s="10" t="str">
        <f t="shared" si="112"/>
        <v/>
      </c>
      <c r="T1076" s="10" t="str">
        <f t="shared" si="113"/>
        <v/>
      </c>
      <c r="U1076" s="10" t="str">
        <f t="shared" si="114"/>
        <v/>
      </c>
      <c r="V1076" s="10" t="str">
        <f t="shared" si="115"/>
        <v/>
      </c>
      <c r="W1076" s="10" t="str">
        <f t="shared" si="116"/>
        <v/>
      </c>
      <c r="X1076" s="10">
        <f t="shared" si="117"/>
        <v>1074</v>
      </c>
      <c r="Y1076" s="10" t="str">
        <f t="shared" si="118"/>
        <v/>
      </c>
    </row>
    <row r="1077" spans="1:25" x14ac:dyDescent="0.3">
      <c r="A1077" t="s">
        <v>2641</v>
      </c>
      <c r="B1077" s="7">
        <v>46023</v>
      </c>
      <c r="C1077" t="s">
        <v>1439</v>
      </c>
      <c r="D1077" t="s">
        <v>1440</v>
      </c>
      <c r="E1077">
        <v>18</v>
      </c>
      <c r="F1077" t="s">
        <v>1565</v>
      </c>
      <c r="G1077">
        <v>1409</v>
      </c>
      <c r="H1077" t="s">
        <v>200</v>
      </c>
      <c r="I1077">
        <v>1150</v>
      </c>
      <c r="J1077">
        <v>2.5</v>
      </c>
      <c r="K1077">
        <v>1121.25</v>
      </c>
      <c r="L1077">
        <v>1579841.25</v>
      </c>
      <c r="M1077" t="s">
        <v>1548</v>
      </c>
      <c r="N1077">
        <v>284371.42</v>
      </c>
      <c r="O1077">
        <v>1864212.67</v>
      </c>
      <c r="P1077" t="s">
        <v>1389</v>
      </c>
      <c r="Q1077" s="7">
        <v>46023</v>
      </c>
      <c r="R1077" t="s">
        <v>1549</v>
      </c>
      <c r="S1077" s="10" t="str">
        <f t="shared" si="112"/>
        <v/>
      </c>
      <c r="T1077" s="10" t="str">
        <f t="shared" si="113"/>
        <v/>
      </c>
      <c r="U1077" s="10" t="str">
        <f t="shared" si="114"/>
        <v/>
      </c>
      <c r="V1077" s="10" t="str">
        <f t="shared" si="115"/>
        <v/>
      </c>
      <c r="W1077" s="10" t="str">
        <f t="shared" si="116"/>
        <v/>
      </c>
      <c r="X1077" s="10">
        <f t="shared" si="117"/>
        <v>1075</v>
      </c>
      <c r="Y1077" s="10" t="str">
        <f t="shared" si="118"/>
        <v/>
      </c>
    </row>
    <row r="1078" spans="1:25" x14ac:dyDescent="0.3">
      <c r="A1078" t="s">
        <v>2642</v>
      </c>
      <c r="B1078" s="7">
        <v>46023</v>
      </c>
      <c r="C1078" t="s">
        <v>1419</v>
      </c>
      <c r="D1078" t="s">
        <v>1420</v>
      </c>
      <c r="E1078">
        <v>18</v>
      </c>
      <c r="F1078" t="s">
        <v>1585</v>
      </c>
      <c r="G1078">
        <v>998</v>
      </c>
      <c r="H1078" t="s">
        <v>200</v>
      </c>
      <c r="I1078">
        <v>148</v>
      </c>
      <c r="J1078">
        <v>4</v>
      </c>
      <c r="K1078">
        <v>142.08000000000001</v>
      </c>
      <c r="L1078">
        <v>141795.84</v>
      </c>
      <c r="M1078" t="s">
        <v>1548</v>
      </c>
      <c r="N1078">
        <v>25523.25</v>
      </c>
      <c r="O1078">
        <v>167319.09</v>
      </c>
      <c r="P1078" t="s">
        <v>1418</v>
      </c>
      <c r="Q1078" s="7">
        <v>46025</v>
      </c>
      <c r="R1078" t="s">
        <v>1552</v>
      </c>
      <c r="S1078" s="10" t="str">
        <f t="shared" si="112"/>
        <v/>
      </c>
      <c r="T1078" s="10" t="str">
        <f t="shared" si="113"/>
        <v/>
      </c>
      <c r="U1078" s="10" t="str">
        <f t="shared" si="114"/>
        <v/>
      </c>
      <c r="V1078" s="10" t="str">
        <f t="shared" si="115"/>
        <v/>
      </c>
      <c r="W1078" s="10" t="str">
        <f t="shared" si="116"/>
        <v/>
      </c>
      <c r="X1078" s="10">
        <f t="shared" si="117"/>
        <v>1076</v>
      </c>
      <c r="Y1078" s="10" t="str">
        <f t="shared" si="118"/>
        <v/>
      </c>
    </row>
    <row r="1079" spans="1:25" x14ac:dyDescent="0.3">
      <c r="A1079" t="s">
        <v>2643</v>
      </c>
      <c r="B1079" s="7">
        <v>46023</v>
      </c>
      <c r="C1079" t="s">
        <v>1478</v>
      </c>
      <c r="D1079" t="s">
        <v>1479</v>
      </c>
      <c r="E1079">
        <v>18</v>
      </c>
      <c r="F1079" t="s">
        <v>1556</v>
      </c>
      <c r="G1079">
        <v>69</v>
      </c>
      <c r="H1079" t="s">
        <v>204</v>
      </c>
      <c r="I1079">
        <v>1350</v>
      </c>
      <c r="J1079">
        <v>2.5</v>
      </c>
      <c r="K1079">
        <v>1316.25</v>
      </c>
      <c r="L1079">
        <v>90821.25</v>
      </c>
      <c r="M1079" t="s">
        <v>1548</v>
      </c>
      <c r="N1079">
        <v>16347.82</v>
      </c>
      <c r="O1079">
        <v>107169.07</v>
      </c>
      <c r="P1079" t="s">
        <v>1394</v>
      </c>
      <c r="Q1079" s="7">
        <v>46025</v>
      </c>
      <c r="R1079" t="s">
        <v>1552</v>
      </c>
      <c r="S1079" s="10" t="str">
        <f t="shared" si="112"/>
        <v/>
      </c>
      <c r="T1079" s="10" t="str">
        <f t="shared" si="113"/>
        <v/>
      </c>
      <c r="U1079" s="10" t="str">
        <f t="shared" si="114"/>
        <v/>
      </c>
      <c r="V1079" s="10" t="str">
        <f t="shared" si="115"/>
        <v/>
      </c>
      <c r="W1079" s="10" t="str">
        <f t="shared" si="116"/>
        <v/>
      </c>
      <c r="X1079" s="10">
        <f t="shared" si="117"/>
        <v>1077</v>
      </c>
      <c r="Y1079" s="10" t="str">
        <f t="shared" si="118"/>
        <v/>
      </c>
    </row>
    <row r="1080" spans="1:25" x14ac:dyDescent="0.3">
      <c r="A1080" t="s">
        <v>2644</v>
      </c>
      <c r="B1080" s="7">
        <v>46023</v>
      </c>
      <c r="C1080" t="s">
        <v>1514</v>
      </c>
      <c r="D1080" t="s">
        <v>1515</v>
      </c>
      <c r="E1080">
        <v>18</v>
      </c>
      <c r="F1080" t="s">
        <v>1551</v>
      </c>
      <c r="G1080">
        <v>962</v>
      </c>
      <c r="H1080" t="s">
        <v>190</v>
      </c>
      <c r="I1080">
        <v>342</v>
      </c>
      <c r="J1080">
        <v>5</v>
      </c>
      <c r="K1080">
        <v>324.89999999999998</v>
      </c>
      <c r="L1080">
        <v>312553.8</v>
      </c>
      <c r="M1080" t="s">
        <v>1548</v>
      </c>
      <c r="N1080">
        <v>56259.68</v>
      </c>
      <c r="O1080">
        <v>368813.48</v>
      </c>
      <c r="P1080" t="s">
        <v>1389</v>
      </c>
      <c r="Q1080" s="7">
        <v>46023</v>
      </c>
      <c r="R1080" t="s">
        <v>1549</v>
      </c>
      <c r="S1080" s="10" t="str">
        <f t="shared" si="112"/>
        <v/>
      </c>
      <c r="T1080" s="10" t="str">
        <f t="shared" si="113"/>
        <v/>
      </c>
      <c r="U1080" s="10" t="str">
        <f t="shared" si="114"/>
        <v/>
      </c>
      <c r="V1080" s="10" t="str">
        <f t="shared" si="115"/>
        <v/>
      </c>
      <c r="W1080" s="10" t="str">
        <f t="shared" si="116"/>
        <v/>
      </c>
      <c r="X1080" s="10">
        <f t="shared" si="117"/>
        <v>1078</v>
      </c>
      <c r="Y1080" s="10" t="str">
        <f t="shared" si="118"/>
        <v/>
      </c>
    </row>
    <row r="1081" spans="1:25" x14ac:dyDescent="0.3">
      <c r="A1081" t="s">
        <v>2645</v>
      </c>
      <c r="B1081" s="7">
        <v>46024</v>
      </c>
      <c r="C1081" t="s">
        <v>1478</v>
      </c>
      <c r="D1081" t="s">
        <v>1479</v>
      </c>
      <c r="E1081">
        <v>18</v>
      </c>
      <c r="F1081" t="s">
        <v>1572</v>
      </c>
      <c r="G1081">
        <v>241</v>
      </c>
      <c r="H1081" t="s">
        <v>200</v>
      </c>
      <c r="I1081">
        <v>610</v>
      </c>
      <c r="J1081">
        <v>0</v>
      </c>
      <c r="K1081">
        <v>610</v>
      </c>
      <c r="L1081">
        <v>147010</v>
      </c>
      <c r="M1081" t="s">
        <v>1548</v>
      </c>
      <c r="N1081">
        <v>26461.8</v>
      </c>
      <c r="O1081">
        <v>173471.8</v>
      </c>
      <c r="P1081" t="s">
        <v>1394</v>
      </c>
      <c r="Q1081" s="7">
        <v>46026</v>
      </c>
      <c r="R1081" t="s">
        <v>1549</v>
      </c>
      <c r="S1081" s="10" t="str">
        <f t="shared" si="112"/>
        <v/>
      </c>
      <c r="T1081" s="10" t="str">
        <f t="shared" si="113"/>
        <v/>
      </c>
      <c r="U1081" s="10" t="str">
        <f t="shared" si="114"/>
        <v/>
      </c>
      <c r="V1081" s="10" t="str">
        <f t="shared" si="115"/>
        <v/>
      </c>
      <c r="W1081" s="10" t="str">
        <f t="shared" si="116"/>
        <v/>
      </c>
      <c r="X1081" s="10">
        <f t="shared" si="117"/>
        <v>1079</v>
      </c>
      <c r="Y1081" s="10" t="str">
        <f t="shared" si="118"/>
        <v/>
      </c>
    </row>
    <row r="1082" spans="1:25" x14ac:dyDescent="0.3">
      <c r="A1082" t="s">
        <v>2646</v>
      </c>
      <c r="B1082" s="7">
        <v>46024</v>
      </c>
      <c r="C1082" t="s">
        <v>1436</v>
      </c>
      <c r="D1082" t="s">
        <v>1437</v>
      </c>
      <c r="E1082">
        <v>18</v>
      </c>
      <c r="F1082" t="s">
        <v>1551</v>
      </c>
      <c r="G1082">
        <v>2271</v>
      </c>
      <c r="H1082" t="s">
        <v>190</v>
      </c>
      <c r="I1082">
        <v>342</v>
      </c>
      <c r="J1082">
        <v>0</v>
      </c>
      <c r="K1082">
        <v>342</v>
      </c>
      <c r="L1082">
        <v>776682</v>
      </c>
      <c r="M1082" t="s">
        <v>1548</v>
      </c>
      <c r="N1082">
        <v>139802.76</v>
      </c>
      <c r="O1082">
        <v>916484.76</v>
      </c>
      <c r="P1082" t="s">
        <v>1394</v>
      </c>
      <c r="Q1082" s="7">
        <v>46025</v>
      </c>
      <c r="R1082" t="s">
        <v>1549</v>
      </c>
      <c r="S1082" s="10" t="str">
        <f t="shared" si="112"/>
        <v/>
      </c>
      <c r="T1082" s="10" t="str">
        <f t="shared" si="113"/>
        <v/>
      </c>
      <c r="U1082" s="10" t="str">
        <f t="shared" si="114"/>
        <v/>
      </c>
      <c r="V1082" s="10" t="str">
        <f t="shared" si="115"/>
        <v/>
      </c>
      <c r="W1082" s="10" t="str">
        <f t="shared" si="116"/>
        <v/>
      </c>
      <c r="X1082" s="10">
        <f t="shared" si="117"/>
        <v>1080</v>
      </c>
      <c r="Y1082" s="10" t="str">
        <f t="shared" si="118"/>
        <v/>
      </c>
    </row>
    <row r="1083" spans="1:25" x14ac:dyDescent="0.3">
      <c r="A1083" t="s">
        <v>2647</v>
      </c>
      <c r="B1083" s="7">
        <v>46024</v>
      </c>
      <c r="C1083" t="s">
        <v>1412</v>
      </c>
      <c r="D1083" t="s">
        <v>1413</v>
      </c>
      <c r="E1083">
        <v>18</v>
      </c>
      <c r="F1083" t="s">
        <v>1604</v>
      </c>
      <c r="G1083">
        <v>71</v>
      </c>
      <c r="H1083" t="s">
        <v>204</v>
      </c>
      <c r="I1083">
        <v>95</v>
      </c>
      <c r="J1083">
        <v>0</v>
      </c>
      <c r="K1083">
        <v>95</v>
      </c>
      <c r="L1083">
        <v>6745</v>
      </c>
      <c r="M1083" t="s">
        <v>1548</v>
      </c>
      <c r="N1083">
        <v>1214.0999999999999</v>
      </c>
      <c r="O1083">
        <v>7959.1</v>
      </c>
      <c r="P1083" t="s">
        <v>1389</v>
      </c>
      <c r="Q1083" s="7">
        <v>46026</v>
      </c>
      <c r="R1083" t="s">
        <v>1552</v>
      </c>
      <c r="S1083" s="10" t="str">
        <f t="shared" si="112"/>
        <v/>
      </c>
      <c r="T1083" s="10" t="str">
        <f t="shared" si="113"/>
        <v/>
      </c>
      <c r="U1083" s="10" t="str">
        <f t="shared" si="114"/>
        <v/>
      </c>
      <c r="V1083" s="10" t="str">
        <f t="shared" si="115"/>
        <v/>
      </c>
      <c r="W1083" s="10" t="str">
        <f t="shared" si="116"/>
        <v/>
      </c>
      <c r="X1083" s="10">
        <f t="shared" si="117"/>
        <v>1081</v>
      </c>
      <c r="Y1083" s="10" t="str">
        <f t="shared" si="118"/>
        <v/>
      </c>
    </row>
    <row r="1084" spans="1:25" x14ac:dyDescent="0.3">
      <c r="A1084" t="s">
        <v>2648</v>
      </c>
      <c r="B1084" s="7">
        <v>46024</v>
      </c>
      <c r="C1084" t="s">
        <v>1455</v>
      </c>
      <c r="D1084" t="s">
        <v>1456</v>
      </c>
      <c r="E1084">
        <v>18</v>
      </c>
      <c r="F1084" t="s">
        <v>1568</v>
      </c>
      <c r="G1084">
        <v>892</v>
      </c>
      <c r="H1084" t="s">
        <v>200</v>
      </c>
      <c r="I1084">
        <v>165</v>
      </c>
      <c r="J1084">
        <v>0</v>
      </c>
      <c r="K1084">
        <v>165</v>
      </c>
      <c r="L1084">
        <v>147180</v>
      </c>
      <c r="M1084" t="s">
        <v>1548</v>
      </c>
      <c r="N1084">
        <v>26492.400000000001</v>
      </c>
      <c r="O1084">
        <v>173672.4</v>
      </c>
      <c r="P1084" t="s">
        <v>1389</v>
      </c>
      <c r="Q1084" s="7">
        <v>46026</v>
      </c>
      <c r="R1084" t="s">
        <v>1549</v>
      </c>
      <c r="S1084" s="10" t="str">
        <f t="shared" si="112"/>
        <v/>
      </c>
      <c r="T1084" s="10" t="str">
        <f t="shared" si="113"/>
        <v/>
      </c>
      <c r="U1084" s="10" t="str">
        <f t="shared" si="114"/>
        <v/>
      </c>
      <c r="V1084" s="10" t="str">
        <f t="shared" si="115"/>
        <v/>
      </c>
      <c r="W1084" s="10" t="str">
        <f t="shared" si="116"/>
        <v/>
      </c>
      <c r="X1084" s="10">
        <f t="shared" si="117"/>
        <v>1082</v>
      </c>
      <c r="Y1084" s="10" t="str">
        <f t="shared" si="118"/>
        <v/>
      </c>
    </row>
    <row r="1085" spans="1:25" x14ac:dyDescent="0.3">
      <c r="A1085" t="s">
        <v>2649</v>
      </c>
      <c r="B1085" s="7">
        <v>46024</v>
      </c>
      <c r="C1085" t="s">
        <v>1405</v>
      </c>
      <c r="D1085" t="s">
        <v>1406</v>
      </c>
      <c r="E1085">
        <v>18</v>
      </c>
      <c r="F1085" t="s">
        <v>1559</v>
      </c>
      <c r="G1085">
        <v>1585</v>
      </c>
      <c r="H1085" t="s">
        <v>200</v>
      </c>
      <c r="I1085">
        <v>520</v>
      </c>
      <c r="J1085">
        <v>2.5</v>
      </c>
      <c r="K1085">
        <v>507</v>
      </c>
      <c r="L1085">
        <v>803595</v>
      </c>
      <c r="M1085" t="s">
        <v>1548</v>
      </c>
      <c r="N1085">
        <v>144647.1</v>
      </c>
      <c r="O1085">
        <v>948242.1</v>
      </c>
      <c r="P1085" t="s">
        <v>1389</v>
      </c>
      <c r="Q1085" s="7">
        <v>46025</v>
      </c>
      <c r="R1085" t="s">
        <v>1549</v>
      </c>
      <c r="S1085" s="10" t="str">
        <f t="shared" si="112"/>
        <v/>
      </c>
      <c r="T1085" s="10" t="str">
        <f t="shared" si="113"/>
        <v/>
      </c>
      <c r="U1085" s="10" t="str">
        <f t="shared" si="114"/>
        <v/>
      </c>
      <c r="V1085" s="10" t="str">
        <f t="shared" si="115"/>
        <v/>
      </c>
      <c r="W1085" s="10" t="str">
        <f t="shared" si="116"/>
        <v/>
      </c>
      <c r="X1085" s="10">
        <f t="shared" si="117"/>
        <v>1083</v>
      </c>
      <c r="Y1085" s="10" t="str">
        <f t="shared" si="118"/>
        <v/>
      </c>
    </row>
    <row r="1086" spans="1:25" x14ac:dyDescent="0.3">
      <c r="A1086" t="s">
        <v>2650</v>
      </c>
      <c r="B1086" s="7">
        <v>46027</v>
      </c>
      <c r="C1086" t="s">
        <v>1385</v>
      </c>
      <c r="D1086" t="s">
        <v>1386</v>
      </c>
      <c r="E1086">
        <v>16</v>
      </c>
      <c r="F1086" t="s">
        <v>1570</v>
      </c>
      <c r="G1086">
        <v>573</v>
      </c>
      <c r="H1086" t="s">
        <v>200</v>
      </c>
      <c r="I1086">
        <v>780</v>
      </c>
      <c r="J1086">
        <v>4</v>
      </c>
      <c r="K1086">
        <v>748.8</v>
      </c>
      <c r="L1086">
        <v>429062.40000000002</v>
      </c>
      <c r="M1086" t="s">
        <v>1557</v>
      </c>
      <c r="N1086">
        <v>77231.23</v>
      </c>
      <c r="O1086">
        <v>506293.63</v>
      </c>
      <c r="P1086" t="s">
        <v>1389</v>
      </c>
      <c r="Q1086" s="7">
        <v>46027</v>
      </c>
      <c r="R1086" t="s">
        <v>1552</v>
      </c>
      <c r="S1086" s="10" t="str">
        <f t="shared" si="112"/>
        <v/>
      </c>
      <c r="T1086" s="10" t="str">
        <f t="shared" si="113"/>
        <v/>
      </c>
      <c r="U1086" s="10" t="str">
        <f t="shared" si="114"/>
        <v/>
      </c>
      <c r="V1086" s="10" t="str">
        <f t="shared" si="115"/>
        <v/>
      </c>
      <c r="W1086" s="10" t="str">
        <f t="shared" si="116"/>
        <v/>
      </c>
      <c r="X1086" s="10">
        <f t="shared" si="117"/>
        <v>1084</v>
      </c>
      <c r="Y1086" s="10" t="str">
        <f t="shared" si="118"/>
        <v/>
      </c>
    </row>
    <row r="1087" spans="1:25" x14ac:dyDescent="0.3">
      <c r="A1087" t="s">
        <v>2651</v>
      </c>
      <c r="B1087" s="7">
        <v>46027</v>
      </c>
      <c r="C1087" t="s">
        <v>1442</v>
      </c>
      <c r="D1087" t="s">
        <v>1443</v>
      </c>
      <c r="E1087">
        <v>17</v>
      </c>
      <c r="F1087" t="s">
        <v>1559</v>
      </c>
      <c r="G1087">
        <v>1800</v>
      </c>
      <c r="H1087" t="s">
        <v>200</v>
      </c>
      <c r="I1087">
        <v>520</v>
      </c>
      <c r="J1087">
        <v>2.5</v>
      </c>
      <c r="K1087">
        <v>507</v>
      </c>
      <c r="L1087">
        <v>912600</v>
      </c>
      <c r="M1087" t="s">
        <v>1557</v>
      </c>
      <c r="N1087">
        <v>164268</v>
      </c>
      <c r="O1087">
        <v>1076868</v>
      </c>
      <c r="P1087" t="s">
        <v>1418</v>
      </c>
      <c r="Q1087" s="7">
        <v>46027</v>
      </c>
      <c r="R1087" t="s">
        <v>1549</v>
      </c>
      <c r="S1087" s="10" t="str">
        <f t="shared" si="112"/>
        <v/>
      </c>
      <c r="T1087" s="10" t="str">
        <f t="shared" si="113"/>
        <v/>
      </c>
      <c r="U1087" s="10" t="str">
        <f t="shared" si="114"/>
        <v/>
      </c>
      <c r="V1087" s="10" t="str">
        <f t="shared" si="115"/>
        <v/>
      </c>
      <c r="W1087" s="10" t="str">
        <f t="shared" si="116"/>
        <v/>
      </c>
      <c r="X1087" s="10">
        <f t="shared" si="117"/>
        <v>1085</v>
      </c>
      <c r="Y1087" s="10" t="str">
        <f t="shared" si="118"/>
        <v/>
      </c>
    </row>
    <row r="1088" spans="1:25" x14ac:dyDescent="0.3">
      <c r="A1088" t="s">
        <v>2652</v>
      </c>
      <c r="B1088" s="7">
        <v>46028</v>
      </c>
      <c r="C1088" t="s">
        <v>1423</v>
      </c>
      <c r="D1088" t="s">
        <v>1424</v>
      </c>
      <c r="E1088">
        <v>12</v>
      </c>
      <c r="F1088" t="s">
        <v>1609</v>
      </c>
      <c r="G1088">
        <v>1652</v>
      </c>
      <c r="H1088" t="s">
        <v>200</v>
      </c>
      <c r="I1088">
        <v>690</v>
      </c>
      <c r="J1088">
        <v>3</v>
      </c>
      <c r="K1088">
        <v>669.3</v>
      </c>
      <c r="L1088">
        <v>1105683.6000000001</v>
      </c>
      <c r="M1088" t="s">
        <v>1557</v>
      </c>
      <c r="N1088">
        <v>199023.05</v>
      </c>
      <c r="O1088">
        <v>1304706.6499999999</v>
      </c>
      <c r="P1088" t="s">
        <v>1394</v>
      </c>
      <c r="Q1088" s="7">
        <v>46028</v>
      </c>
      <c r="R1088" t="s">
        <v>1552</v>
      </c>
      <c r="S1088" s="10" t="str">
        <f t="shared" si="112"/>
        <v/>
      </c>
      <c r="T1088" s="10" t="str">
        <f t="shared" si="113"/>
        <v/>
      </c>
      <c r="U1088" s="10" t="str">
        <f t="shared" si="114"/>
        <v/>
      </c>
      <c r="V1088" s="10" t="str">
        <f t="shared" si="115"/>
        <v/>
      </c>
      <c r="W1088" s="10" t="str">
        <f t="shared" si="116"/>
        <v/>
      </c>
      <c r="X1088" s="10">
        <f t="shared" si="117"/>
        <v>1086</v>
      </c>
      <c r="Y1088" s="10" t="str">
        <f t="shared" si="118"/>
        <v/>
      </c>
    </row>
    <row r="1089" spans="1:25" x14ac:dyDescent="0.3">
      <c r="A1089" t="s">
        <v>2653</v>
      </c>
      <c r="B1089" s="7">
        <v>46028</v>
      </c>
      <c r="C1089" t="s">
        <v>1455</v>
      </c>
      <c r="D1089" t="s">
        <v>1456</v>
      </c>
      <c r="E1089">
        <v>18</v>
      </c>
      <c r="F1089" t="s">
        <v>1607</v>
      </c>
      <c r="G1089">
        <v>537</v>
      </c>
      <c r="H1089" t="s">
        <v>200</v>
      </c>
      <c r="I1089">
        <v>610</v>
      </c>
      <c r="J1089">
        <v>0</v>
      </c>
      <c r="K1089">
        <v>610</v>
      </c>
      <c r="L1089">
        <v>327570</v>
      </c>
      <c r="M1089" t="s">
        <v>1548</v>
      </c>
      <c r="N1089">
        <v>58962.6</v>
      </c>
      <c r="O1089">
        <v>386532.6</v>
      </c>
      <c r="P1089" t="s">
        <v>1389</v>
      </c>
      <c r="Q1089" s="7">
        <v>46030</v>
      </c>
      <c r="R1089" t="s">
        <v>1552</v>
      </c>
      <c r="S1089" s="10" t="str">
        <f t="shared" si="112"/>
        <v/>
      </c>
      <c r="T1089" s="10" t="str">
        <f t="shared" si="113"/>
        <v/>
      </c>
      <c r="U1089" s="10" t="str">
        <f t="shared" si="114"/>
        <v/>
      </c>
      <c r="V1089" s="10" t="str">
        <f t="shared" si="115"/>
        <v/>
      </c>
      <c r="W1089" s="10" t="str">
        <f t="shared" si="116"/>
        <v/>
      </c>
      <c r="X1089" s="10">
        <f t="shared" si="117"/>
        <v>1087</v>
      </c>
      <c r="Y1089" s="10" t="str">
        <f t="shared" si="118"/>
        <v/>
      </c>
    </row>
    <row r="1090" spans="1:25" x14ac:dyDescent="0.3">
      <c r="A1090" t="s">
        <v>2654</v>
      </c>
      <c r="B1090" s="7">
        <v>46028</v>
      </c>
      <c r="C1090" t="s">
        <v>1390</v>
      </c>
      <c r="D1090" t="s">
        <v>1391</v>
      </c>
      <c r="E1090">
        <v>18</v>
      </c>
      <c r="F1090" t="s">
        <v>1563</v>
      </c>
      <c r="G1090">
        <v>77</v>
      </c>
      <c r="H1090" t="s">
        <v>204</v>
      </c>
      <c r="I1090">
        <v>480</v>
      </c>
      <c r="J1090">
        <v>0</v>
      </c>
      <c r="K1090">
        <v>480</v>
      </c>
      <c r="L1090">
        <v>36960</v>
      </c>
      <c r="M1090" t="s">
        <v>1548</v>
      </c>
      <c r="N1090">
        <v>6652.8</v>
      </c>
      <c r="O1090">
        <v>43612.800000000003</v>
      </c>
      <c r="P1090" t="s">
        <v>1394</v>
      </c>
      <c r="Q1090" s="7">
        <v>46030</v>
      </c>
      <c r="R1090" t="s">
        <v>1549</v>
      </c>
      <c r="S1090" s="10" t="str">
        <f t="shared" si="112"/>
        <v/>
      </c>
      <c r="T1090" s="10" t="str">
        <f t="shared" si="113"/>
        <v/>
      </c>
      <c r="U1090" s="10" t="str">
        <f t="shared" si="114"/>
        <v/>
      </c>
      <c r="V1090" s="10" t="str">
        <f t="shared" si="115"/>
        <v/>
      </c>
      <c r="W1090" s="10" t="str">
        <f t="shared" si="116"/>
        <v/>
      </c>
      <c r="X1090" s="10">
        <f t="shared" si="117"/>
        <v>1088</v>
      </c>
      <c r="Y1090" s="10" t="str">
        <f t="shared" si="118"/>
        <v/>
      </c>
    </row>
    <row r="1091" spans="1:25" x14ac:dyDescent="0.3">
      <c r="A1091" t="s">
        <v>2655</v>
      </c>
      <c r="B1091" s="7">
        <v>46028</v>
      </c>
      <c r="C1091" t="s">
        <v>1436</v>
      </c>
      <c r="D1091" t="s">
        <v>1437</v>
      </c>
      <c r="E1091">
        <v>18</v>
      </c>
      <c r="F1091" t="s">
        <v>1585</v>
      </c>
      <c r="G1091">
        <v>815</v>
      </c>
      <c r="H1091" t="s">
        <v>200</v>
      </c>
      <c r="I1091">
        <v>148</v>
      </c>
      <c r="J1091">
        <v>2</v>
      </c>
      <c r="K1091">
        <v>145.04</v>
      </c>
      <c r="L1091">
        <v>118207.6</v>
      </c>
      <c r="M1091" t="s">
        <v>1548</v>
      </c>
      <c r="N1091">
        <v>21277.37</v>
      </c>
      <c r="O1091">
        <v>139484.97</v>
      </c>
      <c r="P1091" t="s">
        <v>1394</v>
      </c>
      <c r="Q1091" s="7">
        <v>46029</v>
      </c>
      <c r="R1091" t="s">
        <v>1552</v>
      </c>
      <c r="S1091" s="10" t="str">
        <f t="shared" si="112"/>
        <v/>
      </c>
      <c r="T1091" s="10" t="str">
        <f t="shared" si="113"/>
        <v/>
      </c>
      <c r="U1091" s="10" t="str">
        <f t="shared" si="114"/>
        <v/>
      </c>
      <c r="V1091" s="10" t="str">
        <f t="shared" si="115"/>
        <v/>
      </c>
      <c r="W1091" s="10" t="str">
        <f t="shared" si="116"/>
        <v/>
      </c>
      <c r="X1091" s="10">
        <f t="shared" si="117"/>
        <v>1089</v>
      </c>
      <c r="Y1091" s="10" t="str">
        <f t="shared" si="118"/>
        <v/>
      </c>
    </row>
    <row r="1092" spans="1:25" x14ac:dyDescent="0.3">
      <c r="A1092" t="s">
        <v>2656</v>
      </c>
      <c r="B1092" s="7">
        <v>46028</v>
      </c>
      <c r="C1092" t="s">
        <v>1409</v>
      </c>
      <c r="D1092" t="s">
        <v>1410</v>
      </c>
      <c r="E1092">
        <v>18</v>
      </c>
      <c r="F1092" t="s">
        <v>1609</v>
      </c>
      <c r="G1092">
        <v>360</v>
      </c>
      <c r="H1092" t="s">
        <v>200</v>
      </c>
      <c r="I1092">
        <v>690</v>
      </c>
      <c r="J1092">
        <v>0</v>
      </c>
      <c r="K1092">
        <v>690</v>
      </c>
      <c r="L1092">
        <v>248400</v>
      </c>
      <c r="M1092" t="s">
        <v>1548</v>
      </c>
      <c r="N1092">
        <v>44712</v>
      </c>
      <c r="O1092">
        <v>293112</v>
      </c>
      <c r="P1092" t="s">
        <v>1380</v>
      </c>
      <c r="Q1092" s="7">
        <v>46029</v>
      </c>
      <c r="R1092" t="s">
        <v>1552</v>
      </c>
      <c r="S1092" s="10" t="str">
        <f t="shared" ref="S1092:S1155" si="119">IF(J1092&gt;5,"FLAG","")</f>
        <v/>
      </c>
      <c r="T1092" s="10" t="str">
        <f t="shared" ref="T1092:T1155" si="120">IF(WEEKDAY(B1092)=1,"FLAG","")</f>
        <v/>
      </c>
      <c r="U1092" s="10" t="str">
        <f t="shared" ref="U1092:U1155" si="121">IF(AND(B1092&lt;=DATE(2026,3,31),Q1092&gt;DATE(2026,3,31)),"FLAG","")</f>
        <v/>
      </c>
      <c r="V1092" s="10" t="str">
        <f t="shared" ref="V1092:V1155" si="122">IF(COUNTIFS($C$4:$C$1451,C1092,$B$4:$B$1451,B1092,$F$4:$F$1451,F1092,$G$4:$G$1451,G1092,$L$4:$L$1451,L1092)&gt;1,"FLAG","")</f>
        <v/>
      </c>
      <c r="W1092" s="10" t="str">
        <f t="shared" ref="W1092:W1155" si="123">IF(OR(AND(E1092&lt;&gt;18,M1092&lt;&gt;"IGST"),AND(E1092=18,M1092="IGST")),"FLAG","")</f>
        <v/>
      </c>
      <c r="X1092" s="10">
        <f t="shared" ref="X1092:X1155" si="124">VALUE(MID(A1092,11,4))</f>
        <v>1090</v>
      </c>
      <c r="Y1092" s="10" t="str">
        <f t="shared" ref="Y1092:Y1155" si="125">IF(ROW()=4,"",IF(X1092-INDEX($X$4:$X$1451,ROW()-4)&gt;1,"FLAG",""))</f>
        <v/>
      </c>
    </row>
    <row r="1093" spans="1:25" x14ac:dyDescent="0.3">
      <c r="A1093" t="s">
        <v>2657</v>
      </c>
      <c r="B1093" s="7">
        <v>46028</v>
      </c>
      <c r="C1093" t="s">
        <v>1419</v>
      </c>
      <c r="D1093" t="s">
        <v>1420</v>
      </c>
      <c r="E1093">
        <v>18</v>
      </c>
      <c r="F1093" t="s">
        <v>1559</v>
      </c>
      <c r="G1093">
        <v>1498</v>
      </c>
      <c r="H1093" t="s">
        <v>200</v>
      </c>
      <c r="I1093">
        <v>520</v>
      </c>
      <c r="J1093">
        <v>3</v>
      </c>
      <c r="K1093">
        <v>504.4</v>
      </c>
      <c r="L1093">
        <v>755591.2</v>
      </c>
      <c r="M1093" t="s">
        <v>1548</v>
      </c>
      <c r="N1093">
        <v>136006.42000000001</v>
      </c>
      <c r="O1093">
        <v>891597.62</v>
      </c>
      <c r="P1093" t="s">
        <v>1418</v>
      </c>
      <c r="Q1093" s="7">
        <v>46028</v>
      </c>
      <c r="R1093" t="s">
        <v>1552</v>
      </c>
      <c r="S1093" s="10" t="str">
        <f t="shared" si="119"/>
        <v/>
      </c>
      <c r="T1093" s="10" t="str">
        <f t="shared" si="120"/>
        <v/>
      </c>
      <c r="U1093" s="10" t="str">
        <f t="shared" si="121"/>
        <v/>
      </c>
      <c r="V1093" s="10" t="str">
        <f t="shared" si="122"/>
        <v/>
      </c>
      <c r="W1093" s="10" t="str">
        <f t="shared" si="123"/>
        <v/>
      </c>
      <c r="X1093" s="10">
        <f t="shared" si="124"/>
        <v>1091</v>
      </c>
      <c r="Y1093" s="10" t="str">
        <f t="shared" si="125"/>
        <v/>
      </c>
    </row>
    <row r="1094" spans="1:25" x14ac:dyDescent="0.3">
      <c r="A1094" t="s">
        <v>2658</v>
      </c>
      <c r="B1094" s="7">
        <v>46028</v>
      </c>
      <c r="C1094" t="s">
        <v>1455</v>
      </c>
      <c r="D1094" t="s">
        <v>1456</v>
      </c>
      <c r="E1094">
        <v>18</v>
      </c>
      <c r="F1094" t="s">
        <v>1559</v>
      </c>
      <c r="G1094">
        <v>98</v>
      </c>
      <c r="H1094" t="s">
        <v>200</v>
      </c>
      <c r="I1094">
        <v>520</v>
      </c>
      <c r="J1094">
        <v>0</v>
      </c>
      <c r="K1094">
        <v>520</v>
      </c>
      <c r="L1094">
        <v>50960</v>
      </c>
      <c r="M1094" t="s">
        <v>1548</v>
      </c>
      <c r="N1094">
        <v>9172.7999999999993</v>
      </c>
      <c r="O1094">
        <v>60132.800000000003</v>
      </c>
      <c r="P1094" t="s">
        <v>1389</v>
      </c>
      <c r="Q1094" s="7">
        <v>46029</v>
      </c>
      <c r="R1094" t="s">
        <v>1549</v>
      </c>
      <c r="S1094" s="10" t="str">
        <f t="shared" si="119"/>
        <v/>
      </c>
      <c r="T1094" s="10" t="str">
        <f t="shared" si="120"/>
        <v/>
      </c>
      <c r="U1094" s="10" t="str">
        <f t="shared" si="121"/>
        <v/>
      </c>
      <c r="V1094" s="10" t="str">
        <f t="shared" si="122"/>
        <v/>
      </c>
      <c r="W1094" s="10" t="str">
        <f t="shared" si="123"/>
        <v/>
      </c>
      <c r="X1094" s="10">
        <f t="shared" si="124"/>
        <v>1092</v>
      </c>
      <c r="Y1094" s="10" t="str">
        <f t="shared" si="125"/>
        <v/>
      </c>
    </row>
    <row r="1095" spans="1:25" x14ac:dyDescent="0.3">
      <c r="A1095" t="s">
        <v>2659</v>
      </c>
      <c r="B1095" s="7">
        <v>46029</v>
      </c>
      <c r="C1095" t="s">
        <v>1496</v>
      </c>
      <c r="D1095" t="s">
        <v>1497</v>
      </c>
      <c r="E1095">
        <v>18</v>
      </c>
      <c r="F1095" t="s">
        <v>1585</v>
      </c>
      <c r="G1095">
        <v>1814</v>
      </c>
      <c r="H1095" t="s">
        <v>200</v>
      </c>
      <c r="I1095">
        <v>148</v>
      </c>
      <c r="J1095">
        <v>2.5</v>
      </c>
      <c r="K1095">
        <v>144.30000000000001</v>
      </c>
      <c r="L1095">
        <v>261760.2</v>
      </c>
      <c r="M1095" t="s">
        <v>1548</v>
      </c>
      <c r="N1095">
        <v>47116.84</v>
      </c>
      <c r="O1095">
        <v>308877.03999999998</v>
      </c>
      <c r="P1095" t="s">
        <v>1389</v>
      </c>
      <c r="Q1095" s="7">
        <v>46030</v>
      </c>
      <c r="R1095" t="s">
        <v>1552</v>
      </c>
      <c r="S1095" s="10" t="str">
        <f t="shared" si="119"/>
        <v/>
      </c>
      <c r="T1095" s="10" t="str">
        <f t="shared" si="120"/>
        <v/>
      </c>
      <c r="U1095" s="10" t="str">
        <f t="shared" si="121"/>
        <v/>
      </c>
      <c r="V1095" s="10" t="str">
        <f t="shared" si="122"/>
        <v/>
      </c>
      <c r="W1095" s="10" t="str">
        <f t="shared" si="123"/>
        <v/>
      </c>
      <c r="X1095" s="10">
        <f t="shared" si="124"/>
        <v>1093</v>
      </c>
      <c r="Y1095" s="10" t="str">
        <f t="shared" si="125"/>
        <v/>
      </c>
    </row>
    <row r="1096" spans="1:25" x14ac:dyDescent="0.3">
      <c r="A1096" t="s">
        <v>2660</v>
      </c>
      <c r="B1096" s="7">
        <v>46029</v>
      </c>
      <c r="C1096" t="s">
        <v>1509</v>
      </c>
      <c r="D1096" t="s">
        <v>1382</v>
      </c>
      <c r="E1096">
        <v>18</v>
      </c>
      <c r="F1096" t="s">
        <v>1607</v>
      </c>
      <c r="G1096">
        <v>796</v>
      </c>
      <c r="H1096" t="s">
        <v>200</v>
      </c>
      <c r="I1096">
        <v>610</v>
      </c>
      <c r="J1096">
        <v>0</v>
      </c>
      <c r="K1096">
        <v>610</v>
      </c>
      <c r="L1096">
        <v>485560</v>
      </c>
      <c r="M1096" t="s">
        <v>1548</v>
      </c>
      <c r="N1096">
        <v>87400.8</v>
      </c>
      <c r="O1096">
        <v>572960.80000000005</v>
      </c>
      <c r="P1096" t="s">
        <v>1389</v>
      </c>
      <c r="Q1096" s="7">
        <v>46030</v>
      </c>
      <c r="R1096" t="s">
        <v>1552</v>
      </c>
      <c r="S1096" s="10" t="str">
        <f t="shared" si="119"/>
        <v/>
      </c>
      <c r="T1096" s="10" t="str">
        <f t="shared" si="120"/>
        <v/>
      </c>
      <c r="U1096" s="10" t="str">
        <f t="shared" si="121"/>
        <v/>
      </c>
      <c r="V1096" s="10" t="str">
        <f t="shared" si="122"/>
        <v/>
      </c>
      <c r="W1096" s="10" t="str">
        <f t="shared" si="123"/>
        <v/>
      </c>
      <c r="X1096" s="10">
        <f t="shared" si="124"/>
        <v>1094</v>
      </c>
      <c r="Y1096" s="10" t="str">
        <f t="shared" si="125"/>
        <v/>
      </c>
    </row>
    <row r="1097" spans="1:25" x14ac:dyDescent="0.3">
      <c r="A1097" t="s">
        <v>2661</v>
      </c>
      <c r="B1097" s="7">
        <v>46029</v>
      </c>
      <c r="C1097" t="s">
        <v>1481</v>
      </c>
      <c r="D1097" t="s">
        <v>1482</v>
      </c>
      <c r="E1097">
        <v>18</v>
      </c>
      <c r="F1097" t="s">
        <v>1585</v>
      </c>
      <c r="G1097">
        <v>1902</v>
      </c>
      <c r="H1097" t="s">
        <v>200</v>
      </c>
      <c r="I1097">
        <v>148</v>
      </c>
      <c r="J1097">
        <v>0</v>
      </c>
      <c r="K1097">
        <v>148</v>
      </c>
      <c r="L1097">
        <v>281496</v>
      </c>
      <c r="M1097" t="s">
        <v>1548</v>
      </c>
      <c r="N1097">
        <v>50669.279999999999</v>
      </c>
      <c r="O1097">
        <v>332165.28000000003</v>
      </c>
      <c r="P1097" t="s">
        <v>1389</v>
      </c>
      <c r="Q1097" s="7">
        <v>46031</v>
      </c>
      <c r="R1097" t="s">
        <v>1549</v>
      </c>
      <c r="S1097" s="10" t="str">
        <f t="shared" si="119"/>
        <v/>
      </c>
      <c r="T1097" s="10" t="str">
        <f t="shared" si="120"/>
        <v/>
      </c>
      <c r="U1097" s="10" t="str">
        <f t="shared" si="121"/>
        <v/>
      </c>
      <c r="V1097" s="10" t="str">
        <f t="shared" si="122"/>
        <v/>
      </c>
      <c r="W1097" s="10" t="str">
        <f t="shared" si="123"/>
        <v/>
      </c>
      <c r="X1097" s="10">
        <f t="shared" si="124"/>
        <v>1095</v>
      </c>
      <c r="Y1097" s="10" t="str">
        <f t="shared" si="125"/>
        <v/>
      </c>
    </row>
    <row r="1098" spans="1:25" x14ac:dyDescent="0.3">
      <c r="A1098" t="s">
        <v>2662</v>
      </c>
      <c r="B1098" s="7">
        <v>46029</v>
      </c>
      <c r="C1098" t="s">
        <v>1511</v>
      </c>
      <c r="D1098" t="s">
        <v>1512</v>
      </c>
      <c r="E1098">
        <v>12</v>
      </c>
      <c r="F1098" t="s">
        <v>1570</v>
      </c>
      <c r="G1098">
        <v>1071</v>
      </c>
      <c r="H1098" t="s">
        <v>200</v>
      </c>
      <c r="I1098">
        <v>780</v>
      </c>
      <c r="J1098">
        <v>3</v>
      </c>
      <c r="K1098">
        <v>756.6</v>
      </c>
      <c r="L1098">
        <v>810318.6</v>
      </c>
      <c r="M1098" t="s">
        <v>1557</v>
      </c>
      <c r="N1098">
        <v>145857.35</v>
      </c>
      <c r="O1098">
        <v>956175.95</v>
      </c>
      <c r="P1098" t="s">
        <v>1389</v>
      </c>
      <c r="Q1098" s="7">
        <v>46030</v>
      </c>
      <c r="R1098" t="s">
        <v>1549</v>
      </c>
      <c r="S1098" s="10" t="str">
        <f t="shared" si="119"/>
        <v/>
      </c>
      <c r="T1098" s="10" t="str">
        <f t="shared" si="120"/>
        <v/>
      </c>
      <c r="U1098" s="10" t="str">
        <f t="shared" si="121"/>
        <v/>
      </c>
      <c r="V1098" s="10" t="str">
        <f t="shared" si="122"/>
        <v/>
      </c>
      <c r="W1098" s="10" t="str">
        <f t="shared" si="123"/>
        <v/>
      </c>
      <c r="X1098" s="10">
        <f t="shared" si="124"/>
        <v>1096</v>
      </c>
      <c r="Y1098" s="10" t="str">
        <f t="shared" si="125"/>
        <v/>
      </c>
    </row>
    <row r="1099" spans="1:25" x14ac:dyDescent="0.3">
      <c r="A1099" t="s">
        <v>2663</v>
      </c>
      <c r="B1099" s="7">
        <v>46029</v>
      </c>
      <c r="C1099" t="s">
        <v>1409</v>
      </c>
      <c r="D1099" t="s">
        <v>1410</v>
      </c>
      <c r="E1099">
        <v>18</v>
      </c>
      <c r="F1099" t="s">
        <v>1618</v>
      </c>
      <c r="G1099">
        <v>1076</v>
      </c>
      <c r="H1099" t="s">
        <v>190</v>
      </c>
      <c r="I1099">
        <v>368</v>
      </c>
      <c r="J1099">
        <v>2.5</v>
      </c>
      <c r="K1099">
        <v>358.8</v>
      </c>
      <c r="L1099">
        <v>386068.8</v>
      </c>
      <c r="M1099" t="s">
        <v>1548</v>
      </c>
      <c r="N1099">
        <v>69492.38</v>
      </c>
      <c r="O1099">
        <v>455561.18</v>
      </c>
      <c r="P1099" t="s">
        <v>1380</v>
      </c>
      <c r="Q1099" s="7">
        <v>46031</v>
      </c>
      <c r="R1099" t="s">
        <v>1549</v>
      </c>
      <c r="S1099" s="10" t="str">
        <f t="shared" si="119"/>
        <v/>
      </c>
      <c r="T1099" s="10" t="str">
        <f t="shared" si="120"/>
        <v/>
      </c>
      <c r="U1099" s="10" t="str">
        <f t="shared" si="121"/>
        <v/>
      </c>
      <c r="V1099" s="10" t="str">
        <f t="shared" si="122"/>
        <v/>
      </c>
      <c r="W1099" s="10" t="str">
        <f t="shared" si="123"/>
        <v/>
      </c>
      <c r="X1099" s="10">
        <f t="shared" si="124"/>
        <v>1097</v>
      </c>
      <c r="Y1099" s="10" t="str">
        <f t="shared" si="125"/>
        <v/>
      </c>
    </row>
    <row r="1100" spans="1:25" x14ac:dyDescent="0.3">
      <c r="A1100" t="s">
        <v>2664</v>
      </c>
      <c r="B1100" s="7">
        <v>46029</v>
      </c>
      <c r="C1100" t="s">
        <v>1436</v>
      </c>
      <c r="D1100" t="s">
        <v>1437</v>
      </c>
      <c r="E1100">
        <v>18</v>
      </c>
      <c r="F1100" t="s">
        <v>1609</v>
      </c>
      <c r="G1100">
        <v>1255</v>
      </c>
      <c r="H1100" t="s">
        <v>200</v>
      </c>
      <c r="I1100">
        <v>690</v>
      </c>
      <c r="J1100">
        <v>0</v>
      </c>
      <c r="K1100">
        <v>690</v>
      </c>
      <c r="L1100">
        <v>865950</v>
      </c>
      <c r="M1100" t="s">
        <v>1548</v>
      </c>
      <c r="N1100">
        <v>155871</v>
      </c>
      <c r="O1100">
        <v>1021821</v>
      </c>
      <c r="P1100" t="s">
        <v>1394</v>
      </c>
      <c r="Q1100" s="7">
        <v>46031</v>
      </c>
      <c r="R1100" t="s">
        <v>1552</v>
      </c>
      <c r="S1100" s="10" t="str">
        <f t="shared" si="119"/>
        <v/>
      </c>
      <c r="T1100" s="10" t="str">
        <f t="shared" si="120"/>
        <v/>
      </c>
      <c r="U1100" s="10" t="str">
        <f t="shared" si="121"/>
        <v/>
      </c>
      <c r="V1100" s="10" t="str">
        <f t="shared" si="122"/>
        <v/>
      </c>
      <c r="W1100" s="10" t="str">
        <f t="shared" si="123"/>
        <v/>
      </c>
      <c r="X1100" s="10">
        <f t="shared" si="124"/>
        <v>1098</v>
      </c>
      <c r="Y1100" s="10" t="str">
        <f t="shared" si="125"/>
        <v/>
      </c>
    </row>
    <row r="1101" spans="1:25" x14ac:dyDescent="0.3">
      <c r="A1101" t="s">
        <v>2665</v>
      </c>
      <c r="B1101" s="7">
        <v>46030</v>
      </c>
      <c r="C1101" t="s">
        <v>1446</v>
      </c>
      <c r="D1101" t="s">
        <v>1447</v>
      </c>
      <c r="E1101">
        <v>17</v>
      </c>
      <c r="F1101" t="s">
        <v>1627</v>
      </c>
      <c r="G1101">
        <v>1123</v>
      </c>
      <c r="H1101" t="s">
        <v>200</v>
      </c>
      <c r="I1101">
        <v>820</v>
      </c>
      <c r="J1101">
        <v>0</v>
      </c>
      <c r="K1101">
        <v>820</v>
      </c>
      <c r="L1101">
        <v>920860</v>
      </c>
      <c r="M1101" t="s">
        <v>1557</v>
      </c>
      <c r="N1101">
        <v>165754.79999999999</v>
      </c>
      <c r="O1101">
        <v>1086614.8</v>
      </c>
      <c r="P1101" t="s">
        <v>1380</v>
      </c>
      <c r="Q1101" s="7">
        <v>46031</v>
      </c>
      <c r="R1101" t="s">
        <v>1552</v>
      </c>
      <c r="S1101" s="10" t="str">
        <f t="shared" si="119"/>
        <v/>
      </c>
      <c r="T1101" s="10" t="str">
        <f t="shared" si="120"/>
        <v/>
      </c>
      <c r="U1101" s="10" t="str">
        <f t="shared" si="121"/>
        <v/>
      </c>
      <c r="V1101" s="10" t="str">
        <f t="shared" si="122"/>
        <v/>
      </c>
      <c r="W1101" s="10" t="str">
        <f t="shared" si="123"/>
        <v/>
      </c>
      <c r="X1101" s="10">
        <f t="shared" si="124"/>
        <v>1099</v>
      </c>
      <c r="Y1101" s="10" t="str">
        <f t="shared" si="125"/>
        <v/>
      </c>
    </row>
    <row r="1102" spans="1:25" x14ac:dyDescent="0.3">
      <c r="A1102" t="s">
        <v>2666</v>
      </c>
      <c r="B1102" s="7">
        <v>46030</v>
      </c>
      <c r="C1102" t="s">
        <v>1436</v>
      </c>
      <c r="D1102" t="s">
        <v>1437</v>
      </c>
      <c r="E1102">
        <v>18</v>
      </c>
      <c r="F1102" t="s">
        <v>1563</v>
      </c>
      <c r="G1102">
        <v>69</v>
      </c>
      <c r="H1102" t="s">
        <v>204</v>
      </c>
      <c r="I1102">
        <v>480</v>
      </c>
      <c r="J1102">
        <v>1</v>
      </c>
      <c r="K1102">
        <v>475.2</v>
      </c>
      <c r="L1102">
        <v>32788.800000000003</v>
      </c>
      <c r="M1102" t="s">
        <v>1548</v>
      </c>
      <c r="N1102">
        <v>5901.98</v>
      </c>
      <c r="O1102">
        <v>38690.78</v>
      </c>
      <c r="P1102" t="s">
        <v>1394</v>
      </c>
      <c r="Q1102" s="7">
        <v>46032</v>
      </c>
      <c r="R1102" t="s">
        <v>1552</v>
      </c>
      <c r="S1102" s="10" t="str">
        <f t="shared" si="119"/>
        <v/>
      </c>
      <c r="T1102" s="10" t="str">
        <f t="shared" si="120"/>
        <v/>
      </c>
      <c r="U1102" s="10" t="str">
        <f t="shared" si="121"/>
        <v/>
      </c>
      <c r="V1102" s="10" t="str">
        <f t="shared" si="122"/>
        <v/>
      </c>
      <c r="W1102" s="10" t="str">
        <f t="shared" si="123"/>
        <v/>
      </c>
      <c r="X1102" s="10">
        <f t="shared" si="124"/>
        <v>1100</v>
      </c>
      <c r="Y1102" s="10" t="str">
        <f t="shared" si="125"/>
        <v/>
      </c>
    </row>
    <row r="1103" spans="1:25" x14ac:dyDescent="0.3">
      <c r="A1103" t="s">
        <v>2667</v>
      </c>
      <c r="B1103" s="7">
        <v>46026</v>
      </c>
      <c r="C1103" t="s">
        <v>1504</v>
      </c>
      <c r="D1103" t="s">
        <v>1482</v>
      </c>
      <c r="E1103">
        <v>18</v>
      </c>
      <c r="F1103" t="s">
        <v>1572</v>
      </c>
      <c r="G1103">
        <v>527</v>
      </c>
      <c r="H1103" t="s">
        <v>200</v>
      </c>
      <c r="I1103">
        <v>610</v>
      </c>
      <c r="J1103">
        <v>0</v>
      </c>
      <c r="K1103">
        <v>610</v>
      </c>
      <c r="L1103">
        <v>321470</v>
      </c>
      <c r="M1103" t="s">
        <v>1548</v>
      </c>
      <c r="N1103">
        <v>57864.6</v>
      </c>
      <c r="O1103">
        <v>379334.6</v>
      </c>
      <c r="P1103" t="s">
        <v>1380</v>
      </c>
      <c r="Q1103" s="7">
        <v>46026</v>
      </c>
      <c r="R1103" t="s">
        <v>1549</v>
      </c>
      <c r="S1103" s="10" t="str">
        <f t="shared" si="119"/>
        <v/>
      </c>
      <c r="T1103" s="10" t="str">
        <f t="shared" si="120"/>
        <v>FLAG</v>
      </c>
      <c r="U1103" s="10" t="str">
        <f t="shared" si="121"/>
        <v/>
      </c>
      <c r="V1103" s="10" t="str">
        <f t="shared" si="122"/>
        <v/>
      </c>
      <c r="W1103" s="10" t="str">
        <f t="shared" si="123"/>
        <v/>
      </c>
      <c r="X1103" s="10">
        <f t="shared" si="124"/>
        <v>1101</v>
      </c>
      <c r="Y1103" s="10" t="str">
        <f t="shared" si="125"/>
        <v/>
      </c>
    </row>
    <row r="1104" spans="1:25" x14ac:dyDescent="0.3">
      <c r="A1104" t="s">
        <v>2668</v>
      </c>
      <c r="B1104" s="7">
        <v>46030</v>
      </c>
      <c r="C1104" t="s">
        <v>1496</v>
      </c>
      <c r="D1104" t="s">
        <v>1497</v>
      </c>
      <c r="E1104">
        <v>18</v>
      </c>
      <c r="F1104" t="s">
        <v>1607</v>
      </c>
      <c r="G1104">
        <v>269</v>
      </c>
      <c r="H1104" t="s">
        <v>200</v>
      </c>
      <c r="I1104">
        <v>610</v>
      </c>
      <c r="J1104">
        <v>3</v>
      </c>
      <c r="K1104">
        <v>591.70000000000005</v>
      </c>
      <c r="L1104">
        <v>159167.29999999999</v>
      </c>
      <c r="M1104" t="s">
        <v>1548</v>
      </c>
      <c r="N1104">
        <v>28650.11</v>
      </c>
      <c r="O1104">
        <v>187817.41</v>
      </c>
      <c r="P1104" t="s">
        <v>1389</v>
      </c>
      <c r="Q1104" s="7">
        <v>46032</v>
      </c>
      <c r="R1104" t="s">
        <v>1549</v>
      </c>
      <c r="S1104" s="10" t="str">
        <f t="shared" si="119"/>
        <v/>
      </c>
      <c r="T1104" s="10" t="str">
        <f t="shared" si="120"/>
        <v/>
      </c>
      <c r="U1104" s="10" t="str">
        <f t="shared" si="121"/>
        <v/>
      </c>
      <c r="V1104" s="10" t="str">
        <f t="shared" si="122"/>
        <v/>
      </c>
      <c r="W1104" s="10" t="str">
        <f t="shared" si="123"/>
        <v/>
      </c>
      <c r="X1104" s="10">
        <f t="shared" si="124"/>
        <v>1102</v>
      </c>
      <c r="Y1104" s="10" t="str">
        <f t="shared" si="125"/>
        <v/>
      </c>
    </row>
    <row r="1105" spans="1:25" x14ac:dyDescent="0.3">
      <c r="A1105" t="s">
        <v>2669</v>
      </c>
      <c r="B1105" s="7">
        <v>46030</v>
      </c>
      <c r="C1105" t="s">
        <v>1402</v>
      </c>
      <c r="D1105" t="s">
        <v>1403</v>
      </c>
      <c r="E1105">
        <v>18</v>
      </c>
      <c r="F1105" t="s">
        <v>1609</v>
      </c>
      <c r="G1105">
        <v>1295</v>
      </c>
      <c r="H1105" t="s">
        <v>200</v>
      </c>
      <c r="I1105">
        <v>690</v>
      </c>
      <c r="J1105">
        <v>0</v>
      </c>
      <c r="K1105">
        <v>690</v>
      </c>
      <c r="L1105">
        <v>893550</v>
      </c>
      <c r="M1105" t="s">
        <v>1548</v>
      </c>
      <c r="N1105">
        <v>160839</v>
      </c>
      <c r="O1105">
        <v>1054389</v>
      </c>
      <c r="P1105" t="s">
        <v>1389</v>
      </c>
      <c r="Q1105" s="7">
        <v>46032</v>
      </c>
      <c r="R1105" t="s">
        <v>1552</v>
      </c>
      <c r="S1105" s="10" t="str">
        <f t="shared" si="119"/>
        <v/>
      </c>
      <c r="T1105" s="10" t="str">
        <f t="shared" si="120"/>
        <v/>
      </c>
      <c r="U1105" s="10" t="str">
        <f t="shared" si="121"/>
        <v/>
      </c>
      <c r="V1105" s="10" t="str">
        <f t="shared" si="122"/>
        <v/>
      </c>
      <c r="W1105" s="10" t="str">
        <f t="shared" si="123"/>
        <v/>
      </c>
      <c r="X1105" s="10">
        <f t="shared" si="124"/>
        <v>1103</v>
      </c>
      <c r="Y1105" s="10" t="str">
        <f t="shared" si="125"/>
        <v/>
      </c>
    </row>
    <row r="1106" spans="1:25" x14ac:dyDescent="0.3">
      <c r="A1106" t="s">
        <v>2670</v>
      </c>
      <c r="B1106" s="7">
        <v>46030</v>
      </c>
      <c r="C1106" t="s">
        <v>1452</v>
      </c>
      <c r="D1106" t="s">
        <v>1453</v>
      </c>
      <c r="E1106">
        <v>18</v>
      </c>
      <c r="F1106" t="s">
        <v>1568</v>
      </c>
      <c r="G1106">
        <v>272</v>
      </c>
      <c r="H1106" t="s">
        <v>200</v>
      </c>
      <c r="I1106">
        <v>165</v>
      </c>
      <c r="J1106">
        <v>0</v>
      </c>
      <c r="K1106">
        <v>165</v>
      </c>
      <c r="L1106">
        <v>44880</v>
      </c>
      <c r="M1106" t="s">
        <v>1548</v>
      </c>
      <c r="N1106">
        <v>8078.4</v>
      </c>
      <c r="O1106">
        <v>52958.400000000001</v>
      </c>
      <c r="P1106" t="s">
        <v>1394</v>
      </c>
      <c r="Q1106" s="7">
        <v>46030</v>
      </c>
      <c r="R1106" t="s">
        <v>1552</v>
      </c>
      <c r="S1106" s="10" t="str">
        <f t="shared" si="119"/>
        <v/>
      </c>
      <c r="T1106" s="10" t="str">
        <f t="shared" si="120"/>
        <v/>
      </c>
      <c r="U1106" s="10" t="str">
        <f t="shared" si="121"/>
        <v/>
      </c>
      <c r="V1106" s="10" t="str">
        <f t="shared" si="122"/>
        <v/>
      </c>
      <c r="W1106" s="10" t="str">
        <f t="shared" si="123"/>
        <v/>
      </c>
      <c r="X1106" s="10">
        <f t="shared" si="124"/>
        <v>1104</v>
      </c>
      <c r="Y1106" s="10" t="str">
        <f t="shared" si="125"/>
        <v/>
      </c>
    </row>
    <row r="1107" spans="1:25" x14ac:dyDescent="0.3">
      <c r="A1107" t="s">
        <v>2671</v>
      </c>
      <c r="B1107" s="7">
        <v>46030</v>
      </c>
      <c r="C1107" t="s">
        <v>1521</v>
      </c>
      <c r="D1107" t="s">
        <v>1522</v>
      </c>
      <c r="E1107">
        <v>18</v>
      </c>
      <c r="F1107" t="s">
        <v>1607</v>
      </c>
      <c r="G1107">
        <v>1932</v>
      </c>
      <c r="H1107" t="s">
        <v>200</v>
      </c>
      <c r="I1107">
        <v>610</v>
      </c>
      <c r="J1107">
        <v>3</v>
      </c>
      <c r="K1107">
        <v>591.70000000000005</v>
      </c>
      <c r="L1107">
        <v>1143164.3999999999</v>
      </c>
      <c r="M1107" t="s">
        <v>1548</v>
      </c>
      <c r="N1107">
        <v>205769.59</v>
      </c>
      <c r="O1107">
        <v>1348933.99</v>
      </c>
      <c r="P1107" t="s">
        <v>1418</v>
      </c>
      <c r="Q1107" s="7">
        <v>46030</v>
      </c>
      <c r="R1107" t="s">
        <v>1549</v>
      </c>
      <c r="S1107" s="10" t="str">
        <f t="shared" si="119"/>
        <v/>
      </c>
      <c r="T1107" s="10" t="str">
        <f t="shared" si="120"/>
        <v/>
      </c>
      <c r="U1107" s="10" t="str">
        <f t="shared" si="121"/>
        <v/>
      </c>
      <c r="V1107" s="10" t="str">
        <f t="shared" si="122"/>
        <v/>
      </c>
      <c r="W1107" s="10" t="str">
        <f t="shared" si="123"/>
        <v/>
      </c>
      <c r="X1107" s="10">
        <f t="shared" si="124"/>
        <v>1105</v>
      </c>
      <c r="Y1107" s="10" t="str">
        <f t="shared" si="125"/>
        <v/>
      </c>
    </row>
    <row r="1108" spans="1:25" x14ac:dyDescent="0.3">
      <c r="A1108" t="s">
        <v>2672</v>
      </c>
      <c r="B1108" s="7">
        <v>46031</v>
      </c>
      <c r="C1108" t="s">
        <v>1493</v>
      </c>
      <c r="D1108" t="s">
        <v>1494</v>
      </c>
      <c r="E1108">
        <v>18</v>
      </c>
      <c r="F1108" t="s">
        <v>1568</v>
      </c>
      <c r="G1108">
        <v>1759</v>
      </c>
      <c r="H1108" t="s">
        <v>200</v>
      </c>
      <c r="I1108">
        <v>165</v>
      </c>
      <c r="J1108">
        <v>0</v>
      </c>
      <c r="K1108">
        <v>165</v>
      </c>
      <c r="L1108">
        <v>290235</v>
      </c>
      <c r="M1108" t="s">
        <v>1548</v>
      </c>
      <c r="N1108">
        <v>52242.3</v>
      </c>
      <c r="O1108">
        <v>342477.3</v>
      </c>
      <c r="P1108" t="s">
        <v>1389</v>
      </c>
      <c r="Q1108" s="7">
        <v>46031</v>
      </c>
      <c r="R1108" t="s">
        <v>1549</v>
      </c>
      <c r="S1108" s="10" t="str">
        <f t="shared" si="119"/>
        <v/>
      </c>
      <c r="T1108" s="10" t="str">
        <f t="shared" si="120"/>
        <v/>
      </c>
      <c r="U1108" s="10" t="str">
        <f t="shared" si="121"/>
        <v/>
      </c>
      <c r="V1108" s="10" t="str">
        <f t="shared" si="122"/>
        <v/>
      </c>
      <c r="W1108" s="10" t="str">
        <f t="shared" si="123"/>
        <v/>
      </c>
      <c r="X1108" s="10">
        <f t="shared" si="124"/>
        <v>1106</v>
      </c>
      <c r="Y1108" s="10" t="str">
        <f t="shared" si="125"/>
        <v/>
      </c>
    </row>
    <row r="1109" spans="1:25" x14ac:dyDescent="0.3">
      <c r="A1109" t="s">
        <v>2673</v>
      </c>
      <c r="B1109" s="7">
        <v>46031</v>
      </c>
      <c r="C1109" t="s">
        <v>1436</v>
      </c>
      <c r="D1109" t="s">
        <v>1437</v>
      </c>
      <c r="E1109">
        <v>18</v>
      </c>
      <c r="F1109" t="s">
        <v>1604</v>
      </c>
      <c r="G1109">
        <v>289</v>
      </c>
      <c r="H1109" t="s">
        <v>204</v>
      </c>
      <c r="I1109">
        <v>95</v>
      </c>
      <c r="J1109">
        <v>0</v>
      </c>
      <c r="K1109">
        <v>95</v>
      </c>
      <c r="L1109">
        <v>27455</v>
      </c>
      <c r="M1109" t="s">
        <v>1548</v>
      </c>
      <c r="N1109">
        <v>4941.8999999999996</v>
      </c>
      <c r="O1109">
        <v>32396.9</v>
      </c>
      <c r="P1109" t="s">
        <v>1394</v>
      </c>
      <c r="Q1109" s="7">
        <v>46031</v>
      </c>
      <c r="R1109" t="s">
        <v>1549</v>
      </c>
      <c r="S1109" s="10" t="str">
        <f t="shared" si="119"/>
        <v/>
      </c>
      <c r="T1109" s="10" t="str">
        <f t="shared" si="120"/>
        <v/>
      </c>
      <c r="U1109" s="10" t="str">
        <f t="shared" si="121"/>
        <v/>
      </c>
      <c r="V1109" s="10" t="str">
        <f t="shared" si="122"/>
        <v/>
      </c>
      <c r="W1109" s="10" t="str">
        <f t="shared" si="123"/>
        <v/>
      </c>
      <c r="X1109" s="10">
        <f t="shared" si="124"/>
        <v>1107</v>
      </c>
      <c r="Y1109" s="10" t="str">
        <f t="shared" si="125"/>
        <v/>
      </c>
    </row>
    <row r="1110" spans="1:25" x14ac:dyDescent="0.3">
      <c r="A1110" t="s">
        <v>2674</v>
      </c>
      <c r="B1110" s="7">
        <v>46031</v>
      </c>
      <c r="C1110" t="s">
        <v>1481</v>
      </c>
      <c r="D1110" t="s">
        <v>1482</v>
      </c>
      <c r="E1110">
        <v>18</v>
      </c>
      <c r="F1110" t="s">
        <v>1581</v>
      </c>
      <c r="G1110">
        <v>1901</v>
      </c>
      <c r="H1110" t="s">
        <v>200</v>
      </c>
      <c r="I1110">
        <v>980</v>
      </c>
      <c r="J1110">
        <v>0</v>
      </c>
      <c r="K1110">
        <v>980</v>
      </c>
      <c r="L1110">
        <v>1862980</v>
      </c>
      <c r="M1110" t="s">
        <v>1548</v>
      </c>
      <c r="N1110">
        <v>335336.40000000002</v>
      </c>
      <c r="O1110">
        <v>2198316.4</v>
      </c>
      <c r="P1110" t="s">
        <v>1389</v>
      </c>
      <c r="Q1110" s="7">
        <v>46033</v>
      </c>
      <c r="R1110" t="s">
        <v>1549</v>
      </c>
      <c r="S1110" s="10" t="str">
        <f t="shared" si="119"/>
        <v/>
      </c>
      <c r="T1110" s="10" t="str">
        <f t="shared" si="120"/>
        <v/>
      </c>
      <c r="U1110" s="10" t="str">
        <f t="shared" si="121"/>
        <v/>
      </c>
      <c r="V1110" s="10" t="str">
        <f t="shared" si="122"/>
        <v/>
      </c>
      <c r="W1110" s="10" t="str">
        <f t="shared" si="123"/>
        <v/>
      </c>
      <c r="X1110" s="10">
        <f t="shared" si="124"/>
        <v>1108</v>
      </c>
      <c r="Y1110" s="10" t="str">
        <f t="shared" si="125"/>
        <v/>
      </c>
    </row>
    <row r="1111" spans="1:25" x14ac:dyDescent="0.3">
      <c r="A1111" t="s">
        <v>2675</v>
      </c>
      <c r="B1111" s="7">
        <v>46031</v>
      </c>
      <c r="C1111" t="s">
        <v>1484</v>
      </c>
      <c r="D1111" t="s">
        <v>1485</v>
      </c>
      <c r="E1111">
        <v>18</v>
      </c>
      <c r="F1111" t="s">
        <v>1551</v>
      </c>
      <c r="G1111">
        <v>2205</v>
      </c>
      <c r="H1111" t="s">
        <v>190</v>
      </c>
      <c r="I1111">
        <v>342</v>
      </c>
      <c r="J1111">
        <v>0</v>
      </c>
      <c r="K1111">
        <v>342</v>
      </c>
      <c r="L1111">
        <v>754110</v>
      </c>
      <c r="M1111" t="s">
        <v>1548</v>
      </c>
      <c r="N1111">
        <v>135739.79999999999</v>
      </c>
      <c r="O1111">
        <v>889849.8</v>
      </c>
      <c r="P1111" t="s">
        <v>1418</v>
      </c>
      <c r="Q1111" s="7">
        <v>46031</v>
      </c>
      <c r="R1111" t="s">
        <v>1549</v>
      </c>
      <c r="S1111" s="10" t="str">
        <f t="shared" si="119"/>
        <v/>
      </c>
      <c r="T1111" s="10" t="str">
        <f t="shared" si="120"/>
        <v/>
      </c>
      <c r="U1111" s="10" t="str">
        <f t="shared" si="121"/>
        <v/>
      </c>
      <c r="V1111" s="10" t="str">
        <f t="shared" si="122"/>
        <v/>
      </c>
      <c r="W1111" s="10" t="str">
        <f t="shared" si="123"/>
        <v/>
      </c>
      <c r="X1111" s="10">
        <f t="shared" si="124"/>
        <v>1109</v>
      </c>
      <c r="Y1111" s="10" t="str">
        <f t="shared" si="125"/>
        <v/>
      </c>
    </row>
    <row r="1112" spans="1:25" x14ac:dyDescent="0.3">
      <c r="A1112" t="s">
        <v>2676</v>
      </c>
      <c r="B1112" s="7">
        <v>46032</v>
      </c>
      <c r="C1112" t="s">
        <v>1472</v>
      </c>
      <c r="D1112" t="s">
        <v>1473</v>
      </c>
      <c r="E1112">
        <v>18</v>
      </c>
      <c r="F1112" t="s">
        <v>1565</v>
      </c>
      <c r="G1112">
        <v>1544</v>
      </c>
      <c r="H1112" t="s">
        <v>200</v>
      </c>
      <c r="I1112">
        <v>1150</v>
      </c>
      <c r="J1112">
        <v>0</v>
      </c>
      <c r="K1112">
        <v>1150</v>
      </c>
      <c r="L1112">
        <v>1775600</v>
      </c>
      <c r="M1112" t="s">
        <v>1548</v>
      </c>
      <c r="N1112">
        <v>319608</v>
      </c>
      <c r="O1112">
        <v>2095208</v>
      </c>
      <c r="P1112" t="s">
        <v>1394</v>
      </c>
      <c r="Q1112" s="7">
        <v>46034</v>
      </c>
      <c r="R1112" t="s">
        <v>1549</v>
      </c>
      <c r="S1112" s="10" t="str">
        <f t="shared" si="119"/>
        <v/>
      </c>
      <c r="T1112" s="10" t="str">
        <f t="shared" si="120"/>
        <v/>
      </c>
      <c r="U1112" s="10" t="str">
        <f t="shared" si="121"/>
        <v/>
      </c>
      <c r="V1112" s="10" t="str">
        <f t="shared" si="122"/>
        <v/>
      </c>
      <c r="W1112" s="10" t="str">
        <f t="shared" si="123"/>
        <v/>
      </c>
      <c r="X1112" s="10">
        <f t="shared" si="124"/>
        <v>1110</v>
      </c>
      <c r="Y1112" s="10" t="str">
        <f t="shared" si="125"/>
        <v/>
      </c>
    </row>
    <row r="1113" spans="1:25" x14ac:dyDescent="0.3">
      <c r="A1113" t="s">
        <v>2677</v>
      </c>
      <c r="B1113" s="7">
        <v>46034</v>
      </c>
      <c r="C1113" t="s">
        <v>1442</v>
      </c>
      <c r="D1113" t="s">
        <v>1443</v>
      </c>
      <c r="E1113">
        <v>17</v>
      </c>
      <c r="F1113" t="s">
        <v>1559</v>
      </c>
      <c r="G1113">
        <v>355</v>
      </c>
      <c r="H1113" t="s">
        <v>200</v>
      </c>
      <c r="I1113">
        <v>520</v>
      </c>
      <c r="J1113">
        <v>3</v>
      </c>
      <c r="K1113">
        <v>504.4</v>
      </c>
      <c r="L1113">
        <v>179062</v>
      </c>
      <c r="M1113" t="s">
        <v>1557</v>
      </c>
      <c r="N1113">
        <v>32231.16</v>
      </c>
      <c r="O1113">
        <v>211293.16</v>
      </c>
      <c r="P1113" t="s">
        <v>1418</v>
      </c>
      <c r="Q1113" s="7">
        <v>46034</v>
      </c>
      <c r="R1113" t="s">
        <v>1552</v>
      </c>
      <c r="S1113" s="10" t="str">
        <f t="shared" si="119"/>
        <v/>
      </c>
      <c r="T1113" s="10" t="str">
        <f t="shared" si="120"/>
        <v/>
      </c>
      <c r="U1113" s="10" t="str">
        <f t="shared" si="121"/>
        <v/>
      </c>
      <c r="V1113" s="10" t="str">
        <f t="shared" si="122"/>
        <v/>
      </c>
      <c r="W1113" s="10" t="str">
        <f t="shared" si="123"/>
        <v/>
      </c>
      <c r="X1113" s="10">
        <f t="shared" si="124"/>
        <v>1111</v>
      </c>
      <c r="Y1113" s="10" t="str">
        <f t="shared" si="125"/>
        <v/>
      </c>
    </row>
    <row r="1114" spans="1:25" x14ac:dyDescent="0.3">
      <c r="A1114" t="s">
        <v>2678</v>
      </c>
      <c r="B1114" s="7">
        <v>46034</v>
      </c>
      <c r="C1114" t="s">
        <v>1439</v>
      </c>
      <c r="D1114" t="s">
        <v>1440</v>
      </c>
      <c r="E1114">
        <v>18</v>
      </c>
      <c r="F1114" t="s">
        <v>1556</v>
      </c>
      <c r="G1114">
        <v>131</v>
      </c>
      <c r="H1114" t="s">
        <v>204</v>
      </c>
      <c r="I1114">
        <v>1350</v>
      </c>
      <c r="J1114">
        <v>5</v>
      </c>
      <c r="K1114">
        <v>1282.5</v>
      </c>
      <c r="L1114">
        <v>168007.5</v>
      </c>
      <c r="M1114" t="s">
        <v>1548</v>
      </c>
      <c r="N1114">
        <v>30241.35</v>
      </c>
      <c r="O1114">
        <v>198248.85</v>
      </c>
      <c r="P1114" t="s">
        <v>1389</v>
      </c>
      <c r="Q1114" s="7">
        <v>46034</v>
      </c>
      <c r="R1114" t="s">
        <v>1552</v>
      </c>
      <c r="S1114" s="10" t="str">
        <f t="shared" si="119"/>
        <v/>
      </c>
      <c r="T1114" s="10" t="str">
        <f t="shared" si="120"/>
        <v/>
      </c>
      <c r="U1114" s="10" t="str">
        <f t="shared" si="121"/>
        <v/>
      </c>
      <c r="V1114" s="10" t="str">
        <f t="shared" si="122"/>
        <v/>
      </c>
      <c r="W1114" s="10" t="str">
        <f t="shared" si="123"/>
        <v/>
      </c>
      <c r="X1114" s="10">
        <f t="shared" si="124"/>
        <v>1112</v>
      </c>
      <c r="Y1114" s="10" t="str">
        <f t="shared" si="125"/>
        <v/>
      </c>
    </row>
    <row r="1115" spans="1:25" x14ac:dyDescent="0.3">
      <c r="A1115" t="s">
        <v>2679</v>
      </c>
      <c r="B1115" s="7">
        <v>46034</v>
      </c>
      <c r="C1115" t="s">
        <v>1517</v>
      </c>
      <c r="D1115" t="s">
        <v>1518</v>
      </c>
      <c r="E1115">
        <v>14</v>
      </c>
      <c r="F1115" t="s">
        <v>1572</v>
      </c>
      <c r="G1115">
        <v>653</v>
      </c>
      <c r="H1115" t="s">
        <v>200</v>
      </c>
      <c r="I1115">
        <v>610</v>
      </c>
      <c r="J1115">
        <v>5</v>
      </c>
      <c r="K1115">
        <v>579.5</v>
      </c>
      <c r="L1115">
        <v>378413.5</v>
      </c>
      <c r="M1115" t="s">
        <v>1557</v>
      </c>
      <c r="N1115">
        <v>68114.429999999993</v>
      </c>
      <c r="O1115">
        <v>446527.93</v>
      </c>
      <c r="P1115" t="s">
        <v>1394</v>
      </c>
      <c r="Q1115" s="7">
        <v>46036</v>
      </c>
      <c r="R1115" t="s">
        <v>1549</v>
      </c>
      <c r="S1115" s="10" t="str">
        <f t="shared" si="119"/>
        <v/>
      </c>
      <c r="T1115" s="10" t="str">
        <f t="shared" si="120"/>
        <v/>
      </c>
      <c r="U1115" s="10" t="str">
        <f t="shared" si="121"/>
        <v/>
      </c>
      <c r="V1115" s="10" t="str">
        <f t="shared" si="122"/>
        <v/>
      </c>
      <c r="W1115" s="10" t="str">
        <f t="shared" si="123"/>
        <v/>
      </c>
      <c r="X1115" s="10">
        <f t="shared" si="124"/>
        <v>1113</v>
      </c>
      <c r="Y1115" s="10" t="str">
        <f t="shared" si="125"/>
        <v/>
      </c>
    </row>
    <row r="1116" spans="1:25" x14ac:dyDescent="0.3">
      <c r="A1116" t="s">
        <v>2680</v>
      </c>
      <c r="B1116" s="7">
        <v>46035</v>
      </c>
      <c r="C1116" t="s">
        <v>1517</v>
      </c>
      <c r="D1116" t="s">
        <v>1518</v>
      </c>
      <c r="E1116">
        <v>14</v>
      </c>
      <c r="F1116" t="s">
        <v>1607</v>
      </c>
      <c r="G1116">
        <v>316</v>
      </c>
      <c r="H1116" t="s">
        <v>200</v>
      </c>
      <c r="I1116">
        <v>610</v>
      </c>
      <c r="J1116">
        <v>1</v>
      </c>
      <c r="K1116">
        <v>603.9</v>
      </c>
      <c r="L1116">
        <v>190832.4</v>
      </c>
      <c r="M1116" t="s">
        <v>1557</v>
      </c>
      <c r="N1116">
        <v>34349.83</v>
      </c>
      <c r="O1116">
        <v>225182.23</v>
      </c>
      <c r="P1116" t="s">
        <v>1394</v>
      </c>
      <c r="Q1116" s="7">
        <v>46037</v>
      </c>
      <c r="R1116" t="s">
        <v>1552</v>
      </c>
      <c r="S1116" s="10" t="str">
        <f t="shared" si="119"/>
        <v/>
      </c>
      <c r="T1116" s="10" t="str">
        <f t="shared" si="120"/>
        <v/>
      </c>
      <c r="U1116" s="10" t="str">
        <f t="shared" si="121"/>
        <v/>
      </c>
      <c r="V1116" s="10" t="str">
        <f t="shared" si="122"/>
        <v/>
      </c>
      <c r="W1116" s="10" t="str">
        <f t="shared" si="123"/>
        <v/>
      </c>
      <c r="X1116" s="10">
        <f t="shared" si="124"/>
        <v>1114</v>
      </c>
      <c r="Y1116" s="10" t="str">
        <f t="shared" si="125"/>
        <v/>
      </c>
    </row>
    <row r="1117" spans="1:25" x14ac:dyDescent="0.3">
      <c r="A1117" t="s">
        <v>2681</v>
      </c>
      <c r="B1117" s="7">
        <v>46035</v>
      </c>
      <c r="C1117" t="s">
        <v>1442</v>
      </c>
      <c r="D1117" t="s">
        <v>1443</v>
      </c>
      <c r="E1117">
        <v>17</v>
      </c>
      <c r="F1117" t="s">
        <v>1604</v>
      </c>
      <c r="G1117">
        <v>75</v>
      </c>
      <c r="H1117" t="s">
        <v>204</v>
      </c>
      <c r="I1117">
        <v>95</v>
      </c>
      <c r="J1117">
        <v>2.5</v>
      </c>
      <c r="K1117">
        <v>92.62</v>
      </c>
      <c r="L1117">
        <v>6946.5</v>
      </c>
      <c r="M1117" t="s">
        <v>1557</v>
      </c>
      <c r="N1117">
        <v>1250.3699999999999</v>
      </c>
      <c r="O1117">
        <v>8196.869999999999</v>
      </c>
      <c r="P1117" t="s">
        <v>1418</v>
      </c>
      <c r="Q1117" s="7">
        <v>46035</v>
      </c>
      <c r="R1117" t="s">
        <v>1549</v>
      </c>
      <c r="S1117" s="10" t="str">
        <f t="shared" si="119"/>
        <v/>
      </c>
      <c r="T1117" s="10" t="str">
        <f t="shared" si="120"/>
        <v/>
      </c>
      <c r="U1117" s="10" t="str">
        <f t="shared" si="121"/>
        <v/>
      </c>
      <c r="V1117" s="10" t="str">
        <f t="shared" si="122"/>
        <v/>
      </c>
      <c r="W1117" s="10" t="str">
        <f t="shared" si="123"/>
        <v/>
      </c>
      <c r="X1117" s="10">
        <f t="shared" si="124"/>
        <v>1115</v>
      </c>
      <c r="Y1117" s="10" t="str">
        <f t="shared" si="125"/>
        <v/>
      </c>
    </row>
    <row r="1118" spans="1:25" x14ac:dyDescent="0.3">
      <c r="A1118" t="s">
        <v>2682</v>
      </c>
      <c r="B1118" s="7">
        <v>46035</v>
      </c>
      <c r="C1118" t="s">
        <v>1436</v>
      </c>
      <c r="D1118" t="s">
        <v>1437</v>
      </c>
      <c r="E1118">
        <v>18</v>
      </c>
      <c r="F1118" t="s">
        <v>1547</v>
      </c>
      <c r="G1118">
        <v>1330</v>
      </c>
      <c r="H1118" t="s">
        <v>190</v>
      </c>
      <c r="I1118">
        <v>355</v>
      </c>
      <c r="J1118">
        <v>2</v>
      </c>
      <c r="K1118">
        <v>347.9</v>
      </c>
      <c r="L1118">
        <v>462707</v>
      </c>
      <c r="M1118" t="s">
        <v>1548</v>
      </c>
      <c r="N1118">
        <v>83287.259999999995</v>
      </c>
      <c r="O1118">
        <v>545994.26</v>
      </c>
      <c r="P1118" t="s">
        <v>1394</v>
      </c>
      <c r="Q1118" s="7">
        <v>46035</v>
      </c>
      <c r="R1118" t="s">
        <v>1552</v>
      </c>
      <c r="S1118" s="10" t="str">
        <f t="shared" si="119"/>
        <v/>
      </c>
      <c r="T1118" s="10" t="str">
        <f t="shared" si="120"/>
        <v/>
      </c>
      <c r="U1118" s="10" t="str">
        <f t="shared" si="121"/>
        <v/>
      </c>
      <c r="V1118" s="10" t="str">
        <f t="shared" si="122"/>
        <v/>
      </c>
      <c r="W1118" s="10" t="str">
        <f t="shared" si="123"/>
        <v/>
      </c>
      <c r="X1118" s="10">
        <f t="shared" si="124"/>
        <v>1116</v>
      </c>
      <c r="Y1118" s="10" t="str">
        <f t="shared" si="125"/>
        <v/>
      </c>
    </row>
    <row r="1119" spans="1:25" x14ac:dyDescent="0.3">
      <c r="A1119" t="s">
        <v>2683</v>
      </c>
      <c r="B1119" s="7">
        <v>46035</v>
      </c>
      <c r="C1119" t="s">
        <v>1442</v>
      </c>
      <c r="D1119" t="s">
        <v>1443</v>
      </c>
      <c r="E1119">
        <v>17</v>
      </c>
      <c r="F1119" t="s">
        <v>1572</v>
      </c>
      <c r="G1119">
        <v>1240</v>
      </c>
      <c r="H1119" t="s">
        <v>200</v>
      </c>
      <c r="I1119">
        <v>610</v>
      </c>
      <c r="J1119">
        <v>0</v>
      </c>
      <c r="K1119">
        <v>610</v>
      </c>
      <c r="L1119">
        <v>756400</v>
      </c>
      <c r="M1119" t="s">
        <v>1557</v>
      </c>
      <c r="N1119">
        <v>136152</v>
      </c>
      <c r="O1119">
        <v>892552</v>
      </c>
      <c r="P1119" t="s">
        <v>1418</v>
      </c>
      <c r="Q1119" s="7">
        <v>46035</v>
      </c>
      <c r="R1119" t="s">
        <v>1552</v>
      </c>
      <c r="S1119" s="10" t="str">
        <f t="shared" si="119"/>
        <v/>
      </c>
      <c r="T1119" s="10" t="str">
        <f t="shared" si="120"/>
        <v/>
      </c>
      <c r="U1119" s="10" t="str">
        <f t="shared" si="121"/>
        <v/>
      </c>
      <c r="V1119" s="10" t="str">
        <f t="shared" si="122"/>
        <v/>
      </c>
      <c r="W1119" s="10" t="str">
        <f t="shared" si="123"/>
        <v/>
      </c>
      <c r="X1119" s="10">
        <f t="shared" si="124"/>
        <v>1117</v>
      </c>
      <c r="Y1119" s="10" t="str">
        <f t="shared" si="125"/>
        <v/>
      </c>
    </row>
    <row r="1120" spans="1:25" x14ac:dyDescent="0.3">
      <c r="A1120" t="s">
        <v>2684</v>
      </c>
      <c r="B1120" s="7">
        <v>46035</v>
      </c>
      <c r="C1120" t="s">
        <v>1390</v>
      </c>
      <c r="D1120" t="s">
        <v>1391</v>
      </c>
      <c r="E1120">
        <v>18</v>
      </c>
      <c r="F1120" t="s">
        <v>1568</v>
      </c>
      <c r="G1120">
        <v>1260</v>
      </c>
      <c r="H1120" t="s">
        <v>200</v>
      </c>
      <c r="I1120">
        <v>165</v>
      </c>
      <c r="J1120">
        <v>0</v>
      </c>
      <c r="K1120">
        <v>165</v>
      </c>
      <c r="L1120">
        <v>207900</v>
      </c>
      <c r="M1120" t="s">
        <v>1548</v>
      </c>
      <c r="N1120">
        <v>37422</v>
      </c>
      <c r="O1120">
        <v>245322</v>
      </c>
      <c r="P1120" t="s">
        <v>1394</v>
      </c>
      <c r="Q1120" s="7">
        <v>46037</v>
      </c>
      <c r="R1120" t="s">
        <v>1552</v>
      </c>
      <c r="S1120" s="10" t="str">
        <f t="shared" si="119"/>
        <v/>
      </c>
      <c r="T1120" s="10" t="str">
        <f t="shared" si="120"/>
        <v/>
      </c>
      <c r="U1120" s="10" t="str">
        <f t="shared" si="121"/>
        <v/>
      </c>
      <c r="V1120" s="10" t="str">
        <f t="shared" si="122"/>
        <v/>
      </c>
      <c r="W1120" s="10" t="str">
        <f t="shared" si="123"/>
        <v/>
      </c>
      <c r="X1120" s="10">
        <f t="shared" si="124"/>
        <v>1118</v>
      </c>
      <c r="Y1120" s="10" t="str">
        <f t="shared" si="125"/>
        <v/>
      </c>
    </row>
    <row r="1121" spans="1:25" x14ac:dyDescent="0.3">
      <c r="A1121" t="s">
        <v>2685</v>
      </c>
      <c r="B1121" s="7">
        <v>46037</v>
      </c>
      <c r="C1121" t="s">
        <v>1433</v>
      </c>
      <c r="D1121" t="s">
        <v>1434</v>
      </c>
      <c r="E1121">
        <v>18</v>
      </c>
      <c r="F1121" t="s">
        <v>1607</v>
      </c>
      <c r="G1121">
        <v>2047</v>
      </c>
      <c r="H1121" t="s">
        <v>200</v>
      </c>
      <c r="I1121">
        <v>610</v>
      </c>
      <c r="J1121">
        <v>1</v>
      </c>
      <c r="K1121">
        <v>603.9</v>
      </c>
      <c r="L1121">
        <v>1236183.3</v>
      </c>
      <c r="M1121" t="s">
        <v>1548</v>
      </c>
      <c r="N1121">
        <v>222512.99</v>
      </c>
      <c r="O1121">
        <v>1458696.29</v>
      </c>
      <c r="P1121" t="s">
        <v>1380</v>
      </c>
      <c r="Q1121" s="7">
        <v>46038</v>
      </c>
      <c r="R1121" t="s">
        <v>1549</v>
      </c>
      <c r="S1121" s="10" t="str">
        <f t="shared" si="119"/>
        <v/>
      </c>
      <c r="T1121" s="10" t="str">
        <f t="shared" si="120"/>
        <v/>
      </c>
      <c r="U1121" s="10" t="str">
        <f t="shared" si="121"/>
        <v/>
      </c>
      <c r="V1121" s="10" t="str">
        <f t="shared" si="122"/>
        <v/>
      </c>
      <c r="W1121" s="10" t="str">
        <f t="shared" si="123"/>
        <v/>
      </c>
      <c r="X1121" s="10">
        <f t="shared" si="124"/>
        <v>1119</v>
      </c>
      <c r="Y1121" s="10" t="str">
        <f t="shared" si="125"/>
        <v/>
      </c>
    </row>
    <row r="1122" spans="1:25" x14ac:dyDescent="0.3">
      <c r="A1122" t="s">
        <v>2686</v>
      </c>
      <c r="B1122" s="7">
        <v>46037</v>
      </c>
      <c r="C1122" t="s">
        <v>1409</v>
      </c>
      <c r="D1122" t="s">
        <v>1410</v>
      </c>
      <c r="E1122">
        <v>18</v>
      </c>
      <c r="F1122" t="s">
        <v>1607</v>
      </c>
      <c r="G1122">
        <v>633</v>
      </c>
      <c r="H1122" t="s">
        <v>200</v>
      </c>
      <c r="I1122">
        <v>610</v>
      </c>
      <c r="J1122">
        <v>1</v>
      </c>
      <c r="K1122">
        <v>603.9</v>
      </c>
      <c r="L1122">
        <v>382268.7</v>
      </c>
      <c r="M1122" t="s">
        <v>1548</v>
      </c>
      <c r="N1122">
        <v>68808.37</v>
      </c>
      <c r="O1122">
        <v>451077.07</v>
      </c>
      <c r="P1122" t="s">
        <v>1380</v>
      </c>
      <c r="Q1122" s="7">
        <v>46039</v>
      </c>
      <c r="R1122" t="s">
        <v>1549</v>
      </c>
      <c r="S1122" s="10" t="str">
        <f t="shared" si="119"/>
        <v/>
      </c>
      <c r="T1122" s="10" t="str">
        <f t="shared" si="120"/>
        <v/>
      </c>
      <c r="U1122" s="10" t="str">
        <f t="shared" si="121"/>
        <v/>
      </c>
      <c r="V1122" s="10" t="str">
        <f t="shared" si="122"/>
        <v/>
      </c>
      <c r="W1122" s="10" t="str">
        <f t="shared" si="123"/>
        <v/>
      </c>
      <c r="X1122" s="10">
        <f t="shared" si="124"/>
        <v>1120</v>
      </c>
      <c r="Y1122" s="10" t="str">
        <f t="shared" si="125"/>
        <v/>
      </c>
    </row>
    <row r="1123" spans="1:25" x14ac:dyDescent="0.3">
      <c r="A1123" t="s">
        <v>2687</v>
      </c>
      <c r="B1123" s="7">
        <v>46037</v>
      </c>
      <c r="C1123" t="s">
        <v>1493</v>
      </c>
      <c r="D1123" t="s">
        <v>1494</v>
      </c>
      <c r="E1123">
        <v>18</v>
      </c>
      <c r="F1123" t="s">
        <v>1572</v>
      </c>
      <c r="G1123">
        <v>1426</v>
      </c>
      <c r="H1123" t="s">
        <v>200</v>
      </c>
      <c r="I1123">
        <v>610</v>
      </c>
      <c r="J1123">
        <v>0</v>
      </c>
      <c r="K1123">
        <v>610</v>
      </c>
      <c r="L1123">
        <v>869860</v>
      </c>
      <c r="M1123" t="s">
        <v>1548</v>
      </c>
      <c r="N1123">
        <v>156574.79999999999</v>
      </c>
      <c r="O1123">
        <v>1026434.8</v>
      </c>
      <c r="P1123" t="s">
        <v>1389</v>
      </c>
      <c r="Q1123" s="7">
        <v>46038</v>
      </c>
      <c r="R1123" t="s">
        <v>1549</v>
      </c>
      <c r="S1123" s="10" t="str">
        <f t="shared" si="119"/>
        <v/>
      </c>
      <c r="T1123" s="10" t="str">
        <f t="shared" si="120"/>
        <v/>
      </c>
      <c r="U1123" s="10" t="str">
        <f t="shared" si="121"/>
        <v/>
      </c>
      <c r="V1123" s="10" t="str">
        <f t="shared" si="122"/>
        <v/>
      </c>
      <c r="W1123" s="10" t="str">
        <f t="shared" si="123"/>
        <v/>
      </c>
      <c r="X1123" s="10">
        <f t="shared" si="124"/>
        <v>1121</v>
      </c>
      <c r="Y1123" s="10" t="str">
        <f t="shared" si="125"/>
        <v/>
      </c>
    </row>
    <row r="1124" spans="1:25" x14ac:dyDescent="0.3">
      <c r="A1124" t="s">
        <v>2688</v>
      </c>
      <c r="B1124" s="7">
        <v>46037</v>
      </c>
      <c r="C1124" t="s">
        <v>1465</v>
      </c>
      <c r="D1124" t="s">
        <v>1466</v>
      </c>
      <c r="E1124">
        <v>18</v>
      </c>
      <c r="F1124" t="s">
        <v>1570</v>
      </c>
      <c r="G1124">
        <v>388</v>
      </c>
      <c r="H1124" t="s">
        <v>200</v>
      </c>
      <c r="I1124">
        <v>780</v>
      </c>
      <c r="J1124">
        <v>1</v>
      </c>
      <c r="K1124">
        <v>772.2</v>
      </c>
      <c r="L1124">
        <v>299613.59999999998</v>
      </c>
      <c r="M1124" t="s">
        <v>1548</v>
      </c>
      <c r="N1124">
        <v>53930.45</v>
      </c>
      <c r="O1124">
        <v>353544.05</v>
      </c>
      <c r="P1124" t="s">
        <v>1380</v>
      </c>
      <c r="Q1124" s="7">
        <v>46039</v>
      </c>
      <c r="R1124" t="s">
        <v>1552</v>
      </c>
      <c r="S1124" s="10" t="str">
        <f t="shared" si="119"/>
        <v/>
      </c>
      <c r="T1124" s="10" t="str">
        <f t="shared" si="120"/>
        <v/>
      </c>
      <c r="U1124" s="10" t="str">
        <f t="shared" si="121"/>
        <v/>
      </c>
      <c r="V1124" s="10" t="str">
        <f t="shared" si="122"/>
        <v/>
      </c>
      <c r="W1124" s="10" t="str">
        <f t="shared" si="123"/>
        <v/>
      </c>
      <c r="X1124" s="10">
        <f t="shared" si="124"/>
        <v>1122</v>
      </c>
      <c r="Y1124" s="10" t="str">
        <f t="shared" si="125"/>
        <v/>
      </c>
    </row>
    <row r="1125" spans="1:25" x14ac:dyDescent="0.3">
      <c r="A1125" t="s">
        <v>2689</v>
      </c>
      <c r="B1125" s="7">
        <v>46038</v>
      </c>
      <c r="C1125" t="s">
        <v>1415</v>
      </c>
      <c r="D1125" t="s">
        <v>1416</v>
      </c>
      <c r="E1125">
        <v>18</v>
      </c>
      <c r="F1125" t="s">
        <v>1572</v>
      </c>
      <c r="G1125">
        <v>457</v>
      </c>
      <c r="H1125" t="s">
        <v>200</v>
      </c>
      <c r="I1125">
        <v>610</v>
      </c>
      <c r="J1125">
        <v>3</v>
      </c>
      <c r="K1125">
        <v>591.70000000000005</v>
      </c>
      <c r="L1125">
        <v>270406.90000000002</v>
      </c>
      <c r="M1125" t="s">
        <v>1548</v>
      </c>
      <c r="N1125">
        <v>48673.24</v>
      </c>
      <c r="O1125">
        <v>319080.14</v>
      </c>
      <c r="P1125" t="s">
        <v>1418</v>
      </c>
      <c r="Q1125" s="7">
        <v>46038</v>
      </c>
      <c r="R1125" t="s">
        <v>1549</v>
      </c>
      <c r="S1125" s="10" t="str">
        <f t="shared" si="119"/>
        <v/>
      </c>
      <c r="T1125" s="10" t="str">
        <f t="shared" si="120"/>
        <v/>
      </c>
      <c r="U1125" s="10" t="str">
        <f t="shared" si="121"/>
        <v/>
      </c>
      <c r="V1125" s="10" t="str">
        <f t="shared" si="122"/>
        <v/>
      </c>
      <c r="W1125" s="10" t="str">
        <f t="shared" si="123"/>
        <v/>
      </c>
      <c r="X1125" s="10">
        <f t="shared" si="124"/>
        <v>1123</v>
      </c>
      <c r="Y1125" s="10" t="str">
        <f t="shared" si="125"/>
        <v/>
      </c>
    </row>
    <row r="1126" spans="1:25" x14ac:dyDescent="0.3">
      <c r="A1126" t="s">
        <v>2690</v>
      </c>
      <c r="B1126" s="7">
        <v>46038</v>
      </c>
      <c r="C1126" t="s">
        <v>1385</v>
      </c>
      <c r="D1126" t="s">
        <v>1386</v>
      </c>
      <c r="E1126">
        <v>16</v>
      </c>
      <c r="F1126" t="s">
        <v>1585</v>
      </c>
      <c r="G1126">
        <v>338</v>
      </c>
      <c r="H1126" t="s">
        <v>200</v>
      </c>
      <c r="I1126">
        <v>148</v>
      </c>
      <c r="J1126">
        <v>2</v>
      </c>
      <c r="K1126">
        <v>145.04</v>
      </c>
      <c r="L1126">
        <v>49023.519999999997</v>
      </c>
      <c r="M1126" t="s">
        <v>1557</v>
      </c>
      <c r="N1126">
        <v>8824.23</v>
      </c>
      <c r="O1126">
        <v>57847.75</v>
      </c>
      <c r="P1126" t="s">
        <v>1389</v>
      </c>
      <c r="Q1126" s="7">
        <v>46039</v>
      </c>
      <c r="R1126" t="s">
        <v>1549</v>
      </c>
      <c r="S1126" s="10" t="str">
        <f t="shared" si="119"/>
        <v/>
      </c>
      <c r="T1126" s="10" t="str">
        <f t="shared" si="120"/>
        <v/>
      </c>
      <c r="U1126" s="10" t="str">
        <f t="shared" si="121"/>
        <v/>
      </c>
      <c r="V1126" s="10" t="str">
        <f t="shared" si="122"/>
        <v/>
      </c>
      <c r="W1126" s="10" t="str">
        <f t="shared" si="123"/>
        <v/>
      </c>
      <c r="X1126" s="10">
        <f t="shared" si="124"/>
        <v>1124</v>
      </c>
      <c r="Y1126" s="10" t="str">
        <f t="shared" si="125"/>
        <v/>
      </c>
    </row>
    <row r="1127" spans="1:25" x14ac:dyDescent="0.3">
      <c r="A1127" t="s">
        <v>2691</v>
      </c>
      <c r="B1127" s="7">
        <v>46038</v>
      </c>
      <c r="C1127" t="s">
        <v>1436</v>
      </c>
      <c r="D1127" t="s">
        <v>1437</v>
      </c>
      <c r="E1127">
        <v>18</v>
      </c>
      <c r="F1127" t="s">
        <v>1565</v>
      </c>
      <c r="G1127">
        <v>668</v>
      </c>
      <c r="H1127" t="s">
        <v>200</v>
      </c>
      <c r="I1127">
        <v>1150</v>
      </c>
      <c r="J1127">
        <v>0</v>
      </c>
      <c r="K1127">
        <v>1150</v>
      </c>
      <c r="L1127">
        <v>768200</v>
      </c>
      <c r="M1127" t="s">
        <v>1548</v>
      </c>
      <c r="N1127">
        <v>138276</v>
      </c>
      <c r="O1127">
        <v>906476</v>
      </c>
      <c r="P1127" t="s">
        <v>1394</v>
      </c>
      <c r="Q1127" s="7">
        <v>46040</v>
      </c>
      <c r="R1127" t="s">
        <v>1552</v>
      </c>
      <c r="S1127" s="10" t="str">
        <f t="shared" si="119"/>
        <v/>
      </c>
      <c r="T1127" s="10" t="str">
        <f t="shared" si="120"/>
        <v/>
      </c>
      <c r="U1127" s="10" t="str">
        <f t="shared" si="121"/>
        <v/>
      </c>
      <c r="V1127" s="10" t="str">
        <f t="shared" si="122"/>
        <v/>
      </c>
      <c r="W1127" s="10" t="str">
        <f t="shared" si="123"/>
        <v/>
      </c>
      <c r="X1127" s="10">
        <f t="shared" si="124"/>
        <v>1125</v>
      </c>
      <c r="Y1127" s="10" t="str">
        <f t="shared" si="125"/>
        <v/>
      </c>
    </row>
    <row r="1128" spans="1:25" x14ac:dyDescent="0.3">
      <c r="A1128" t="s">
        <v>2692</v>
      </c>
      <c r="B1128" s="7">
        <v>46038</v>
      </c>
      <c r="C1128" t="s">
        <v>1501</v>
      </c>
      <c r="D1128" t="s">
        <v>1502</v>
      </c>
      <c r="E1128">
        <v>12</v>
      </c>
      <c r="F1128" t="s">
        <v>1609</v>
      </c>
      <c r="G1128">
        <v>1806</v>
      </c>
      <c r="H1128" t="s">
        <v>200</v>
      </c>
      <c r="I1128">
        <v>690</v>
      </c>
      <c r="J1128">
        <v>1</v>
      </c>
      <c r="K1128">
        <v>683.1</v>
      </c>
      <c r="L1128">
        <v>1233678.6000000001</v>
      </c>
      <c r="M1128" t="s">
        <v>1557</v>
      </c>
      <c r="N1128">
        <v>222062.15</v>
      </c>
      <c r="O1128">
        <v>1455740.75</v>
      </c>
      <c r="P1128" t="s">
        <v>1380</v>
      </c>
      <c r="Q1128" s="7">
        <v>46039</v>
      </c>
      <c r="R1128" t="s">
        <v>1549</v>
      </c>
      <c r="S1128" s="10" t="str">
        <f t="shared" si="119"/>
        <v/>
      </c>
      <c r="T1128" s="10" t="str">
        <f t="shared" si="120"/>
        <v/>
      </c>
      <c r="U1128" s="10" t="str">
        <f t="shared" si="121"/>
        <v/>
      </c>
      <c r="V1128" s="10" t="str">
        <f t="shared" si="122"/>
        <v/>
      </c>
      <c r="W1128" s="10" t="str">
        <f t="shared" si="123"/>
        <v/>
      </c>
      <c r="X1128" s="10">
        <f t="shared" si="124"/>
        <v>1126</v>
      </c>
      <c r="Y1128" s="10" t="str">
        <f t="shared" si="125"/>
        <v/>
      </c>
    </row>
    <row r="1129" spans="1:25" x14ac:dyDescent="0.3">
      <c r="A1129" t="s">
        <v>2693</v>
      </c>
      <c r="B1129" s="7">
        <v>46039</v>
      </c>
      <c r="C1129" t="s">
        <v>1439</v>
      </c>
      <c r="D1129" t="s">
        <v>1440</v>
      </c>
      <c r="E1129">
        <v>18</v>
      </c>
      <c r="F1129" t="s">
        <v>1618</v>
      </c>
      <c r="G1129">
        <v>1497</v>
      </c>
      <c r="H1129" t="s">
        <v>190</v>
      </c>
      <c r="I1129">
        <v>368</v>
      </c>
      <c r="J1129">
        <v>0</v>
      </c>
      <c r="K1129">
        <v>368</v>
      </c>
      <c r="L1129">
        <v>550896</v>
      </c>
      <c r="M1129" t="s">
        <v>1548</v>
      </c>
      <c r="N1129">
        <v>99161.279999999999</v>
      </c>
      <c r="O1129">
        <v>650057.28</v>
      </c>
      <c r="P1129" t="s">
        <v>1389</v>
      </c>
      <c r="Q1129" s="7">
        <v>46039</v>
      </c>
      <c r="R1129" t="s">
        <v>1552</v>
      </c>
      <c r="S1129" s="10" t="str">
        <f t="shared" si="119"/>
        <v/>
      </c>
      <c r="T1129" s="10" t="str">
        <f t="shared" si="120"/>
        <v/>
      </c>
      <c r="U1129" s="10" t="str">
        <f t="shared" si="121"/>
        <v/>
      </c>
      <c r="V1129" s="10" t="str">
        <f t="shared" si="122"/>
        <v/>
      </c>
      <c r="W1129" s="10" t="str">
        <f t="shared" si="123"/>
        <v/>
      </c>
      <c r="X1129" s="10">
        <f t="shared" si="124"/>
        <v>1127</v>
      </c>
      <c r="Y1129" s="10" t="str">
        <f t="shared" si="125"/>
        <v/>
      </c>
    </row>
    <row r="1130" spans="1:25" x14ac:dyDescent="0.3">
      <c r="A1130" t="s">
        <v>2694</v>
      </c>
      <c r="B1130" s="7">
        <v>46039</v>
      </c>
      <c r="C1130" t="s">
        <v>1433</v>
      </c>
      <c r="D1130" t="s">
        <v>1434</v>
      </c>
      <c r="E1130">
        <v>18</v>
      </c>
      <c r="F1130" t="s">
        <v>1576</v>
      </c>
      <c r="G1130">
        <v>1082</v>
      </c>
      <c r="H1130" t="s">
        <v>200</v>
      </c>
      <c r="I1130">
        <v>92</v>
      </c>
      <c r="J1130">
        <v>1</v>
      </c>
      <c r="K1130">
        <v>91.08</v>
      </c>
      <c r="L1130">
        <v>98548.56</v>
      </c>
      <c r="M1130" t="s">
        <v>1548</v>
      </c>
      <c r="N1130">
        <v>17738.740000000002</v>
      </c>
      <c r="O1130">
        <v>116287.3</v>
      </c>
      <c r="P1130" t="s">
        <v>1380</v>
      </c>
      <c r="Q1130" s="7">
        <v>46040</v>
      </c>
      <c r="R1130" t="s">
        <v>1549</v>
      </c>
      <c r="S1130" s="10" t="str">
        <f t="shared" si="119"/>
        <v/>
      </c>
      <c r="T1130" s="10" t="str">
        <f t="shared" si="120"/>
        <v/>
      </c>
      <c r="U1130" s="10" t="str">
        <f t="shared" si="121"/>
        <v/>
      </c>
      <c r="V1130" s="10" t="str">
        <f t="shared" si="122"/>
        <v/>
      </c>
      <c r="W1130" s="10" t="str">
        <f t="shared" si="123"/>
        <v/>
      </c>
      <c r="X1130" s="10">
        <f t="shared" si="124"/>
        <v>1128</v>
      </c>
      <c r="Y1130" s="10" t="str">
        <f t="shared" si="125"/>
        <v/>
      </c>
    </row>
    <row r="1131" spans="1:25" x14ac:dyDescent="0.3">
      <c r="A1131" t="s">
        <v>2695</v>
      </c>
      <c r="B1131" s="7">
        <v>46039</v>
      </c>
      <c r="C1131" t="s">
        <v>1409</v>
      </c>
      <c r="D1131" t="s">
        <v>1410</v>
      </c>
      <c r="E1131">
        <v>18</v>
      </c>
      <c r="F1131" t="s">
        <v>1556</v>
      </c>
      <c r="G1131">
        <v>289</v>
      </c>
      <c r="H1131" t="s">
        <v>204</v>
      </c>
      <c r="I1131">
        <v>1350</v>
      </c>
      <c r="J1131">
        <v>3</v>
      </c>
      <c r="K1131">
        <v>1309.5</v>
      </c>
      <c r="L1131">
        <v>378445.5</v>
      </c>
      <c r="M1131" t="s">
        <v>1548</v>
      </c>
      <c r="N1131">
        <v>68120.19</v>
      </c>
      <c r="O1131">
        <v>446565.69</v>
      </c>
      <c r="P1131" t="s">
        <v>1380</v>
      </c>
      <c r="Q1131" s="7">
        <v>46039</v>
      </c>
      <c r="R1131" t="s">
        <v>1549</v>
      </c>
      <c r="S1131" s="10" t="str">
        <f t="shared" si="119"/>
        <v/>
      </c>
      <c r="T1131" s="10" t="str">
        <f t="shared" si="120"/>
        <v/>
      </c>
      <c r="U1131" s="10" t="str">
        <f t="shared" si="121"/>
        <v/>
      </c>
      <c r="V1131" s="10" t="str">
        <f t="shared" si="122"/>
        <v/>
      </c>
      <c r="W1131" s="10" t="str">
        <f t="shared" si="123"/>
        <v/>
      </c>
      <c r="X1131" s="10">
        <f t="shared" si="124"/>
        <v>1129</v>
      </c>
      <c r="Y1131" s="10" t="str">
        <f t="shared" si="125"/>
        <v/>
      </c>
    </row>
    <row r="1132" spans="1:25" x14ac:dyDescent="0.3">
      <c r="A1132" t="s">
        <v>2696</v>
      </c>
      <c r="B1132" s="7">
        <v>46039</v>
      </c>
      <c r="C1132" t="s">
        <v>1427</v>
      </c>
      <c r="D1132" t="s">
        <v>1428</v>
      </c>
      <c r="E1132">
        <v>18</v>
      </c>
      <c r="F1132" t="s">
        <v>1556</v>
      </c>
      <c r="G1132">
        <v>260</v>
      </c>
      <c r="H1132" t="s">
        <v>204</v>
      </c>
      <c r="I1132">
        <v>1350</v>
      </c>
      <c r="J1132">
        <v>0</v>
      </c>
      <c r="K1132">
        <v>1350</v>
      </c>
      <c r="L1132">
        <v>351000</v>
      </c>
      <c r="M1132" t="s">
        <v>1548</v>
      </c>
      <c r="N1132">
        <v>63180</v>
      </c>
      <c r="O1132">
        <v>414180</v>
      </c>
      <c r="P1132" t="s">
        <v>1394</v>
      </c>
      <c r="Q1132" s="7">
        <v>46041</v>
      </c>
      <c r="R1132" t="s">
        <v>1552</v>
      </c>
      <c r="S1132" s="10" t="str">
        <f t="shared" si="119"/>
        <v/>
      </c>
      <c r="T1132" s="10" t="str">
        <f t="shared" si="120"/>
        <v/>
      </c>
      <c r="U1132" s="10" t="str">
        <f t="shared" si="121"/>
        <v/>
      </c>
      <c r="V1132" s="10" t="str">
        <f t="shared" si="122"/>
        <v/>
      </c>
      <c r="W1132" s="10" t="str">
        <f t="shared" si="123"/>
        <v/>
      </c>
      <c r="X1132" s="10">
        <f t="shared" si="124"/>
        <v>1130</v>
      </c>
      <c r="Y1132" s="10" t="str">
        <f t="shared" si="125"/>
        <v/>
      </c>
    </row>
    <row r="1133" spans="1:25" x14ac:dyDescent="0.3">
      <c r="A1133" t="s">
        <v>2697</v>
      </c>
      <c r="B1133" s="7">
        <v>46039</v>
      </c>
      <c r="C1133" t="s">
        <v>1419</v>
      </c>
      <c r="D1133" t="s">
        <v>1420</v>
      </c>
      <c r="E1133">
        <v>18</v>
      </c>
      <c r="F1133" t="s">
        <v>1604</v>
      </c>
      <c r="G1133">
        <v>234</v>
      </c>
      <c r="H1133" t="s">
        <v>204</v>
      </c>
      <c r="I1133">
        <v>95</v>
      </c>
      <c r="J1133">
        <v>2.5</v>
      </c>
      <c r="K1133">
        <v>92.62</v>
      </c>
      <c r="L1133">
        <v>21673.08</v>
      </c>
      <c r="M1133" t="s">
        <v>1548</v>
      </c>
      <c r="N1133">
        <v>3901.15</v>
      </c>
      <c r="O1133">
        <v>25574.23</v>
      </c>
      <c r="P1133" t="s">
        <v>1418</v>
      </c>
      <c r="Q1133" s="7">
        <v>46040</v>
      </c>
      <c r="R1133" t="s">
        <v>1552</v>
      </c>
      <c r="S1133" s="10" t="str">
        <f t="shared" si="119"/>
        <v/>
      </c>
      <c r="T1133" s="10" t="str">
        <f t="shared" si="120"/>
        <v/>
      </c>
      <c r="U1133" s="10" t="str">
        <f t="shared" si="121"/>
        <v/>
      </c>
      <c r="V1133" s="10" t="str">
        <f t="shared" si="122"/>
        <v/>
      </c>
      <c r="W1133" s="10" t="str">
        <f t="shared" si="123"/>
        <v/>
      </c>
      <c r="X1133" s="10">
        <f t="shared" si="124"/>
        <v>1131</v>
      </c>
      <c r="Y1133" s="10" t="str">
        <f t="shared" si="125"/>
        <v/>
      </c>
    </row>
    <row r="1134" spans="1:25" x14ac:dyDescent="0.3">
      <c r="A1134" t="s">
        <v>2698</v>
      </c>
      <c r="B1134" s="7">
        <v>46041</v>
      </c>
      <c r="C1134" t="s">
        <v>1430</v>
      </c>
      <c r="D1134" t="s">
        <v>1413</v>
      </c>
      <c r="E1134">
        <v>18</v>
      </c>
      <c r="F1134" t="s">
        <v>1570</v>
      </c>
      <c r="G1134">
        <v>1672</v>
      </c>
      <c r="H1134" t="s">
        <v>200</v>
      </c>
      <c r="I1134">
        <v>780</v>
      </c>
      <c r="J1134">
        <v>0</v>
      </c>
      <c r="K1134">
        <v>780</v>
      </c>
      <c r="L1134">
        <v>1304160</v>
      </c>
      <c r="M1134" t="s">
        <v>1548</v>
      </c>
      <c r="N1134">
        <v>234748.79999999999</v>
      </c>
      <c r="O1134">
        <v>1538908.8</v>
      </c>
      <c r="P1134" t="s">
        <v>1380</v>
      </c>
      <c r="Q1134" s="7">
        <v>46041</v>
      </c>
      <c r="R1134" t="s">
        <v>1549</v>
      </c>
      <c r="S1134" s="10" t="str">
        <f t="shared" si="119"/>
        <v/>
      </c>
      <c r="T1134" s="10" t="str">
        <f t="shared" si="120"/>
        <v/>
      </c>
      <c r="U1134" s="10" t="str">
        <f t="shared" si="121"/>
        <v/>
      </c>
      <c r="V1134" s="10" t="str">
        <f t="shared" si="122"/>
        <v/>
      </c>
      <c r="W1134" s="10" t="str">
        <f t="shared" si="123"/>
        <v/>
      </c>
      <c r="X1134" s="10">
        <f t="shared" si="124"/>
        <v>1132</v>
      </c>
      <c r="Y1134" s="10" t="str">
        <f t="shared" si="125"/>
        <v/>
      </c>
    </row>
    <row r="1135" spans="1:25" x14ac:dyDescent="0.3">
      <c r="A1135" t="s">
        <v>2699</v>
      </c>
      <c r="B1135" s="7">
        <v>46041</v>
      </c>
      <c r="C1135" t="s">
        <v>1427</v>
      </c>
      <c r="D1135" t="s">
        <v>1428</v>
      </c>
      <c r="E1135">
        <v>18</v>
      </c>
      <c r="F1135" t="s">
        <v>1576</v>
      </c>
      <c r="G1135">
        <v>1838</v>
      </c>
      <c r="H1135" t="s">
        <v>200</v>
      </c>
      <c r="I1135">
        <v>92</v>
      </c>
      <c r="J1135">
        <v>0</v>
      </c>
      <c r="K1135">
        <v>92</v>
      </c>
      <c r="L1135">
        <v>169096</v>
      </c>
      <c r="M1135" t="s">
        <v>1548</v>
      </c>
      <c r="N1135">
        <v>30437.279999999999</v>
      </c>
      <c r="O1135">
        <v>199533.28</v>
      </c>
      <c r="P1135" t="s">
        <v>1394</v>
      </c>
      <c r="Q1135" s="7">
        <v>46043</v>
      </c>
      <c r="R1135" t="s">
        <v>1552</v>
      </c>
      <c r="S1135" s="10" t="str">
        <f t="shared" si="119"/>
        <v/>
      </c>
      <c r="T1135" s="10" t="str">
        <f t="shared" si="120"/>
        <v/>
      </c>
      <c r="U1135" s="10" t="str">
        <f t="shared" si="121"/>
        <v/>
      </c>
      <c r="V1135" s="10" t="str">
        <f t="shared" si="122"/>
        <v/>
      </c>
      <c r="W1135" s="10" t="str">
        <f t="shared" si="123"/>
        <v/>
      </c>
      <c r="X1135" s="10">
        <f t="shared" si="124"/>
        <v>1133</v>
      </c>
      <c r="Y1135" s="10" t="str">
        <f t="shared" si="125"/>
        <v/>
      </c>
    </row>
    <row r="1136" spans="1:25" x14ac:dyDescent="0.3">
      <c r="A1136" t="s">
        <v>2700</v>
      </c>
      <c r="B1136" s="7">
        <v>46041</v>
      </c>
      <c r="C1136" t="s">
        <v>1436</v>
      </c>
      <c r="D1136" t="s">
        <v>1437</v>
      </c>
      <c r="E1136">
        <v>18</v>
      </c>
      <c r="F1136" t="s">
        <v>1559</v>
      </c>
      <c r="G1136">
        <v>2175</v>
      </c>
      <c r="H1136" t="s">
        <v>200</v>
      </c>
      <c r="I1136">
        <v>520</v>
      </c>
      <c r="J1136">
        <v>5</v>
      </c>
      <c r="K1136">
        <v>494</v>
      </c>
      <c r="L1136">
        <v>1074450</v>
      </c>
      <c r="M1136" t="s">
        <v>1548</v>
      </c>
      <c r="N1136">
        <v>193401</v>
      </c>
      <c r="O1136">
        <v>1267851</v>
      </c>
      <c r="P1136" t="s">
        <v>1394</v>
      </c>
      <c r="Q1136" s="7">
        <v>46041</v>
      </c>
      <c r="R1136" t="s">
        <v>1552</v>
      </c>
      <c r="S1136" s="10" t="str">
        <f t="shared" si="119"/>
        <v/>
      </c>
      <c r="T1136" s="10" t="str">
        <f t="shared" si="120"/>
        <v/>
      </c>
      <c r="U1136" s="10" t="str">
        <f t="shared" si="121"/>
        <v/>
      </c>
      <c r="V1136" s="10" t="str">
        <f t="shared" si="122"/>
        <v/>
      </c>
      <c r="W1136" s="10" t="str">
        <f t="shared" si="123"/>
        <v/>
      </c>
      <c r="X1136" s="10">
        <f t="shared" si="124"/>
        <v>1134</v>
      </c>
      <c r="Y1136" s="10" t="str">
        <f t="shared" si="125"/>
        <v/>
      </c>
    </row>
    <row r="1137" spans="1:25" x14ac:dyDescent="0.3">
      <c r="A1137" t="s">
        <v>2701</v>
      </c>
      <c r="B1137" s="7">
        <v>46042</v>
      </c>
      <c r="C1137" t="s">
        <v>1481</v>
      </c>
      <c r="D1137" t="s">
        <v>1482</v>
      </c>
      <c r="E1137">
        <v>18</v>
      </c>
      <c r="F1137" t="s">
        <v>1551</v>
      </c>
      <c r="G1137">
        <v>1709</v>
      </c>
      <c r="H1137" t="s">
        <v>190</v>
      </c>
      <c r="I1137">
        <v>342</v>
      </c>
      <c r="J1137">
        <v>3</v>
      </c>
      <c r="K1137">
        <v>331.74</v>
      </c>
      <c r="L1137">
        <v>566943.66</v>
      </c>
      <c r="M1137" t="s">
        <v>1548</v>
      </c>
      <c r="N1137">
        <v>102049.86</v>
      </c>
      <c r="O1137">
        <v>668993.52</v>
      </c>
      <c r="P1137" t="s">
        <v>1389</v>
      </c>
      <c r="Q1137" s="7">
        <v>46042</v>
      </c>
      <c r="R1137" t="s">
        <v>1549</v>
      </c>
      <c r="S1137" s="10" t="str">
        <f t="shared" si="119"/>
        <v/>
      </c>
      <c r="T1137" s="10" t="str">
        <f t="shared" si="120"/>
        <v/>
      </c>
      <c r="U1137" s="10" t="str">
        <f t="shared" si="121"/>
        <v/>
      </c>
      <c r="V1137" s="10" t="str">
        <f t="shared" si="122"/>
        <v/>
      </c>
      <c r="W1137" s="10" t="str">
        <f t="shared" si="123"/>
        <v/>
      </c>
      <c r="X1137" s="10">
        <f t="shared" si="124"/>
        <v>1135</v>
      </c>
      <c r="Y1137" s="10" t="str">
        <f t="shared" si="125"/>
        <v/>
      </c>
    </row>
    <row r="1138" spans="1:25" x14ac:dyDescent="0.3">
      <c r="A1138" t="s">
        <v>2702</v>
      </c>
      <c r="B1138" s="7">
        <v>46042</v>
      </c>
      <c r="C1138" t="s">
        <v>1478</v>
      </c>
      <c r="D1138" t="s">
        <v>1479</v>
      </c>
      <c r="E1138">
        <v>18</v>
      </c>
      <c r="F1138" t="s">
        <v>1618</v>
      </c>
      <c r="G1138">
        <v>1805</v>
      </c>
      <c r="H1138" t="s">
        <v>190</v>
      </c>
      <c r="I1138">
        <v>368</v>
      </c>
      <c r="J1138">
        <v>5</v>
      </c>
      <c r="K1138">
        <v>349.6</v>
      </c>
      <c r="L1138">
        <v>631028</v>
      </c>
      <c r="M1138" t="s">
        <v>1548</v>
      </c>
      <c r="N1138">
        <v>113585.04</v>
      </c>
      <c r="O1138">
        <v>744613.04</v>
      </c>
      <c r="P1138" t="s">
        <v>1394</v>
      </c>
      <c r="Q1138" s="7">
        <v>46044</v>
      </c>
      <c r="R1138" t="s">
        <v>1552</v>
      </c>
      <c r="S1138" s="10" t="str">
        <f t="shared" si="119"/>
        <v/>
      </c>
      <c r="T1138" s="10" t="str">
        <f t="shared" si="120"/>
        <v/>
      </c>
      <c r="U1138" s="10" t="str">
        <f t="shared" si="121"/>
        <v/>
      </c>
      <c r="V1138" s="10" t="str">
        <f t="shared" si="122"/>
        <v/>
      </c>
      <c r="W1138" s="10" t="str">
        <f t="shared" si="123"/>
        <v/>
      </c>
      <c r="X1138" s="10">
        <f t="shared" si="124"/>
        <v>1136</v>
      </c>
      <c r="Y1138" s="10" t="str">
        <f t="shared" si="125"/>
        <v/>
      </c>
    </row>
    <row r="1139" spans="1:25" x14ac:dyDescent="0.3">
      <c r="A1139" t="s">
        <v>2703</v>
      </c>
      <c r="B1139" s="7">
        <v>46042</v>
      </c>
      <c r="C1139" t="s">
        <v>1376</v>
      </c>
      <c r="D1139" t="s">
        <v>1377</v>
      </c>
      <c r="E1139">
        <v>18</v>
      </c>
      <c r="F1139" t="s">
        <v>1572</v>
      </c>
      <c r="G1139">
        <v>2064</v>
      </c>
      <c r="H1139" t="s">
        <v>200</v>
      </c>
      <c r="I1139">
        <v>610</v>
      </c>
      <c r="J1139">
        <v>1</v>
      </c>
      <c r="K1139">
        <v>603.9</v>
      </c>
      <c r="L1139">
        <v>1246449.6000000001</v>
      </c>
      <c r="M1139" t="s">
        <v>1548</v>
      </c>
      <c r="N1139">
        <v>224360.93</v>
      </c>
      <c r="O1139">
        <v>1470810.53</v>
      </c>
      <c r="P1139" t="s">
        <v>1380</v>
      </c>
      <c r="Q1139" s="7">
        <v>46043</v>
      </c>
      <c r="R1139" t="s">
        <v>1549</v>
      </c>
      <c r="S1139" s="10" t="str">
        <f t="shared" si="119"/>
        <v/>
      </c>
      <c r="T1139" s="10" t="str">
        <f t="shared" si="120"/>
        <v/>
      </c>
      <c r="U1139" s="10" t="str">
        <f t="shared" si="121"/>
        <v/>
      </c>
      <c r="V1139" s="10" t="str">
        <f t="shared" si="122"/>
        <v/>
      </c>
      <c r="W1139" s="10" t="str">
        <f t="shared" si="123"/>
        <v/>
      </c>
      <c r="X1139" s="10">
        <f t="shared" si="124"/>
        <v>1137</v>
      </c>
      <c r="Y1139" s="10" t="str">
        <f t="shared" si="125"/>
        <v/>
      </c>
    </row>
    <row r="1140" spans="1:25" x14ac:dyDescent="0.3">
      <c r="A1140" t="s">
        <v>2704</v>
      </c>
      <c r="B1140" s="7">
        <v>46042</v>
      </c>
      <c r="C1140" t="s">
        <v>1521</v>
      </c>
      <c r="D1140" t="s">
        <v>1522</v>
      </c>
      <c r="E1140">
        <v>18</v>
      </c>
      <c r="F1140" t="s">
        <v>1574</v>
      </c>
      <c r="G1140">
        <v>1293</v>
      </c>
      <c r="H1140" t="s">
        <v>190</v>
      </c>
      <c r="I1140">
        <v>395</v>
      </c>
      <c r="J1140">
        <v>3</v>
      </c>
      <c r="K1140">
        <v>383.15</v>
      </c>
      <c r="L1140">
        <v>495412.95</v>
      </c>
      <c r="M1140" t="s">
        <v>1548</v>
      </c>
      <c r="N1140">
        <v>89174.33</v>
      </c>
      <c r="O1140">
        <v>584587.28</v>
      </c>
      <c r="P1140" t="s">
        <v>1418</v>
      </c>
      <c r="Q1140" s="7">
        <v>46043</v>
      </c>
      <c r="R1140" t="s">
        <v>1552</v>
      </c>
      <c r="S1140" s="10" t="str">
        <f t="shared" si="119"/>
        <v/>
      </c>
      <c r="T1140" s="10" t="str">
        <f t="shared" si="120"/>
        <v/>
      </c>
      <c r="U1140" s="10" t="str">
        <f t="shared" si="121"/>
        <v/>
      </c>
      <c r="V1140" s="10" t="str">
        <f t="shared" si="122"/>
        <v/>
      </c>
      <c r="W1140" s="10" t="str">
        <f t="shared" si="123"/>
        <v/>
      </c>
      <c r="X1140" s="10">
        <f t="shared" si="124"/>
        <v>1138</v>
      </c>
      <c r="Y1140" s="10" t="str">
        <f t="shared" si="125"/>
        <v/>
      </c>
    </row>
    <row r="1141" spans="1:25" x14ac:dyDescent="0.3">
      <c r="A1141" t="s">
        <v>2705</v>
      </c>
      <c r="B1141" s="7">
        <v>46043</v>
      </c>
      <c r="C1141" t="s">
        <v>1412</v>
      </c>
      <c r="D1141" t="s">
        <v>1413</v>
      </c>
      <c r="E1141">
        <v>18</v>
      </c>
      <c r="F1141" t="s">
        <v>1627</v>
      </c>
      <c r="G1141">
        <v>1981</v>
      </c>
      <c r="H1141" t="s">
        <v>200</v>
      </c>
      <c r="I1141">
        <v>820</v>
      </c>
      <c r="J1141">
        <v>0</v>
      </c>
      <c r="K1141">
        <v>820</v>
      </c>
      <c r="L1141">
        <v>1624420</v>
      </c>
      <c r="M1141" t="s">
        <v>1548</v>
      </c>
      <c r="N1141">
        <v>292395.59999999998</v>
      </c>
      <c r="O1141">
        <v>1916815.6</v>
      </c>
      <c r="P1141" t="s">
        <v>1389</v>
      </c>
      <c r="Q1141" s="7">
        <v>46045</v>
      </c>
      <c r="R1141" t="s">
        <v>1552</v>
      </c>
      <c r="S1141" s="10" t="str">
        <f t="shared" si="119"/>
        <v/>
      </c>
      <c r="T1141" s="10" t="str">
        <f t="shared" si="120"/>
        <v/>
      </c>
      <c r="U1141" s="10" t="str">
        <f t="shared" si="121"/>
        <v/>
      </c>
      <c r="V1141" s="10" t="str">
        <f t="shared" si="122"/>
        <v/>
      </c>
      <c r="W1141" s="10" t="str">
        <f t="shared" si="123"/>
        <v/>
      </c>
      <c r="X1141" s="10">
        <f t="shared" si="124"/>
        <v>1139</v>
      </c>
      <c r="Y1141" s="10" t="str">
        <f t="shared" si="125"/>
        <v/>
      </c>
    </row>
    <row r="1142" spans="1:25" x14ac:dyDescent="0.3">
      <c r="A1142" t="s">
        <v>2706</v>
      </c>
      <c r="B1142" s="7">
        <v>46043</v>
      </c>
      <c r="C1142" t="s">
        <v>1449</v>
      </c>
      <c r="D1142" t="s">
        <v>1450</v>
      </c>
      <c r="E1142">
        <v>18</v>
      </c>
      <c r="F1142" t="s">
        <v>1618</v>
      </c>
      <c r="G1142">
        <v>202</v>
      </c>
      <c r="H1142" t="s">
        <v>190</v>
      </c>
      <c r="I1142">
        <v>368</v>
      </c>
      <c r="J1142">
        <v>0</v>
      </c>
      <c r="K1142">
        <v>368</v>
      </c>
      <c r="L1142">
        <v>74336</v>
      </c>
      <c r="M1142" t="s">
        <v>1548</v>
      </c>
      <c r="N1142">
        <v>13380.48</v>
      </c>
      <c r="O1142">
        <v>87716.479999999996</v>
      </c>
      <c r="P1142" t="s">
        <v>1418</v>
      </c>
      <c r="Q1142" s="7">
        <v>46044</v>
      </c>
      <c r="R1142" t="s">
        <v>1552</v>
      </c>
      <c r="S1142" s="10" t="str">
        <f t="shared" si="119"/>
        <v/>
      </c>
      <c r="T1142" s="10" t="str">
        <f t="shared" si="120"/>
        <v/>
      </c>
      <c r="U1142" s="10" t="str">
        <f t="shared" si="121"/>
        <v/>
      </c>
      <c r="V1142" s="10" t="str">
        <f t="shared" si="122"/>
        <v/>
      </c>
      <c r="W1142" s="10" t="str">
        <f t="shared" si="123"/>
        <v/>
      </c>
      <c r="X1142" s="10">
        <f t="shared" si="124"/>
        <v>1140</v>
      </c>
      <c r="Y1142" s="10" t="str">
        <f t="shared" si="125"/>
        <v/>
      </c>
    </row>
    <row r="1143" spans="1:25" x14ac:dyDescent="0.3">
      <c r="A1143" t="s">
        <v>2707</v>
      </c>
      <c r="B1143" s="7">
        <v>46043</v>
      </c>
      <c r="C1143" t="s">
        <v>1439</v>
      </c>
      <c r="D1143" t="s">
        <v>1440</v>
      </c>
      <c r="E1143">
        <v>18</v>
      </c>
      <c r="F1143" t="s">
        <v>1556</v>
      </c>
      <c r="G1143">
        <v>43</v>
      </c>
      <c r="H1143" t="s">
        <v>204</v>
      </c>
      <c r="I1143">
        <v>1350</v>
      </c>
      <c r="J1143">
        <v>5</v>
      </c>
      <c r="K1143">
        <v>1282.5</v>
      </c>
      <c r="L1143">
        <v>55147.5</v>
      </c>
      <c r="M1143" t="s">
        <v>1548</v>
      </c>
      <c r="N1143">
        <v>9926.5499999999993</v>
      </c>
      <c r="O1143">
        <v>65074.05</v>
      </c>
      <c r="P1143" t="s">
        <v>1389</v>
      </c>
      <c r="Q1143" s="7">
        <v>46044</v>
      </c>
      <c r="R1143" t="s">
        <v>1552</v>
      </c>
      <c r="S1143" s="10" t="str">
        <f t="shared" si="119"/>
        <v/>
      </c>
      <c r="T1143" s="10" t="str">
        <f t="shared" si="120"/>
        <v/>
      </c>
      <c r="U1143" s="10" t="str">
        <f t="shared" si="121"/>
        <v/>
      </c>
      <c r="V1143" s="10" t="str">
        <f t="shared" si="122"/>
        <v/>
      </c>
      <c r="W1143" s="10" t="str">
        <f t="shared" si="123"/>
        <v/>
      </c>
      <c r="X1143" s="10">
        <f t="shared" si="124"/>
        <v>1141</v>
      </c>
      <c r="Y1143" s="10" t="str">
        <f t="shared" si="125"/>
        <v/>
      </c>
    </row>
    <row r="1144" spans="1:25" x14ac:dyDescent="0.3">
      <c r="A1144" t="s">
        <v>2708</v>
      </c>
      <c r="B1144" s="7">
        <v>46043</v>
      </c>
      <c r="C1144" t="s">
        <v>1458</v>
      </c>
      <c r="D1144" t="s">
        <v>1459</v>
      </c>
      <c r="E1144">
        <v>18</v>
      </c>
      <c r="F1144" t="s">
        <v>1604</v>
      </c>
      <c r="G1144">
        <v>44</v>
      </c>
      <c r="H1144" t="s">
        <v>204</v>
      </c>
      <c r="I1144">
        <v>95</v>
      </c>
      <c r="J1144">
        <v>5</v>
      </c>
      <c r="K1144">
        <v>90.25</v>
      </c>
      <c r="L1144">
        <v>3971</v>
      </c>
      <c r="M1144" t="s">
        <v>1548</v>
      </c>
      <c r="N1144">
        <v>714.78</v>
      </c>
      <c r="O1144">
        <v>4685.78</v>
      </c>
      <c r="P1144" t="s">
        <v>1394</v>
      </c>
      <c r="Q1144" s="7">
        <v>46044</v>
      </c>
      <c r="R1144" t="s">
        <v>1552</v>
      </c>
      <c r="S1144" s="10" t="str">
        <f t="shared" si="119"/>
        <v/>
      </c>
      <c r="T1144" s="10" t="str">
        <f t="shared" si="120"/>
        <v/>
      </c>
      <c r="U1144" s="10" t="str">
        <f t="shared" si="121"/>
        <v/>
      </c>
      <c r="V1144" s="10" t="str">
        <f t="shared" si="122"/>
        <v/>
      </c>
      <c r="W1144" s="10" t="str">
        <f t="shared" si="123"/>
        <v/>
      </c>
      <c r="X1144" s="10">
        <f t="shared" si="124"/>
        <v>1142</v>
      </c>
      <c r="Y1144" s="10" t="str">
        <f t="shared" si="125"/>
        <v/>
      </c>
    </row>
    <row r="1145" spans="1:25" x14ac:dyDescent="0.3">
      <c r="A1145" t="s">
        <v>2709</v>
      </c>
      <c r="B1145" s="7">
        <v>46043</v>
      </c>
      <c r="C1145" t="s">
        <v>1436</v>
      </c>
      <c r="D1145" t="s">
        <v>1437</v>
      </c>
      <c r="E1145">
        <v>18</v>
      </c>
      <c r="F1145" t="s">
        <v>1559</v>
      </c>
      <c r="G1145">
        <v>352</v>
      </c>
      <c r="H1145" t="s">
        <v>200</v>
      </c>
      <c r="I1145">
        <v>520</v>
      </c>
      <c r="J1145">
        <v>2</v>
      </c>
      <c r="K1145">
        <v>509.6</v>
      </c>
      <c r="L1145">
        <v>179379.20000000001</v>
      </c>
      <c r="M1145" t="s">
        <v>1548</v>
      </c>
      <c r="N1145">
        <v>32288.26</v>
      </c>
      <c r="O1145">
        <v>211667.46</v>
      </c>
      <c r="P1145" t="s">
        <v>1394</v>
      </c>
      <c r="Q1145" s="7">
        <v>46045</v>
      </c>
      <c r="R1145" t="s">
        <v>1549</v>
      </c>
      <c r="S1145" s="10" t="str">
        <f t="shared" si="119"/>
        <v/>
      </c>
      <c r="T1145" s="10" t="str">
        <f t="shared" si="120"/>
        <v/>
      </c>
      <c r="U1145" s="10" t="str">
        <f t="shared" si="121"/>
        <v/>
      </c>
      <c r="V1145" s="10" t="str">
        <f t="shared" si="122"/>
        <v/>
      </c>
      <c r="W1145" s="10" t="str">
        <f t="shared" si="123"/>
        <v/>
      </c>
      <c r="X1145" s="10">
        <f t="shared" si="124"/>
        <v>1143</v>
      </c>
      <c r="Y1145" s="10" t="str">
        <f t="shared" si="125"/>
        <v/>
      </c>
    </row>
    <row r="1146" spans="1:25" x14ac:dyDescent="0.3">
      <c r="A1146" t="s">
        <v>2710</v>
      </c>
      <c r="B1146" s="7">
        <v>46044</v>
      </c>
      <c r="C1146" t="s">
        <v>1376</v>
      </c>
      <c r="D1146" t="s">
        <v>1377</v>
      </c>
      <c r="E1146">
        <v>18</v>
      </c>
      <c r="F1146" t="s">
        <v>1547</v>
      </c>
      <c r="G1146">
        <v>1151</v>
      </c>
      <c r="H1146" t="s">
        <v>190</v>
      </c>
      <c r="I1146">
        <v>355</v>
      </c>
      <c r="J1146">
        <v>0</v>
      </c>
      <c r="K1146">
        <v>355</v>
      </c>
      <c r="L1146">
        <v>408605</v>
      </c>
      <c r="M1146" t="s">
        <v>1548</v>
      </c>
      <c r="N1146">
        <v>73548.899999999994</v>
      </c>
      <c r="O1146">
        <v>482153.9</v>
      </c>
      <c r="P1146" t="s">
        <v>1380</v>
      </c>
      <c r="Q1146" s="7">
        <v>46046</v>
      </c>
      <c r="R1146" t="s">
        <v>1549</v>
      </c>
      <c r="S1146" s="10" t="str">
        <f t="shared" si="119"/>
        <v/>
      </c>
      <c r="T1146" s="10" t="str">
        <f t="shared" si="120"/>
        <v/>
      </c>
      <c r="U1146" s="10" t="str">
        <f t="shared" si="121"/>
        <v/>
      </c>
      <c r="V1146" s="10" t="str">
        <f t="shared" si="122"/>
        <v/>
      </c>
      <c r="W1146" s="10" t="str">
        <f t="shared" si="123"/>
        <v/>
      </c>
      <c r="X1146" s="10">
        <f t="shared" si="124"/>
        <v>1144</v>
      </c>
      <c r="Y1146" s="10" t="str">
        <f t="shared" si="125"/>
        <v/>
      </c>
    </row>
    <row r="1147" spans="1:25" x14ac:dyDescent="0.3">
      <c r="A1147" t="s">
        <v>2711</v>
      </c>
      <c r="B1147" s="7">
        <v>46044</v>
      </c>
      <c r="C1147" t="s">
        <v>1487</v>
      </c>
      <c r="D1147" t="s">
        <v>1443</v>
      </c>
      <c r="E1147">
        <v>15</v>
      </c>
      <c r="F1147" t="s">
        <v>1565</v>
      </c>
      <c r="G1147">
        <v>91</v>
      </c>
      <c r="H1147" t="s">
        <v>200</v>
      </c>
      <c r="I1147">
        <v>1150</v>
      </c>
      <c r="J1147">
        <v>1</v>
      </c>
      <c r="K1147">
        <v>1138.5</v>
      </c>
      <c r="L1147">
        <v>103603.5</v>
      </c>
      <c r="M1147" t="s">
        <v>1557</v>
      </c>
      <c r="N1147">
        <v>18648.63</v>
      </c>
      <c r="O1147">
        <v>122252.13</v>
      </c>
      <c r="P1147" t="s">
        <v>1380</v>
      </c>
      <c r="Q1147" s="7">
        <v>46045</v>
      </c>
      <c r="R1147" t="s">
        <v>1549</v>
      </c>
      <c r="S1147" s="10" t="str">
        <f t="shared" si="119"/>
        <v/>
      </c>
      <c r="T1147" s="10" t="str">
        <f t="shared" si="120"/>
        <v/>
      </c>
      <c r="U1147" s="10" t="str">
        <f t="shared" si="121"/>
        <v/>
      </c>
      <c r="V1147" s="10" t="str">
        <f t="shared" si="122"/>
        <v/>
      </c>
      <c r="W1147" s="10" t="str">
        <f t="shared" si="123"/>
        <v/>
      </c>
      <c r="X1147" s="10">
        <f t="shared" si="124"/>
        <v>1145</v>
      </c>
      <c r="Y1147" s="10" t="str">
        <f t="shared" si="125"/>
        <v/>
      </c>
    </row>
    <row r="1148" spans="1:25" x14ac:dyDescent="0.3">
      <c r="A1148" t="s">
        <v>2712</v>
      </c>
      <c r="B1148" s="7">
        <v>46044</v>
      </c>
      <c r="C1148" t="s">
        <v>1395</v>
      </c>
      <c r="D1148" t="s">
        <v>1396</v>
      </c>
      <c r="E1148">
        <v>18</v>
      </c>
      <c r="F1148" t="s">
        <v>1585</v>
      </c>
      <c r="G1148">
        <v>1439</v>
      </c>
      <c r="H1148" t="s">
        <v>200</v>
      </c>
      <c r="I1148">
        <v>148</v>
      </c>
      <c r="J1148">
        <v>4</v>
      </c>
      <c r="K1148">
        <v>142.08000000000001</v>
      </c>
      <c r="L1148">
        <v>204453.12</v>
      </c>
      <c r="M1148" t="s">
        <v>1548</v>
      </c>
      <c r="N1148">
        <v>36801.56</v>
      </c>
      <c r="O1148">
        <v>241254.68</v>
      </c>
      <c r="P1148" t="s">
        <v>1394</v>
      </c>
      <c r="Q1148" s="7">
        <v>46046</v>
      </c>
      <c r="R1148" t="s">
        <v>1549</v>
      </c>
      <c r="S1148" s="10" t="str">
        <f t="shared" si="119"/>
        <v/>
      </c>
      <c r="T1148" s="10" t="str">
        <f t="shared" si="120"/>
        <v/>
      </c>
      <c r="U1148" s="10" t="str">
        <f t="shared" si="121"/>
        <v/>
      </c>
      <c r="V1148" s="10" t="str">
        <f t="shared" si="122"/>
        <v/>
      </c>
      <c r="W1148" s="10" t="str">
        <f t="shared" si="123"/>
        <v/>
      </c>
      <c r="X1148" s="10">
        <f t="shared" si="124"/>
        <v>1146</v>
      </c>
      <c r="Y1148" s="10" t="str">
        <f t="shared" si="125"/>
        <v/>
      </c>
    </row>
    <row r="1149" spans="1:25" x14ac:dyDescent="0.3">
      <c r="A1149" t="s">
        <v>2713</v>
      </c>
      <c r="B1149" s="7">
        <v>46044</v>
      </c>
      <c r="C1149" t="s">
        <v>1493</v>
      </c>
      <c r="D1149" t="s">
        <v>1494</v>
      </c>
      <c r="E1149">
        <v>18</v>
      </c>
      <c r="F1149" t="s">
        <v>1604</v>
      </c>
      <c r="G1149">
        <v>119</v>
      </c>
      <c r="H1149" t="s">
        <v>204</v>
      </c>
      <c r="I1149">
        <v>95</v>
      </c>
      <c r="J1149">
        <v>3</v>
      </c>
      <c r="K1149">
        <v>92.15</v>
      </c>
      <c r="L1149">
        <v>10965.85</v>
      </c>
      <c r="M1149" t="s">
        <v>1548</v>
      </c>
      <c r="N1149">
        <v>1973.85</v>
      </c>
      <c r="O1149">
        <v>12939.7</v>
      </c>
      <c r="P1149" t="s">
        <v>1389</v>
      </c>
      <c r="Q1149" s="7">
        <v>46046</v>
      </c>
      <c r="R1149" t="s">
        <v>1549</v>
      </c>
      <c r="S1149" s="10" t="str">
        <f t="shared" si="119"/>
        <v/>
      </c>
      <c r="T1149" s="10" t="str">
        <f t="shared" si="120"/>
        <v/>
      </c>
      <c r="U1149" s="10" t="str">
        <f t="shared" si="121"/>
        <v/>
      </c>
      <c r="V1149" s="10" t="str">
        <f t="shared" si="122"/>
        <v/>
      </c>
      <c r="W1149" s="10" t="str">
        <f t="shared" si="123"/>
        <v/>
      </c>
      <c r="X1149" s="10">
        <f t="shared" si="124"/>
        <v>1147</v>
      </c>
      <c r="Y1149" s="10" t="str">
        <f t="shared" si="125"/>
        <v/>
      </c>
    </row>
    <row r="1150" spans="1:25" x14ac:dyDescent="0.3">
      <c r="A1150" t="s">
        <v>2714</v>
      </c>
      <c r="B1150" s="7">
        <v>46044</v>
      </c>
      <c r="C1150" t="s">
        <v>1496</v>
      </c>
      <c r="D1150" t="s">
        <v>1497</v>
      </c>
      <c r="E1150">
        <v>18</v>
      </c>
      <c r="F1150" t="s">
        <v>1618</v>
      </c>
      <c r="G1150">
        <v>595</v>
      </c>
      <c r="H1150" t="s">
        <v>190</v>
      </c>
      <c r="I1150">
        <v>368</v>
      </c>
      <c r="J1150">
        <v>4</v>
      </c>
      <c r="K1150">
        <v>353.28</v>
      </c>
      <c r="L1150">
        <v>210201.60000000001</v>
      </c>
      <c r="M1150" t="s">
        <v>1548</v>
      </c>
      <c r="N1150">
        <v>37836.29</v>
      </c>
      <c r="O1150">
        <v>248037.89</v>
      </c>
      <c r="P1150" t="s">
        <v>1389</v>
      </c>
      <c r="Q1150" s="7">
        <v>46046</v>
      </c>
      <c r="R1150" t="s">
        <v>1552</v>
      </c>
      <c r="S1150" s="10" t="str">
        <f t="shared" si="119"/>
        <v/>
      </c>
      <c r="T1150" s="10" t="str">
        <f t="shared" si="120"/>
        <v/>
      </c>
      <c r="U1150" s="10" t="str">
        <f t="shared" si="121"/>
        <v/>
      </c>
      <c r="V1150" s="10" t="str">
        <f t="shared" si="122"/>
        <v/>
      </c>
      <c r="W1150" s="10" t="str">
        <f t="shared" si="123"/>
        <v/>
      </c>
      <c r="X1150" s="10">
        <f t="shared" si="124"/>
        <v>1148</v>
      </c>
      <c r="Y1150" s="10" t="str">
        <f t="shared" si="125"/>
        <v/>
      </c>
    </row>
    <row r="1151" spans="1:25" x14ac:dyDescent="0.3">
      <c r="A1151" t="s">
        <v>2715</v>
      </c>
      <c r="B1151" s="7">
        <v>46045</v>
      </c>
      <c r="C1151" t="s">
        <v>1381</v>
      </c>
      <c r="D1151" t="s">
        <v>1382</v>
      </c>
      <c r="E1151">
        <v>18</v>
      </c>
      <c r="F1151" t="s">
        <v>1547</v>
      </c>
      <c r="G1151">
        <v>1254</v>
      </c>
      <c r="H1151" t="s">
        <v>190</v>
      </c>
      <c r="I1151">
        <v>355</v>
      </c>
      <c r="J1151">
        <v>4</v>
      </c>
      <c r="K1151">
        <v>340.8</v>
      </c>
      <c r="L1151">
        <v>427363.2</v>
      </c>
      <c r="M1151" t="s">
        <v>1548</v>
      </c>
      <c r="N1151">
        <v>76925.38</v>
      </c>
      <c r="O1151">
        <v>504288.58</v>
      </c>
      <c r="P1151" t="s">
        <v>1380</v>
      </c>
      <c r="Q1151" s="7">
        <v>46046</v>
      </c>
      <c r="R1151" t="s">
        <v>1549</v>
      </c>
      <c r="S1151" s="10" t="str">
        <f t="shared" si="119"/>
        <v/>
      </c>
      <c r="T1151" s="10" t="str">
        <f t="shared" si="120"/>
        <v/>
      </c>
      <c r="U1151" s="10" t="str">
        <f t="shared" si="121"/>
        <v/>
      </c>
      <c r="V1151" s="10" t="str">
        <f t="shared" si="122"/>
        <v/>
      </c>
      <c r="W1151" s="10" t="str">
        <f t="shared" si="123"/>
        <v/>
      </c>
      <c r="X1151" s="10">
        <f t="shared" si="124"/>
        <v>1149</v>
      </c>
      <c r="Y1151" s="10" t="str">
        <f t="shared" si="125"/>
        <v/>
      </c>
    </row>
    <row r="1152" spans="1:25" x14ac:dyDescent="0.3">
      <c r="A1152" t="s">
        <v>2716</v>
      </c>
      <c r="B1152" s="7">
        <v>46045</v>
      </c>
      <c r="C1152" t="s">
        <v>1455</v>
      </c>
      <c r="D1152" t="s">
        <v>1456</v>
      </c>
      <c r="E1152">
        <v>18</v>
      </c>
      <c r="F1152" t="s">
        <v>1581</v>
      </c>
      <c r="G1152">
        <v>1305</v>
      </c>
      <c r="H1152" t="s">
        <v>200</v>
      </c>
      <c r="I1152">
        <v>980</v>
      </c>
      <c r="J1152">
        <v>0</v>
      </c>
      <c r="K1152">
        <v>980</v>
      </c>
      <c r="L1152">
        <v>1278900</v>
      </c>
      <c r="M1152" t="s">
        <v>1548</v>
      </c>
      <c r="N1152">
        <v>230202</v>
      </c>
      <c r="O1152">
        <v>1509102</v>
      </c>
      <c r="P1152" t="s">
        <v>1389</v>
      </c>
      <c r="Q1152" s="7">
        <v>46047</v>
      </c>
      <c r="R1152" t="s">
        <v>1552</v>
      </c>
      <c r="S1152" s="10" t="str">
        <f t="shared" si="119"/>
        <v/>
      </c>
      <c r="T1152" s="10" t="str">
        <f t="shared" si="120"/>
        <v/>
      </c>
      <c r="U1152" s="10" t="str">
        <f t="shared" si="121"/>
        <v/>
      </c>
      <c r="V1152" s="10" t="str">
        <f t="shared" si="122"/>
        <v/>
      </c>
      <c r="W1152" s="10" t="str">
        <f t="shared" si="123"/>
        <v/>
      </c>
      <c r="X1152" s="10">
        <f t="shared" si="124"/>
        <v>1150</v>
      </c>
      <c r="Y1152" s="10" t="str">
        <f t="shared" si="125"/>
        <v/>
      </c>
    </row>
    <row r="1153" spans="1:25" x14ac:dyDescent="0.3">
      <c r="A1153" t="s">
        <v>2717</v>
      </c>
      <c r="B1153" s="7">
        <v>46045</v>
      </c>
      <c r="C1153" t="s">
        <v>1452</v>
      </c>
      <c r="D1153" t="s">
        <v>1453</v>
      </c>
      <c r="E1153">
        <v>18</v>
      </c>
      <c r="F1153" t="s">
        <v>1618</v>
      </c>
      <c r="G1153">
        <v>2244</v>
      </c>
      <c r="H1153" t="s">
        <v>190</v>
      </c>
      <c r="I1153">
        <v>368</v>
      </c>
      <c r="J1153">
        <v>0</v>
      </c>
      <c r="K1153">
        <v>368</v>
      </c>
      <c r="L1153">
        <v>825792</v>
      </c>
      <c r="M1153" t="s">
        <v>1548</v>
      </c>
      <c r="N1153">
        <v>148642.56</v>
      </c>
      <c r="O1153">
        <v>974434.56</v>
      </c>
      <c r="P1153" t="s">
        <v>1394</v>
      </c>
      <c r="Q1153" s="7">
        <v>46045</v>
      </c>
      <c r="R1153" t="s">
        <v>1549</v>
      </c>
      <c r="S1153" s="10" t="str">
        <f t="shared" si="119"/>
        <v/>
      </c>
      <c r="T1153" s="10" t="str">
        <f t="shared" si="120"/>
        <v/>
      </c>
      <c r="U1153" s="10" t="str">
        <f t="shared" si="121"/>
        <v/>
      </c>
      <c r="V1153" s="10" t="str">
        <f t="shared" si="122"/>
        <v/>
      </c>
      <c r="W1153" s="10" t="str">
        <f t="shared" si="123"/>
        <v/>
      </c>
      <c r="X1153" s="10">
        <f t="shared" si="124"/>
        <v>1151</v>
      </c>
      <c r="Y1153" s="10" t="str">
        <f t="shared" si="125"/>
        <v/>
      </c>
    </row>
    <row r="1154" spans="1:25" x14ac:dyDescent="0.3">
      <c r="A1154" t="s">
        <v>2718</v>
      </c>
      <c r="B1154" s="7">
        <v>46045</v>
      </c>
      <c r="C1154" t="s">
        <v>1436</v>
      </c>
      <c r="D1154" t="s">
        <v>1437</v>
      </c>
      <c r="E1154">
        <v>18</v>
      </c>
      <c r="F1154" t="s">
        <v>1618</v>
      </c>
      <c r="G1154">
        <v>1481</v>
      </c>
      <c r="H1154" t="s">
        <v>190</v>
      </c>
      <c r="I1154">
        <v>368</v>
      </c>
      <c r="J1154">
        <v>3</v>
      </c>
      <c r="K1154">
        <v>356.96</v>
      </c>
      <c r="L1154">
        <v>528657.76</v>
      </c>
      <c r="M1154" t="s">
        <v>1548</v>
      </c>
      <c r="N1154">
        <v>95158.399999999994</v>
      </c>
      <c r="O1154">
        <v>623816.16</v>
      </c>
      <c r="P1154" t="s">
        <v>1394</v>
      </c>
      <c r="Q1154" s="7">
        <v>46047</v>
      </c>
      <c r="R1154" t="s">
        <v>1552</v>
      </c>
      <c r="S1154" s="10" t="str">
        <f t="shared" si="119"/>
        <v/>
      </c>
      <c r="T1154" s="10" t="str">
        <f t="shared" si="120"/>
        <v/>
      </c>
      <c r="U1154" s="10" t="str">
        <f t="shared" si="121"/>
        <v/>
      </c>
      <c r="V1154" s="10" t="str">
        <f t="shared" si="122"/>
        <v/>
      </c>
      <c r="W1154" s="10" t="str">
        <f t="shared" si="123"/>
        <v/>
      </c>
      <c r="X1154" s="10">
        <f t="shared" si="124"/>
        <v>1152</v>
      </c>
      <c r="Y1154" s="10" t="str">
        <f t="shared" si="125"/>
        <v/>
      </c>
    </row>
    <row r="1155" spans="1:25" x14ac:dyDescent="0.3">
      <c r="A1155" t="s">
        <v>2719</v>
      </c>
      <c r="B1155" s="7">
        <v>46045</v>
      </c>
      <c r="C1155" t="s">
        <v>1412</v>
      </c>
      <c r="D1155" t="s">
        <v>1413</v>
      </c>
      <c r="E1155">
        <v>18</v>
      </c>
      <c r="F1155" t="s">
        <v>1604</v>
      </c>
      <c r="G1155">
        <v>81</v>
      </c>
      <c r="H1155" t="s">
        <v>204</v>
      </c>
      <c r="I1155">
        <v>95</v>
      </c>
      <c r="J1155">
        <v>0</v>
      </c>
      <c r="K1155">
        <v>95</v>
      </c>
      <c r="L1155">
        <v>7695</v>
      </c>
      <c r="M1155" t="s">
        <v>1548</v>
      </c>
      <c r="N1155">
        <v>1385.1</v>
      </c>
      <c r="O1155">
        <v>9080.1</v>
      </c>
      <c r="P1155" t="s">
        <v>1389</v>
      </c>
      <c r="Q1155" s="7">
        <v>46047</v>
      </c>
      <c r="R1155" t="s">
        <v>1552</v>
      </c>
      <c r="S1155" s="10" t="str">
        <f t="shared" si="119"/>
        <v/>
      </c>
      <c r="T1155" s="10" t="str">
        <f t="shared" si="120"/>
        <v/>
      </c>
      <c r="U1155" s="10" t="str">
        <f t="shared" si="121"/>
        <v/>
      </c>
      <c r="V1155" s="10" t="str">
        <f t="shared" si="122"/>
        <v/>
      </c>
      <c r="W1155" s="10" t="str">
        <f t="shared" si="123"/>
        <v/>
      </c>
      <c r="X1155" s="10">
        <f t="shared" si="124"/>
        <v>1153</v>
      </c>
      <c r="Y1155" s="10" t="str">
        <f t="shared" si="125"/>
        <v/>
      </c>
    </row>
    <row r="1156" spans="1:25" x14ac:dyDescent="0.3">
      <c r="A1156" t="s">
        <v>2720</v>
      </c>
      <c r="B1156" s="7">
        <v>46045</v>
      </c>
      <c r="C1156" t="s">
        <v>1458</v>
      </c>
      <c r="D1156" t="s">
        <v>1459</v>
      </c>
      <c r="E1156">
        <v>18</v>
      </c>
      <c r="F1156" t="s">
        <v>1570</v>
      </c>
      <c r="G1156">
        <v>1160</v>
      </c>
      <c r="H1156" t="s">
        <v>200</v>
      </c>
      <c r="I1156">
        <v>780</v>
      </c>
      <c r="J1156">
        <v>2.5</v>
      </c>
      <c r="K1156">
        <v>760.5</v>
      </c>
      <c r="L1156">
        <v>882180</v>
      </c>
      <c r="M1156" t="s">
        <v>1548</v>
      </c>
      <c r="N1156">
        <v>158792.4</v>
      </c>
      <c r="O1156">
        <v>1040972.4</v>
      </c>
      <c r="P1156" t="s">
        <v>1394</v>
      </c>
      <c r="Q1156" s="7">
        <v>46046</v>
      </c>
      <c r="R1156" t="s">
        <v>1549</v>
      </c>
      <c r="S1156" s="10" t="str">
        <f t="shared" ref="S1156:S1219" si="126">IF(J1156&gt;5,"FLAG","")</f>
        <v/>
      </c>
      <c r="T1156" s="10" t="str">
        <f t="shared" ref="T1156:T1219" si="127">IF(WEEKDAY(B1156)=1,"FLAG","")</f>
        <v/>
      </c>
      <c r="U1156" s="10" t="str">
        <f t="shared" ref="U1156:U1219" si="128">IF(AND(B1156&lt;=DATE(2026,3,31),Q1156&gt;DATE(2026,3,31)),"FLAG","")</f>
        <v/>
      </c>
      <c r="V1156" s="10" t="str">
        <f t="shared" ref="V1156:V1219" si="129">IF(COUNTIFS($C$4:$C$1451,C1156,$B$4:$B$1451,B1156,$F$4:$F$1451,F1156,$G$4:$G$1451,G1156,$L$4:$L$1451,L1156)&gt;1,"FLAG","")</f>
        <v/>
      </c>
      <c r="W1156" s="10" t="str">
        <f t="shared" ref="W1156:W1219" si="130">IF(OR(AND(E1156&lt;&gt;18,M1156&lt;&gt;"IGST"),AND(E1156=18,M1156="IGST")),"FLAG","")</f>
        <v/>
      </c>
      <c r="X1156" s="10">
        <f t="shared" ref="X1156:X1219" si="131">VALUE(MID(A1156,11,4))</f>
        <v>1154</v>
      </c>
      <c r="Y1156" s="10" t="str">
        <f t="shared" ref="Y1156:Y1219" si="132">IF(ROW()=4,"",IF(X1156-INDEX($X$4:$X$1451,ROW()-4)&gt;1,"FLAG",""))</f>
        <v/>
      </c>
    </row>
    <row r="1157" spans="1:25" x14ac:dyDescent="0.3">
      <c r="A1157" t="s">
        <v>2721</v>
      </c>
      <c r="B1157" s="7">
        <v>46046</v>
      </c>
      <c r="C1157" t="s">
        <v>1458</v>
      </c>
      <c r="D1157" t="s">
        <v>1459</v>
      </c>
      <c r="E1157">
        <v>18</v>
      </c>
      <c r="F1157" t="s">
        <v>1572</v>
      </c>
      <c r="G1157">
        <v>1338</v>
      </c>
      <c r="H1157" t="s">
        <v>200</v>
      </c>
      <c r="I1157">
        <v>610</v>
      </c>
      <c r="J1157">
        <v>0</v>
      </c>
      <c r="K1157">
        <v>610</v>
      </c>
      <c r="L1157">
        <v>816180</v>
      </c>
      <c r="M1157" t="s">
        <v>1548</v>
      </c>
      <c r="N1157">
        <v>146912.4</v>
      </c>
      <c r="O1157">
        <v>963092.4</v>
      </c>
      <c r="P1157" t="s">
        <v>1394</v>
      </c>
      <c r="Q1157" s="7">
        <v>46047</v>
      </c>
      <c r="R1157" t="s">
        <v>1552</v>
      </c>
      <c r="S1157" s="10" t="str">
        <f t="shared" si="126"/>
        <v/>
      </c>
      <c r="T1157" s="10" t="str">
        <f t="shared" si="127"/>
        <v/>
      </c>
      <c r="U1157" s="10" t="str">
        <f t="shared" si="128"/>
        <v/>
      </c>
      <c r="V1157" s="10" t="str">
        <f t="shared" si="129"/>
        <v/>
      </c>
      <c r="W1157" s="10" t="str">
        <f t="shared" si="130"/>
        <v/>
      </c>
      <c r="X1157" s="10">
        <f t="shared" si="131"/>
        <v>1155</v>
      </c>
      <c r="Y1157" s="10" t="str">
        <f t="shared" si="132"/>
        <v/>
      </c>
    </row>
    <row r="1158" spans="1:25" x14ac:dyDescent="0.3">
      <c r="A1158" t="s">
        <v>2722</v>
      </c>
      <c r="B1158" s="7">
        <v>46046</v>
      </c>
      <c r="C1158" t="s">
        <v>1514</v>
      </c>
      <c r="D1158" t="s">
        <v>1515</v>
      </c>
      <c r="E1158">
        <v>18</v>
      </c>
      <c r="F1158" t="s">
        <v>1607</v>
      </c>
      <c r="G1158">
        <v>873</v>
      </c>
      <c r="H1158" t="s">
        <v>200</v>
      </c>
      <c r="I1158">
        <v>610</v>
      </c>
      <c r="J1158">
        <v>5</v>
      </c>
      <c r="K1158">
        <v>579.5</v>
      </c>
      <c r="L1158">
        <v>505903.5</v>
      </c>
      <c r="M1158" t="s">
        <v>1548</v>
      </c>
      <c r="N1158">
        <v>91062.63</v>
      </c>
      <c r="O1158">
        <v>596966.13</v>
      </c>
      <c r="P1158" t="s">
        <v>1389</v>
      </c>
      <c r="Q1158" s="7">
        <v>46046</v>
      </c>
      <c r="R1158" t="s">
        <v>1552</v>
      </c>
      <c r="S1158" s="10" t="str">
        <f t="shared" si="126"/>
        <v/>
      </c>
      <c r="T1158" s="10" t="str">
        <f t="shared" si="127"/>
        <v/>
      </c>
      <c r="U1158" s="10" t="str">
        <f t="shared" si="128"/>
        <v/>
      </c>
      <c r="V1158" s="10" t="str">
        <f t="shared" si="129"/>
        <v/>
      </c>
      <c r="W1158" s="10" t="str">
        <f t="shared" si="130"/>
        <v/>
      </c>
      <c r="X1158" s="10">
        <f t="shared" si="131"/>
        <v>1156</v>
      </c>
      <c r="Y1158" s="10" t="str">
        <f t="shared" si="132"/>
        <v/>
      </c>
    </row>
    <row r="1159" spans="1:25" x14ac:dyDescent="0.3">
      <c r="A1159" t="s">
        <v>2723</v>
      </c>
      <c r="B1159" s="7">
        <v>46046</v>
      </c>
      <c r="C1159" t="s">
        <v>1468</v>
      </c>
      <c r="D1159" t="s">
        <v>1469</v>
      </c>
      <c r="E1159">
        <v>18</v>
      </c>
      <c r="F1159" t="s">
        <v>1556</v>
      </c>
      <c r="G1159">
        <v>302</v>
      </c>
      <c r="H1159" t="s">
        <v>204</v>
      </c>
      <c r="I1159">
        <v>1350</v>
      </c>
      <c r="J1159">
        <v>0</v>
      </c>
      <c r="K1159">
        <v>1350</v>
      </c>
      <c r="L1159">
        <v>407700</v>
      </c>
      <c r="M1159" t="s">
        <v>1548</v>
      </c>
      <c r="N1159">
        <v>73386</v>
      </c>
      <c r="O1159">
        <v>481086</v>
      </c>
      <c r="P1159" t="s">
        <v>1389</v>
      </c>
      <c r="Q1159" s="7">
        <v>46048</v>
      </c>
      <c r="R1159" t="s">
        <v>1552</v>
      </c>
      <c r="S1159" s="10" t="str">
        <f t="shared" si="126"/>
        <v/>
      </c>
      <c r="T1159" s="10" t="str">
        <f t="shared" si="127"/>
        <v/>
      </c>
      <c r="U1159" s="10" t="str">
        <f t="shared" si="128"/>
        <v/>
      </c>
      <c r="V1159" s="10" t="str">
        <f t="shared" si="129"/>
        <v/>
      </c>
      <c r="W1159" s="10" t="str">
        <f t="shared" si="130"/>
        <v/>
      </c>
      <c r="X1159" s="10">
        <f t="shared" si="131"/>
        <v>1157</v>
      </c>
      <c r="Y1159" s="10" t="str">
        <f t="shared" si="132"/>
        <v/>
      </c>
    </row>
    <row r="1160" spans="1:25" x14ac:dyDescent="0.3">
      <c r="A1160" t="s">
        <v>2724</v>
      </c>
      <c r="B1160" s="7">
        <v>46046</v>
      </c>
      <c r="C1160" t="s">
        <v>1427</v>
      </c>
      <c r="D1160" t="s">
        <v>1428</v>
      </c>
      <c r="E1160">
        <v>18</v>
      </c>
      <c r="F1160" t="s">
        <v>1547</v>
      </c>
      <c r="G1160">
        <v>2420</v>
      </c>
      <c r="H1160" t="s">
        <v>190</v>
      </c>
      <c r="I1160">
        <v>355</v>
      </c>
      <c r="J1160">
        <v>2</v>
      </c>
      <c r="K1160">
        <v>347.9</v>
      </c>
      <c r="L1160">
        <v>841918</v>
      </c>
      <c r="M1160" t="s">
        <v>1548</v>
      </c>
      <c r="N1160">
        <v>151545.24</v>
      </c>
      <c r="O1160">
        <v>993463.24</v>
      </c>
      <c r="P1160" t="s">
        <v>1394</v>
      </c>
      <c r="Q1160" s="7">
        <v>46046</v>
      </c>
      <c r="R1160" t="s">
        <v>1549</v>
      </c>
      <c r="S1160" s="10" t="str">
        <f t="shared" si="126"/>
        <v/>
      </c>
      <c r="T1160" s="10" t="str">
        <f t="shared" si="127"/>
        <v/>
      </c>
      <c r="U1160" s="10" t="str">
        <f t="shared" si="128"/>
        <v/>
      </c>
      <c r="V1160" s="10" t="str">
        <f t="shared" si="129"/>
        <v/>
      </c>
      <c r="W1160" s="10" t="str">
        <f t="shared" si="130"/>
        <v/>
      </c>
      <c r="X1160" s="10">
        <f t="shared" si="131"/>
        <v>1158</v>
      </c>
      <c r="Y1160" s="10" t="str">
        <f t="shared" si="132"/>
        <v/>
      </c>
    </row>
    <row r="1161" spans="1:25" x14ac:dyDescent="0.3">
      <c r="A1161" t="s">
        <v>2725</v>
      </c>
      <c r="B1161" s="7">
        <v>46046</v>
      </c>
      <c r="C1161" t="s">
        <v>1521</v>
      </c>
      <c r="D1161" t="s">
        <v>1522</v>
      </c>
      <c r="E1161">
        <v>18</v>
      </c>
      <c r="F1161" t="s">
        <v>1563</v>
      </c>
      <c r="G1161">
        <v>305</v>
      </c>
      <c r="H1161" t="s">
        <v>204</v>
      </c>
      <c r="I1161">
        <v>480</v>
      </c>
      <c r="J1161">
        <v>4</v>
      </c>
      <c r="K1161">
        <v>460.8</v>
      </c>
      <c r="L1161">
        <v>140544</v>
      </c>
      <c r="M1161" t="s">
        <v>1548</v>
      </c>
      <c r="N1161">
        <v>25297.919999999998</v>
      </c>
      <c r="O1161">
        <v>165841.92000000001</v>
      </c>
      <c r="P1161" t="s">
        <v>1418</v>
      </c>
      <c r="Q1161" s="7">
        <v>46048</v>
      </c>
      <c r="R1161" t="s">
        <v>1549</v>
      </c>
      <c r="S1161" s="10" t="str">
        <f t="shared" si="126"/>
        <v/>
      </c>
      <c r="T1161" s="10" t="str">
        <f t="shared" si="127"/>
        <v/>
      </c>
      <c r="U1161" s="10" t="str">
        <f t="shared" si="128"/>
        <v/>
      </c>
      <c r="V1161" s="10" t="str">
        <f t="shared" si="129"/>
        <v/>
      </c>
      <c r="W1161" s="10" t="str">
        <f t="shared" si="130"/>
        <v/>
      </c>
      <c r="X1161" s="10">
        <f t="shared" si="131"/>
        <v>1159</v>
      </c>
      <c r="Y1161" s="10" t="str">
        <f t="shared" si="132"/>
        <v/>
      </c>
    </row>
    <row r="1162" spans="1:25" x14ac:dyDescent="0.3">
      <c r="A1162" t="s">
        <v>2726</v>
      </c>
      <c r="B1162" s="7">
        <v>46049</v>
      </c>
      <c r="C1162" t="s">
        <v>1511</v>
      </c>
      <c r="D1162" t="s">
        <v>1512</v>
      </c>
      <c r="E1162">
        <v>12</v>
      </c>
      <c r="F1162" t="s">
        <v>1607</v>
      </c>
      <c r="G1162">
        <v>810</v>
      </c>
      <c r="H1162" t="s">
        <v>200</v>
      </c>
      <c r="I1162">
        <v>610</v>
      </c>
      <c r="J1162">
        <v>3</v>
      </c>
      <c r="K1162">
        <v>591.70000000000005</v>
      </c>
      <c r="L1162">
        <v>479277</v>
      </c>
      <c r="M1162" t="s">
        <v>1557</v>
      </c>
      <c r="N1162">
        <v>86269.86</v>
      </c>
      <c r="O1162">
        <v>565546.86</v>
      </c>
      <c r="P1162" t="s">
        <v>1389</v>
      </c>
      <c r="Q1162" s="7">
        <v>46050</v>
      </c>
      <c r="R1162" t="s">
        <v>1549</v>
      </c>
      <c r="S1162" s="10" t="str">
        <f t="shared" si="126"/>
        <v/>
      </c>
      <c r="T1162" s="10" t="str">
        <f t="shared" si="127"/>
        <v/>
      </c>
      <c r="U1162" s="10" t="str">
        <f t="shared" si="128"/>
        <v/>
      </c>
      <c r="V1162" s="10" t="str">
        <f t="shared" si="129"/>
        <v/>
      </c>
      <c r="W1162" s="10" t="str">
        <f t="shared" si="130"/>
        <v/>
      </c>
      <c r="X1162" s="10">
        <f t="shared" si="131"/>
        <v>1160</v>
      </c>
      <c r="Y1162" s="10" t="str">
        <f t="shared" si="132"/>
        <v/>
      </c>
    </row>
    <row r="1163" spans="1:25" x14ac:dyDescent="0.3">
      <c r="A1163" t="s">
        <v>2727</v>
      </c>
      <c r="B1163" s="7">
        <v>46049</v>
      </c>
      <c r="C1163" t="s">
        <v>1436</v>
      </c>
      <c r="D1163" t="s">
        <v>1437</v>
      </c>
      <c r="E1163">
        <v>18</v>
      </c>
      <c r="F1163" t="s">
        <v>1572</v>
      </c>
      <c r="G1163">
        <v>1554</v>
      </c>
      <c r="H1163" t="s">
        <v>200</v>
      </c>
      <c r="I1163">
        <v>610</v>
      </c>
      <c r="J1163">
        <v>4</v>
      </c>
      <c r="K1163">
        <v>585.6</v>
      </c>
      <c r="L1163">
        <v>910022.4</v>
      </c>
      <c r="M1163" t="s">
        <v>1548</v>
      </c>
      <c r="N1163">
        <v>163804.03</v>
      </c>
      <c r="O1163">
        <v>1073826.43</v>
      </c>
      <c r="P1163" t="s">
        <v>1394</v>
      </c>
      <c r="Q1163" s="7">
        <v>46050</v>
      </c>
      <c r="R1163" t="s">
        <v>1552</v>
      </c>
      <c r="S1163" s="10" t="str">
        <f t="shared" si="126"/>
        <v/>
      </c>
      <c r="T1163" s="10" t="str">
        <f t="shared" si="127"/>
        <v/>
      </c>
      <c r="U1163" s="10" t="str">
        <f t="shared" si="128"/>
        <v/>
      </c>
      <c r="V1163" s="10" t="str">
        <f t="shared" si="129"/>
        <v/>
      </c>
      <c r="W1163" s="10" t="str">
        <f t="shared" si="130"/>
        <v/>
      </c>
      <c r="X1163" s="10">
        <f t="shared" si="131"/>
        <v>1161</v>
      </c>
      <c r="Y1163" s="10" t="str">
        <f t="shared" si="132"/>
        <v/>
      </c>
    </row>
    <row r="1164" spans="1:25" x14ac:dyDescent="0.3">
      <c r="A1164" t="s">
        <v>2728</v>
      </c>
      <c r="B1164" s="7">
        <v>46049</v>
      </c>
      <c r="C1164" t="s">
        <v>1376</v>
      </c>
      <c r="D1164" t="s">
        <v>1377</v>
      </c>
      <c r="E1164">
        <v>18</v>
      </c>
      <c r="F1164" t="s">
        <v>1559</v>
      </c>
      <c r="G1164">
        <v>158</v>
      </c>
      <c r="H1164" t="s">
        <v>200</v>
      </c>
      <c r="I1164">
        <v>520</v>
      </c>
      <c r="J1164">
        <v>2.5</v>
      </c>
      <c r="K1164">
        <v>507</v>
      </c>
      <c r="L1164">
        <v>80106</v>
      </c>
      <c r="M1164" t="s">
        <v>1548</v>
      </c>
      <c r="N1164">
        <v>14419.08</v>
      </c>
      <c r="O1164">
        <v>94525.08</v>
      </c>
      <c r="P1164" t="s">
        <v>1380</v>
      </c>
      <c r="Q1164" s="7">
        <v>46050</v>
      </c>
      <c r="R1164" t="s">
        <v>1552</v>
      </c>
      <c r="S1164" s="10" t="str">
        <f t="shared" si="126"/>
        <v/>
      </c>
      <c r="T1164" s="10" t="str">
        <f t="shared" si="127"/>
        <v/>
      </c>
      <c r="U1164" s="10" t="str">
        <f t="shared" si="128"/>
        <v/>
      </c>
      <c r="V1164" s="10" t="str">
        <f t="shared" si="129"/>
        <v/>
      </c>
      <c r="W1164" s="10" t="str">
        <f t="shared" si="130"/>
        <v/>
      </c>
      <c r="X1164" s="10">
        <f t="shared" si="131"/>
        <v>1162</v>
      </c>
      <c r="Y1164" s="10" t="str">
        <f t="shared" si="132"/>
        <v/>
      </c>
    </row>
    <row r="1165" spans="1:25" x14ac:dyDescent="0.3">
      <c r="A1165" t="s">
        <v>2729</v>
      </c>
      <c r="B1165" s="7">
        <v>46050</v>
      </c>
      <c r="C1165" t="s">
        <v>1514</v>
      </c>
      <c r="D1165" t="s">
        <v>1515</v>
      </c>
      <c r="E1165">
        <v>18</v>
      </c>
      <c r="F1165" t="s">
        <v>1618</v>
      </c>
      <c r="G1165">
        <v>1716</v>
      </c>
      <c r="H1165" t="s">
        <v>190</v>
      </c>
      <c r="I1165">
        <v>368</v>
      </c>
      <c r="J1165">
        <v>0</v>
      </c>
      <c r="K1165">
        <v>368</v>
      </c>
      <c r="L1165">
        <v>631488</v>
      </c>
      <c r="M1165" t="s">
        <v>1548</v>
      </c>
      <c r="N1165">
        <v>113667.84</v>
      </c>
      <c r="O1165">
        <v>745155.84</v>
      </c>
      <c r="P1165" t="s">
        <v>1389</v>
      </c>
      <c r="Q1165" s="7">
        <v>46051</v>
      </c>
      <c r="R1165" t="s">
        <v>1552</v>
      </c>
      <c r="S1165" s="10" t="str">
        <f t="shared" si="126"/>
        <v/>
      </c>
      <c r="T1165" s="10" t="str">
        <f t="shared" si="127"/>
        <v/>
      </c>
      <c r="U1165" s="10" t="str">
        <f t="shared" si="128"/>
        <v/>
      </c>
      <c r="V1165" s="10" t="str">
        <f t="shared" si="129"/>
        <v/>
      </c>
      <c r="W1165" s="10" t="str">
        <f t="shared" si="130"/>
        <v/>
      </c>
      <c r="X1165" s="10">
        <f t="shared" si="131"/>
        <v>1163</v>
      </c>
      <c r="Y1165" s="10" t="str">
        <f t="shared" si="132"/>
        <v/>
      </c>
    </row>
    <row r="1166" spans="1:25" x14ac:dyDescent="0.3">
      <c r="A1166" t="s">
        <v>2730</v>
      </c>
      <c r="B1166" s="7">
        <v>46050</v>
      </c>
      <c r="C1166" t="s">
        <v>1484</v>
      </c>
      <c r="D1166" t="s">
        <v>1485</v>
      </c>
      <c r="E1166">
        <v>18</v>
      </c>
      <c r="F1166" t="s">
        <v>1609</v>
      </c>
      <c r="G1166">
        <v>93</v>
      </c>
      <c r="H1166" t="s">
        <v>200</v>
      </c>
      <c r="I1166">
        <v>690</v>
      </c>
      <c r="J1166">
        <v>5</v>
      </c>
      <c r="K1166">
        <v>655.5</v>
      </c>
      <c r="L1166">
        <v>60961.5</v>
      </c>
      <c r="M1166" t="s">
        <v>1548</v>
      </c>
      <c r="N1166">
        <v>10973.07</v>
      </c>
      <c r="O1166">
        <v>71934.570000000007</v>
      </c>
      <c r="P1166" t="s">
        <v>1418</v>
      </c>
      <c r="Q1166" s="7">
        <v>46051</v>
      </c>
      <c r="R1166" t="s">
        <v>1549</v>
      </c>
      <c r="S1166" s="10" t="str">
        <f t="shared" si="126"/>
        <v/>
      </c>
      <c r="T1166" s="10" t="str">
        <f t="shared" si="127"/>
        <v/>
      </c>
      <c r="U1166" s="10" t="str">
        <f t="shared" si="128"/>
        <v/>
      </c>
      <c r="V1166" s="10" t="str">
        <f t="shared" si="129"/>
        <v/>
      </c>
      <c r="W1166" s="10" t="str">
        <f t="shared" si="130"/>
        <v/>
      </c>
      <c r="X1166" s="10">
        <f t="shared" si="131"/>
        <v>1164</v>
      </c>
      <c r="Y1166" s="10" t="str">
        <f t="shared" si="132"/>
        <v/>
      </c>
    </row>
    <row r="1167" spans="1:25" x14ac:dyDescent="0.3">
      <c r="A1167" t="s">
        <v>2731</v>
      </c>
      <c r="B1167" s="7">
        <v>46050</v>
      </c>
      <c r="C1167" t="s">
        <v>1439</v>
      </c>
      <c r="D1167" t="s">
        <v>1440</v>
      </c>
      <c r="E1167">
        <v>18</v>
      </c>
      <c r="F1167" t="s">
        <v>1547</v>
      </c>
      <c r="G1167">
        <v>434</v>
      </c>
      <c r="H1167" t="s">
        <v>190</v>
      </c>
      <c r="I1167">
        <v>355</v>
      </c>
      <c r="J1167">
        <v>0</v>
      </c>
      <c r="K1167">
        <v>355</v>
      </c>
      <c r="L1167">
        <v>154070</v>
      </c>
      <c r="M1167" t="s">
        <v>1548</v>
      </c>
      <c r="N1167">
        <v>27732.6</v>
      </c>
      <c r="O1167">
        <v>181802.6</v>
      </c>
      <c r="P1167" t="s">
        <v>1389</v>
      </c>
      <c r="Q1167" s="7">
        <v>46052</v>
      </c>
      <c r="R1167" t="s">
        <v>1549</v>
      </c>
      <c r="S1167" s="10" t="str">
        <f t="shared" si="126"/>
        <v/>
      </c>
      <c r="T1167" s="10" t="str">
        <f t="shared" si="127"/>
        <v/>
      </c>
      <c r="U1167" s="10" t="str">
        <f t="shared" si="128"/>
        <v/>
      </c>
      <c r="V1167" s="10" t="str">
        <f t="shared" si="129"/>
        <v/>
      </c>
      <c r="W1167" s="10" t="str">
        <f t="shared" si="130"/>
        <v/>
      </c>
      <c r="X1167" s="10">
        <f t="shared" si="131"/>
        <v>1165</v>
      </c>
      <c r="Y1167" s="10" t="str">
        <f t="shared" si="132"/>
        <v/>
      </c>
    </row>
    <row r="1168" spans="1:25" x14ac:dyDescent="0.3">
      <c r="A1168" t="s">
        <v>2732</v>
      </c>
      <c r="B1168" s="7">
        <v>46051</v>
      </c>
      <c r="C1168" t="s">
        <v>1452</v>
      </c>
      <c r="D1168" t="s">
        <v>1453</v>
      </c>
      <c r="E1168">
        <v>18</v>
      </c>
      <c r="F1168" t="s">
        <v>1604</v>
      </c>
      <c r="G1168">
        <v>299</v>
      </c>
      <c r="H1168" t="s">
        <v>204</v>
      </c>
      <c r="I1168">
        <v>95</v>
      </c>
      <c r="J1168">
        <v>4</v>
      </c>
      <c r="K1168">
        <v>91.2</v>
      </c>
      <c r="L1168">
        <v>27268.799999999999</v>
      </c>
      <c r="M1168" t="s">
        <v>1548</v>
      </c>
      <c r="N1168">
        <v>4908.38</v>
      </c>
      <c r="O1168">
        <v>32177.18</v>
      </c>
      <c r="P1168" t="s">
        <v>1394</v>
      </c>
      <c r="Q1168" s="7">
        <v>46051</v>
      </c>
      <c r="R1168" t="s">
        <v>1549</v>
      </c>
      <c r="S1168" s="10" t="str">
        <f t="shared" si="126"/>
        <v/>
      </c>
      <c r="T1168" s="10" t="str">
        <f t="shared" si="127"/>
        <v/>
      </c>
      <c r="U1168" s="10" t="str">
        <f t="shared" si="128"/>
        <v/>
      </c>
      <c r="V1168" s="10" t="str">
        <f t="shared" si="129"/>
        <v/>
      </c>
      <c r="W1168" s="10" t="str">
        <f t="shared" si="130"/>
        <v/>
      </c>
      <c r="X1168" s="10">
        <f t="shared" si="131"/>
        <v>1166</v>
      </c>
      <c r="Y1168" s="10" t="str">
        <f t="shared" si="132"/>
        <v/>
      </c>
    </row>
    <row r="1169" spans="1:25" x14ac:dyDescent="0.3">
      <c r="A1169" t="s">
        <v>2733</v>
      </c>
      <c r="B1169" s="7">
        <v>46051</v>
      </c>
      <c r="C1169" t="s">
        <v>1478</v>
      </c>
      <c r="D1169" t="s">
        <v>1479</v>
      </c>
      <c r="E1169">
        <v>18</v>
      </c>
      <c r="F1169" t="s">
        <v>1572</v>
      </c>
      <c r="G1169">
        <v>1841</v>
      </c>
      <c r="H1169" t="s">
        <v>200</v>
      </c>
      <c r="I1169">
        <v>610</v>
      </c>
      <c r="J1169">
        <v>2</v>
      </c>
      <c r="K1169">
        <v>597.79999999999995</v>
      </c>
      <c r="L1169">
        <v>1100549.8</v>
      </c>
      <c r="M1169" t="s">
        <v>1548</v>
      </c>
      <c r="N1169">
        <v>198098.96</v>
      </c>
      <c r="O1169">
        <v>1298648.76</v>
      </c>
      <c r="P1169" t="s">
        <v>1394</v>
      </c>
      <c r="Q1169" s="7">
        <v>46052</v>
      </c>
      <c r="R1169" t="s">
        <v>1549</v>
      </c>
      <c r="S1169" s="10" t="str">
        <f t="shared" si="126"/>
        <v/>
      </c>
      <c r="T1169" s="10" t="str">
        <f t="shared" si="127"/>
        <v/>
      </c>
      <c r="U1169" s="10" t="str">
        <f t="shared" si="128"/>
        <v/>
      </c>
      <c r="V1169" s="10" t="str">
        <f t="shared" si="129"/>
        <v/>
      </c>
      <c r="W1169" s="10" t="str">
        <f t="shared" si="130"/>
        <v/>
      </c>
      <c r="X1169" s="10">
        <f t="shared" si="131"/>
        <v>1167</v>
      </c>
      <c r="Y1169" s="10" t="str">
        <f t="shared" si="132"/>
        <v/>
      </c>
    </row>
    <row r="1170" spans="1:25" x14ac:dyDescent="0.3">
      <c r="A1170" t="s">
        <v>2734</v>
      </c>
      <c r="B1170" s="7">
        <v>46051</v>
      </c>
      <c r="C1170" t="s">
        <v>1436</v>
      </c>
      <c r="D1170" t="s">
        <v>1437</v>
      </c>
      <c r="E1170">
        <v>18</v>
      </c>
      <c r="F1170" t="s">
        <v>1570</v>
      </c>
      <c r="G1170">
        <v>1576</v>
      </c>
      <c r="H1170" t="s">
        <v>200</v>
      </c>
      <c r="I1170">
        <v>780</v>
      </c>
      <c r="J1170">
        <v>0</v>
      </c>
      <c r="K1170">
        <v>780</v>
      </c>
      <c r="L1170">
        <v>1229280</v>
      </c>
      <c r="M1170" t="s">
        <v>1548</v>
      </c>
      <c r="N1170">
        <v>221270.39999999999</v>
      </c>
      <c r="O1170">
        <v>1450550.4</v>
      </c>
      <c r="P1170" t="s">
        <v>1394</v>
      </c>
      <c r="Q1170" s="7">
        <v>46052</v>
      </c>
      <c r="R1170" t="s">
        <v>1552</v>
      </c>
      <c r="S1170" s="10" t="str">
        <f t="shared" si="126"/>
        <v/>
      </c>
      <c r="T1170" s="10" t="str">
        <f t="shared" si="127"/>
        <v/>
      </c>
      <c r="U1170" s="10" t="str">
        <f t="shared" si="128"/>
        <v/>
      </c>
      <c r="V1170" s="10" t="str">
        <f t="shared" si="129"/>
        <v/>
      </c>
      <c r="W1170" s="10" t="str">
        <f t="shared" si="130"/>
        <v/>
      </c>
      <c r="X1170" s="10">
        <f t="shared" si="131"/>
        <v>1168</v>
      </c>
      <c r="Y1170" s="10" t="str">
        <f t="shared" si="132"/>
        <v/>
      </c>
    </row>
    <row r="1171" spans="1:25" x14ac:dyDescent="0.3">
      <c r="A1171" t="s">
        <v>2735</v>
      </c>
      <c r="B1171" s="7">
        <v>46051</v>
      </c>
      <c r="C1171" t="s">
        <v>1452</v>
      </c>
      <c r="D1171" t="s">
        <v>1453</v>
      </c>
      <c r="E1171">
        <v>18</v>
      </c>
      <c r="F1171" t="s">
        <v>1547</v>
      </c>
      <c r="G1171">
        <v>2221</v>
      </c>
      <c r="H1171" t="s">
        <v>190</v>
      </c>
      <c r="I1171">
        <v>355</v>
      </c>
      <c r="J1171">
        <v>3</v>
      </c>
      <c r="K1171">
        <v>344.35</v>
      </c>
      <c r="L1171">
        <v>764801.35</v>
      </c>
      <c r="M1171" t="s">
        <v>1548</v>
      </c>
      <c r="N1171">
        <v>137664.24</v>
      </c>
      <c r="O1171">
        <v>902465.59</v>
      </c>
      <c r="P1171" t="s">
        <v>1394</v>
      </c>
      <c r="Q1171" s="7">
        <v>46053</v>
      </c>
      <c r="R1171" t="s">
        <v>1549</v>
      </c>
      <c r="S1171" s="10" t="str">
        <f t="shared" si="126"/>
        <v/>
      </c>
      <c r="T1171" s="10" t="str">
        <f t="shared" si="127"/>
        <v/>
      </c>
      <c r="U1171" s="10" t="str">
        <f t="shared" si="128"/>
        <v/>
      </c>
      <c r="V1171" s="10" t="str">
        <f t="shared" si="129"/>
        <v/>
      </c>
      <c r="W1171" s="10" t="str">
        <f t="shared" si="130"/>
        <v/>
      </c>
      <c r="X1171" s="10">
        <f t="shared" si="131"/>
        <v>1169</v>
      </c>
      <c r="Y1171" s="10" t="str">
        <f t="shared" si="132"/>
        <v/>
      </c>
    </row>
    <row r="1172" spans="1:25" x14ac:dyDescent="0.3">
      <c r="A1172" t="s">
        <v>2736</v>
      </c>
      <c r="B1172" s="7">
        <v>46051</v>
      </c>
      <c r="C1172" t="s">
        <v>1436</v>
      </c>
      <c r="D1172" t="s">
        <v>1437</v>
      </c>
      <c r="E1172">
        <v>18</v>
      </c>
      <c r="F1172" t="s">
        <v>1618</v>
      </c>
      <c r="G1172">
        <v>2826</v>
      </c>
      <c r="H1172" t="s">
        <v>190</v>
      </c>
      <c r="I1172">
        <v>368</v>
      </c>
      <c r="J1172">
        <v>0</v>
      </c>
      <c r="K1172">
        <v>368</v>
      </c>
      <c r="L1172">
        <v>1039968</v>
      </c>
      <c r="M1172" t="s">
        <v>1548</v>
      </c>
      <c r="N1172">
        <v>187194.23999999999</v>
      </c>
      <c r="O1172">
        <v>1227162.24</v>
      </c>
      <c r="P1172" t="s">
        <v>1394</v>
      </c>
      <c r="Q1172" s="7">
        <v>46051</v>
      </c>
      <c r="R1172" t="s">
        <v>1552</v>
      </c>
      <c r="S1172" s="10" t="str">
        <f t="shared" si="126"/>
        <v/>
      </c>
      <c r="T1172" s="10" t="str">
        <f t="shared" si="127"/>
        <v/>
      </c>
      <c r="U1172" s="10" t="str">
        <f t="shared" si="128"/>
        <v/>
      </c>
      <c r="V1172" s="10" t="str">
        <f t="shared" si="129"/>
        <v/>
      </c>
      <c r="W1172" s="10" t="str">
        <f t="shared" si="130"/>
        <v/>
      </c>
      <c r="X1172" s="10">
        <f t="shared" si="131"/>
        <v>1170</v>
      </c>
      <c r="Y1172" s="10" t="str">
        <f t="shared" si="132"/>
        <v/>
      </c>
    </row>
    <row r="1173" spans="1:25" x14ac:dyDescent="0.3">
      <c r="A1173" t="s">
        <v>2737</v>
      </c>
      <c r="B1173" s="7">
        <v>46051</v>
      </c>
      <c r="C1173" t="s">
        <v>1419</v>
      </c>
      <c r="D1173" t="s">
        <v>1420</v>
      </c>
      <c r="E1173">
        <v>18</v>
      </c>
      <c r="F1173" t="s">
        <v>1551</v>
      </c>
      <c r="G1173">
        <v>1290</v>
      </c>
      <c r="H1173" t="s">
        <v>190</v>
      </c>
      <c r="I1173">
        <v>342</v>
      </c>
      <c r="J1173">
        <v>2</v>
      </c>
      <c r="K1173">
        <v>335.16</v>
      </c>
      <c r="L1173">
        <v>432356.4</v>
      </c>
      <c r="M1173" t="s">
        <v>1548</v>
      </c>
      <c r="N1173">
        <v>77824.149999999994</v>
      </c>
      <c r="O1173">
        <v>510180.55</v>
      </c>
      <c r="P1173" t="s">
        <v>1418</v>
      </c>
      <c r="Q1173" s="7">
        <v>46051</v>
      </c>
      <c r="R1173" t="s">
        <v>1549</v>
      </c>
      <c r="S1173" s="10" t="str">
        <f t="shared" si="126"/>
        <v/>
      </c>
      <c r="T1173" s="10" t="str">
        <f t="shared" si="127"/>
        <v/>
      </c>
      <c r="U1173" s="10" t="str">
        <f t="shared" si="128"/>
        <v/>
      </c>
      <c r="V1173" s="10" t="str">
        <f t="shared" si="129"/>
        <v/>
      </c>
      <c r="W1173" s="10" t="str">
        <f t="shared" si="130"/>
        <v/>
      </c>
      <c r="X1173" s="10">
        <f t="shared" si="131"/>
        <v>1172</v>
      </c>
      <c r="Y1173" s="10" t="str">
        <f t="shared" si="132"/>
        <v>FLAG</v>
      </c>
    </row>
    <row r="1174" spans="1:25" x14ac:dyDescent="0.3">
      <c r="A1174" t="s">
        <v>2738</v>
      </c>
      <c r="B1174" s="7">
        <v>46051</v>
      </c>
      <c r="C1174" t="s">
        <v>1385</v>
      </c>
      <c r="D1174" t="s">
        <v>1386</v>
      </c>
      <c r="E1174">
        <v>16</v>
      </c>
      <c r="F1174" t="s">
        <v>1607</v>
      </c>
      <c r="G1174">
        <v>1975</v>
      </c>
      <c r="H1174" t="s">
        <v>200</v>
      </c>
      <c r="I1174">
        <v>610</v>
      </c>
      <c r="J1174">
        <v>0</v>
      </c>
      <c r="K1174">
        <v>610</v>
      </c>
      <c r="L1174">
        <v>1204750</v>
      </c>
      <c r="M1174" t="s">
        <v>1557</v>
      </c>
      <c r="N1174">
        <v>216855</v>
      </c>
      <c r="O1174">
        <v>1421605</v>
      </c>
      <c r="P1174" t="s">
        <v>1389</v>
      </c>
      <c r="Q1174" s="7">
        <v>46052</v>
      </c>
      <c r="R1174" t="s">
        <v>1549</v>
      </c>
      <c r="S1174" s="10" t="str">
        <f t="shared" si="126"/>
        <v/>
      </c>
      <c r="T1174" s="10" t="str">
        <f t="shared" si="127"/>
        <v/>
      </c>
      <c r="U1174" s="10" t="str">
        <f t="shared" si="128"/>
        <v/>
      </c>
      <c r="V1174" s="10" t="str">
        <f t="shared" si="129"/>
        <v/>
      </c>
      <c r="W1174" s="10" t="str">
        <f t="shared" si="130"/>
        <v/>
      </c>
      <c r="X1174" s="10">
        <f t="shared" si="131"/>
        <v>1173</v>
      </c>
      <c r="Y1174" s="10" t="str">
        <f t="shared" si="132"/>
        <v/>
      </c>
    </row>
    <row r="1175" spans="1:25" x14ac:dyDescent="0.3">
      <c r="A1175" t="s">
        <v>2739</v>
      </c>
      <c r="B1175" s="7">
        <v>46051</v>
      </c>
      <c r="C1175" t="s">
        <v>1458</v>
      </c>
      <c r="D1175" t="s">
        <v>1459</v>
      </c>
      <c r="E1175">
        <v>18</v>
      </c>
      <c r="F1175" t="s">
        <v>1618</v>
      </c>
      <c r="G1175">
        <v>1796</v>
      </c>
      <c r="H1175" t="s">
        <v>190</v>
      </c>
      <c r="I1175">
        <v>368</v>
      </c>
      <c r="J1175">
        <v>0</v>
      </c>
      <c r="K1175">
        <v>368</v>
      </c>
      <c r="L1175">
        <v>660928</v>
      </c>
      <c r="M1175" t="s">
        <v>1548</v>
      </c>
      <c r="N1175">
        <v>118967.03999999999</v>
      </c>
      <c r="O1175">
        <v>779895.04</v>
      </c>
      <c r="P1175" t="s">
        <v>1394</v>
      </c>
      <c r="Q1175" s="7">
        <v>46052</v>
      </c>
      <c r="R1175" t="s">
        <v>1549</v>
      </c>
      <c r="S1175" s="10" t="str">
        <f t="shared" si="126"/>
        <v/>
      </c>
      <c r="T1175" s="10" t="str">
        <f t="shared" si="127"/>
        <v/>
      </c>
      <c r="U1175" s="10" t="str">
        <f t="shared" si="128"/>
        <v/>
      </c>
      <c r="V1175" s="10" t="str">
        <f t="shared" si="129"/>
        <v>FLAG</v>
      </c>
      <c r="W1175" s="10" t="str">
        <f t="shared" si="130"/>
        <v/>
      </c>
      <c r="X1175" s="10">
        <f t="shared" si="131"/>
        <v>1174</v>
      </c>
      <c r="Y1175" s="10" t="str">
        <f t="shared" si="132"/>
        <v/>
      </c>
    </row>
    <row r="1176" spans="1:25" x14ac:dyDescent="0.3">
      <c r="A1176" t="s">
        <v>2740</v>
      </c>
      <c r="B1176" s="7">
        <v>46051</v>
      </c>
      <c r="C1176" t="s">
        <v>1458</v>
      </c>
      <c r="D1176" t="s">
        <v>1459</v>
      </c>
      <c r="E1176">
        <v>18</v>
      </c>
      <c r="F1176" t="s">
        <v>1618</v>
      </c>
      <c r="G1176">
        <v>1796</v>
      </c>
      <c r="H1176" t="s">
        <v>190</v>
      </c>
      <c r="I1176">
        <v>368</v>
      </c>
      <c r="J1176">
        <v>0</v>
      </c>
      <c r="K1176">
        <v>368</v>
      </c>
      <c r="L1176">
        <v>660928</v>
      </c>
      <c r="M1176" t="s">
        <v>1548</v>
      </c>
      <c r="N1176">
        <v>118967.03999999999</v>
      </c>
      <c r="O1176">
        <v>779895.04</v>
      </c>
      <c r="P1176" t="s">
        <v>1394</v>
      </c>
      <c r="Q1176" s="7">
        <v>46052</v>
      </c>
      <c r="R1176" t="s">
        <v>1549</v>
      </c>
      <c r="S1176" s="10" t="str">
        <f t="shared" si="126"/>
        <v/>
      </c>
      <c r="T1176" s="10" t="str">
        <f t="shared" si="127"/>
        <v/>
      </c>
      <c r="U1176" s="10" t="str">
        <f t="shared" si="128"/>
        <v/>
      </c>
      <c r="V1176" s="10" t="str">
        <f t="shared" si="129"/>
        <v>FLAG</v>
      </c>
      <c r="W1176" s="10" t="str">
        <f t="shared" si="130"/>
        <v/>
      </c>
      <c r="X1176" s="10">
        <f t="shared" si="131"/>
        <v>1174</v>
      </c>
      <c r="Y1176" s="10" t="str">
        <f t="shared" si="132"/>
        <v/>
      </c>
    </row>
    <row r="1177" spans="1:25" x14ac:dyDescent="0.3">
      <c r="A1177" t="s">
        <v>2741</v>
      </c>
      <c r="B1177" s="7">
        <v>46051</v>
      </c>
      <c r="C1177" t="s">
        <v>1381</v>
      </c>
      <c r="D1177" t="s">
        <v>1382</v>
      </c>
      <c r="E1177">
        <v>18</v>
      </c>
      <c r="F1177" t="s">
        <v>1568</v>
      </c>
      <c r="G1177">
        <v>794</v>
      </c>
      <c r="H1177" t="s">
        <v>200</v>
      </c>
      <c r="I1177">
        <v>165</v>
      </c>
      <c r="J1177">
        <v>3</v>
      </c>
      <c r="K1177">
        <v>160.05000000000001</v>
      </c>
      <c r="L1177">
        <v>127079.7</v>
      </c>
      <c r="M1177" t="s">
        <v>1548</v>
      </c>
      <c r="N1177">
        <v>22874.35</v>
      </c>
      <c r="O1177">
        <v>149954.04999999999</v>
      </c>
      <c r="P1177" t="s">
        <v>1380</v>
      </c>
      <c r="Q1177" s="7">
        <v>46052</v>
      </c>
      <c r="R1177" t="s">
        <v>1549</v>
      </c>
      <c r="S1177" s="10" t="str">
        <f t="shared" si="126"/>
        <v/>
      </c>
      <c r="T1177" s="10" t="str">
        <f t="shared" si="127"/>
        <v/>
      </c>
      <c r="U1177" s="10" t="str">
        <f t="shared" si="128"/>
        <v/>
      </c>
      <c r="V1177" s="10" t="str">
        <f t="shared" si="129"/>
        <v/>
      </c>
      <c r="W1177" s="10" t="str">
        <f t="shared" si="130"/>
        <v/>
      </c>
      <c r="X1177" s="10">
        <f t="shared" si="131"/>
        <v>1175</v>
      </c>
      <c r="Y1177" s="10" t="str">
        <f t="shared" si="132"/>
        <v/>
      </c>
    </row>
    <row r="1178" spans="1:25" x14ac:dyDescent="0.3">
      <c r="A1178" t="s">
        <v>2742</v>
      </c>
      <c r="B1178" s="7">
        <v>46051</v>
      </c>
      <c r="C1178" t="s">
        <v>1381</v>
      </c>
      <c r="D1178" t="s">
        <v>1382</v>
      </c>
      <c r="E1178">
        <v>18</v>
      </c>
      <c r="F1178" t="s">
        <v>1556</v>
      </c>
      <c r="G1178">
        <v>266</v>
      </c>
      <c r="H1178" t="s">
        <v>204</v>
      </c>
      <c r="I1178">
        <v>1350</v>
      </c>
      <c r="J1178">
        <v>5</v>
      </c>
      <c r="K1178">
        <v>1282.5</v>
      </c>
      <c r="L1178">
        <v>341145</v>
      </c>
      <c r="M1178" t="s">
        <v>1548</v>
      </c>
      <c r="N1178">
        <v>61406.1</v>
      </c>
      <c r="O1178">
        <v>402551.1</v>
      </c>
      <c r="P1178" t="s">
        <v>1380</v>
      </c>
      <c r="Q1178" s="7">
        <v>46052</v>
      </c>
      <c r="R1178" t="s">
        <v>1552</v>
      </c>
      <c r="S1178" s="10" t="str">
        <f t="shared" si="126"/>
        <v/>
      </c>
      <c r="T1178" s="10" t="str">
        <f t="shared" si="127"/>
        <v/>
      </c>
      <c r="U1178" s="10" t="str">
        <f t="shared" si="128"/>
        <v/>
      </c>
      <c r="V1178" s="10" t="str">
        <f t="shared" si="129"/>
        <v/>
      </c>
      <c r="W1178" s="10" t="str">
        <f t="shared" si="130"/>
        <v/>
      </c>
      <c r="X1178" s="10">
        <f t="shared" si="131"/>
        <v>1176</v>
      </c>
      <c r="Y1178" s="10" t="str">
        <f t="shared" si="132"/>
        <v/>
      </c>
    </row>
    <row r="1179" spans="1:25" x14ac:dyDescent="0.3">
      <c r="A1179" t="s">
        <v>2743</v>
      </c>
      <c r="B1179" s="7">
        <v>46051</v>
      </c>
      <c r="C1179" t="s">
        <v>1511</v>
      </c>
      <c r="D1179" t="s">
        <v>1512</v>
      </c>
      <c r="E1179">
        <v>12</v>
      </c>
      <c r="F1179" t="s">
        <v>1581</v>
      </c>
      <c r="G1179">
        <v>141</v>
      </c>
      <c r="H1179" t="s">
        <v>200</v>
      </c>
      <c r="I1179">
        <v>980</v>
      </c>
      <c r="J1179">
        <v>1</v>
      </c>
      <c r="K1179">
        <v>970.2</v>
      </c>
      <c r="L1179">
        <v>136798.20000000001</v>
      </c>
      <c r="M1179" t="s">
        <v>1557</v>
      </c>
      <c r="N1179">
        <v>24623.68</v>
      </c>
      <c r="O1179">
        <v>161421.88</v>
      </c>
      <c r="P1179" t="s">
        <v>1389</v>
      </c>
      <c r="Q1179" s="7">
        <v>46051</v>
      </c>
      <c r="R1179" t="s">
        <v>1552</v>
      </c>
      <c r="S1179" s="10" t="str">
        <f t="shared" si="126"/>
        <v/>
      </c>
      <c r="T1179" s="10" t="str">
        <f t="shared" si="127"/>
        <v/>
      </c>
      <c r="U1179" s="10" t="str">
        <f t="shared" si="128"/>
        <v/>
      </c>
      <c r="V1179" s="10" t="str">
        <f t="shared" si="129"/>
        <v/>
      </c>
      <c r="W1179" s="10" t="str">
        <f t="shared" si="130"/>
        <v/>
      </c>
      <c r="X1179" s="10">
        <f t="shared" si="131"/>
        <v>1177</v>
      </c>
      <c r="Y1179" s="10" t="str">
        <f t="shared" si="132"/>
        <v/>
      </c>
    </row>
    <row r="1180" spans="1:25" x14ac:dyDescent="0.3">
      <c r="A1180" t="s">
        <v>2744</v>
      </c>
      <c r="B1180" s="7">
        <v>46051</v>
      </c>
      <c r="C1180" t="s">
        <v>1446</v>
      </c>
      <c r="D1180" t="s">
        <v>1447</v>
      </c>
      <c r="E1180">
        <v>17</v>
      </c>
      <c r="F1180" t="s">
        <v>1568</v>
      </c>
      <c r="G1180">
        <v>2080</v>
      </c>
      <c r="H1180" t="s">
        <v>200</v>
      </c>
      <c r="I1180">
        <v>165</v>
      </c>
      <c r="J1180">
        <v>0</v>
      </c>
      <c r="K1180">
        <v>165</v>
      </c>
      <c r="L1180">
        <v>343200</v>
      </c>
      <c r="M1180" t="s">
        <v>1557</v>
      </c>
      <c r="N1180">
        <v>61776</v>
      </c>
      <c r="O1180">
        <v>404976</v>
      </c>
      <c r="P1180" t="s">
        <v>1380</v>
      </c>
      <c r="Q1180" s="7">
        <v>46052</v>
      </c>
      <c r="R1180" t="s">
        <v>1552</v>
      </c>
      <c r="S1180" s="10" t="str">
        <f t="shared" si="126"/>
        <v/>
      </c>
      <c r="T1180" s="10" t="str">
        <f t="shared" si="127"/>
        <v/>
      </c>
      <c r="U1180" s="10" t="str">
        <f t="shared" si="128"/>
        <v/>
      </c>
      <c r="V1180" s="10" t="str">
        <f t="shared" si="129"/>
        <v/>
      </c>
      <c r="W1180" s="10" t="str">
        <f t="shared" si="130"/>
        <v/>
      </c>
      <c r="X1180" s="10">
        <f t="shared" si="131"/>
        <v>1178</v>
      </c>
      <c r="Y1180" s="10" t="str">
        <f t="shared" si="132"/>
        <v/>
      </c>
    </row>
    <row r="1181" spans="1:25" x14ac:dyDescent="0.3">
      <c r="A1181" t="s">
        <v>2745</v>
      </c>
      <c r="B1181" s="7">
        <v>46052</v>
      </c>
      <c r="C1181" t="s">
        <v>1436</v>
      </c>
      <c r="D1181" t="s">
        <v>1437</v>
      </c>
      <c r="E1181">
        <v>18</v>
      </c>
      <c r="F1181" t="s">
        <v>1604</v>
      </c>
      <c r="G1181">
        <v>392</v>
      </c>
      <c r="H1181" t="s">
        <v>204</v>
      </c>
      <c r="I1181">
        <v>95</v>
      </c>
      <c r="J1181">
        <v>4</v>
      </c>
      <c r="K1181">
        <v>91.2</v>
      </c>
      <c r="L1181">
        <v>35750.400000000001</v>
      </c>
      <c r="M1181" t="s">
        <v>1548</v>
      </c>
      <c r="N1181">
        <v>6435.07</v>
      </c>
      <c r="O1181">
        <v>42185.47</v>
      </c>
      <c r="P1181" t="s">
        <v>1394</v>
      </c>
      <c r="Q1181" s="7">
        <v>46053</v>
      </c>
      <c r="R1181" t="s">
        <v>1549</v>
      </c>
      <c r="S1181" s="10" t="str">
        <f t="shared" si="126"/>
        <v/>
      </c>
      <c r="T1181" s="10" t="str">
        <f t="shared" si="127"/>
        <v/>
      </c>
      <c r="U1181" s="10" t="str">
        <f t="shared" si="128"/>
        <v/>
      </c>
      <c r="V1181" s="10" t="str">
        <f t="shared" si="129"/>
        <v/>
      </c>
      <c r="W1181" s="10" t="str">
        <f t="shared" si="130"/>
        <v/>
      </c>
      <c r="X1181" s="10">
        <f t="shared" si="131"/>
        <v>1179</v>
      </c>
      <c r="Y1181" s="10" t="str">
        <f t="shared" si="132"/>
        <v/>
      </c>
    </row>
    <row r="1182" spans="1:25" x14ac:dyDescent="0.3">
      <c r="A1182" t="s">
        <v>2746</v>
      </c>
      <c r="B1182" s="7">
        <v>46052</v>
      </c>
      <c r="C1182" t="s">
        <v>1423</v>
      </c>
      <c r="D1182" t="s">
        <v>1424</v>
      </c>
      <c r="E1182">
        <v>12</v>
      </c>
      <c r="F1182" t="s">
        <v>1551</v>
      </c>
      <c r="G1182">
        <v>2301</v>
      </c>
      <c r="H1182" t="s">
        <v>190</v>
      </c>
      <c r="I1182">
        <v>342</v>
      </c>
      <c r="J1182">
        <v>2</v>
      </c>
      <c r="K1182">
        <v>335.16</v>
      </c>
      <c r="L1182">
        <v>771203.16</v>
      </c>
      <c r="M1182" t="s">
        <v>1557</v>
      </c>
      <c r="N1182">
        <v>138816.57</v>
      </c>
      <c r="O1182">
        <v>910019.73</v>
      </c>
      <c r="P1182" t="s">
        <v>1394</v>
      </c>
      <c r="Q1182" s="7">
        <v>46052</v>
      </c>
      <c r="R1182" t="s">
        <v>1549</v>
      </c>
      <c r="S1182" s="10" t="str">
        <f t="shared" si="126"/>
        <v/>
      </c>
      <c r="T1182" s="10" t="str">
        <f t="shared" si="127"/>
        <v/>
      </c>
      <c r="U1182" s="10" t="str">
        <f t="shared" si="128"/>
        <v/>
      </c>
      <c r="V1182" s="10" t="str">
        <f t="shared" si="129"/>
        <v/>
      </c>
      <c r="W1182" s="10" t="str">
        <f t="shared" si="130"/>
        <v/>
      </c>
      <c r="X1182" s="10">
        <f t="shared" si="131"/>
        <v>1180</v>
      </c>
      <c r="Y1182" s="10" t="str">
        <f t="shared" si="132"/>
        <v/>
      </c>
    </row>
    <row r="1183" spans="1:25" x14ac:dyDescent="0.3">
      <c r="A1183" t="s">
        <v>2747</v>
      </c>
      <c r="B1183" s="7">
        <v>46052</v>
      </c>
      <c r="C1183" t="s">
        <v>1402</v>
      </c>
      <c r="D1183" t="s">
        <v>1403</v>
      </c>
      <c r="E1183">
        <v>18</v>
      </c>
      <c r="F1183" t="s">
        <v>1551</v>
      </c>
      <c r="G1183">
        <v>2437</v>
      </c>
      <c r="H1183" t="s">
        <v>190</v>
      </c>
      <c r="I1183">
        <v>342</v>
      </c>
      <c r="J1183">
        <v>0</v>
      </c>
      <c r="K1183">
        <v>342</v>
      </c>
      <c r="L1183">
        <v>833454</v>
      </c>
      <c r="M1183" t="s">
        <v>1548</v>
      </c>
      <c r="N1183">
        <v>150021.72</v>
      </c>
      <c r="O1183">
        <v>983475.72</v>
      </c>
      <c r="P1183" t="s">
        <v>1389</v>
      </c>
      <c r="Q1183" s="7">
        <v>46054</v>
      </c>
      <c r="R1183" t="s">
        <v>1552</v>
      </c>
      <c r="S1183" s="10" t="str">
        <f t="shared" si="126"/>
        <v/>
      </c>
      <c r="T1183" s="10" t="str">
        <f t="shared" si="127"/>
        <v/>
      </c>
      <c r="U1183" s="10" t="str">
        <f t="shared" si="128"/>
        <v/>
      </c>
      <c r="V1183" s="10" t="str">
        <f t="shared" si="129"/>
        <v/>
      </c>
      <c r="W1183" s="10" t="str">
        <f t="shared" si="130"/>
        <v/>
      </c>
      <c r="X1183" s="10">
        <f t="shared" si="131"/>
        <v>1181</v>
      </c>
      <c r="Y1183" s="10" t="str">
        <f t="shared" si="132"/>
        <v/>
      </c>
    </row>
    <row r="1184" spans="1:25" x14ac:dyDescent="0.3">
      <c r="A1184" t="s">
        <v>2748</v>
      </c>
      <c r="B1184" s="7">
        <v>46052</v>
      </c>
      <c r="C1184" t="s">
        <v>1493</v>
      </c>
      <c r="D1184" t="s">
        <v>1494</v>
      </c>
      <c r="E1184">
        <v>18</v>
      </c>
      <c r="F1184" t="s">
        <v>1565</v>
      </c>
      <c r="G1184">
        <v>1035</v>
      </c>
      <c r="H1184" t="s">
        <v>200</v>
      </c>
      <c r="I1184">
        <v>1150</v>
      </c>
      <c r="J1184">
        <v>0</v>
      </c>
      <c r="K1184">
        <v>1150</v>
      </c>
      <c r="L1184">
        <v>1190250</v>
      </c>
      <c r="M1184" t="s">
        <v>1548</v>
      </c>
      <c r="N1184">
        <v>214245</v>
      </c>
      <c r="O1184">
        <v>1404495</v>
      </c>
      <c r="P1184" t="s">
        <v>1389</v>
      </c>
      <c r="Q1184" s="7">
        <v>46053</v>
      </c>
      <c r="R1184" t="s">
        <v>1552</v>
      </c>
      <c r="S1184" s="10" t="str">
        <f t="shared" si="126"/>
        <v/>
      </c>
      <c r="T1184" s="10" t="str">
        <f t="shared" si="127"/>
        <v/>
      </c>
      <c r="U1184" s="10" t="str">
        <f t="shared" si="128"/>
        <v/>
      </c>
      <c r="V1184" s="10" t="str">
        <f t="shared" si="129"/>
        <v/>
      </c>
      <c r="W1184" s="10" t="str">
        <f t="shared" si="130"/>
        <v/>
      </c>
      <c r="X1184" s="10">
        <f t="shared" si="131"/>
        <v>1182</v>
      </c>
      <c r="Y1184" s="10" t="str">
        <f t="shared" si="132"/>
        <v/>
      </c>
    </row>
    <row r="1185" spans="1:25" x14ac:dyDescent="0.3">
      <c r="A1185" t="s">
        <v>2749</v>
      </c>
      <c r="B1185" s="7">
        <v>46052</v>
      </c>
      <c r="C1185" t="s">
        <v>1511</v>
      </c>
      <c r="D1185" t="s">
        <v>1512</v>
      </c>
      <c r="E1185">
        <v>12</v>
      </c>
      <c r="F1185" t="s">
        <v>1576</v>
      </c>
      <c r="G1185">
        <v>227</v>
      </c>
      <c r="H1185" t="s">
        <v>200</v>
      </c>
      <c r="I1185">
        <v>92</v>
      </c>
      <c r="J1185">
        <v>4</v>
      </c>
      <c r="K1185">
        <v>88.32</v>
      </c>
      <c r="L1185">
        <v>20048.64</v>
      </c>
      <c r="M1185" t="s">
        <v>1557</v>
      </c>
      <c r="N1185">
        <v>3608.76</v>
      </c>
      <c r="O1185">
        <v>23657.4</v>
      </c>
      <c r="P1185" t="s">
        <v>1389</v>
      </c>
      <c r="Q1185" s="7">
        <v>46053</v>
      </c>
      <c r="R1185" t="s">
        <v>1549</v>
      </c>
      <c r="S1185" s="10" t="str">
        <f t="shared" si="126"/>
        <v/>
      </c>
      <c r="T1185" s="10" t="str">
        <f t="shared" si="127"/>
        <v/>
      </c>
      <c r="U1185" s="10" t="str">
        <f t="shared" si="128"/>
        <v/>
      </c>
      <c r="V1185" s="10" t="str">
        <f t="shared" si="129"/>
        <v/>
      </c>
      <c r="W1185" s="10" t="str">
        <f t="shared" si="130"/>
        <v/>
      </c>
      <c r="X1185" s="10">
        <f t="shared" si="131"/>
        <v>1183</v>
      </c>
      <c r="Y1185" s="10" t="str">
        <f t="shared" si="132"/>
        <v/>
      </c>
    </row>
    <row r="1186" spans="1:25" x14ac:dyDescent="0.3">
      <c r="A1186" t="s">
        <v>2750</v>
      </c>
      <c r="B1186" s="7">
        <v>46052</v>
      </c>
      <c r="C1186" t="s">
        <v>1509</v>
      </c>
      <c r="D1186" t="s">
        <v>1382</v>
      </c>
      <c r="E1186">
        <v>18</v>
      </c>
      <c r="F1186" t="s">
        <v>1609</v>
      </c>
      <c r="G1186">
        <v>1275</v>
      </c>
      <c r="H1186" t="s">
        <v>200</v>
      </c>
      <c r="I1186">
        <v>690</v>
      </c>
      <c r="J1186">
        <v>4</v>
      </c>
      <c r="K1186">
        <v>662.4</v>
      </c>
      <c r="L1186">
        <v>844560</v>
      </c>
      <c r="M1186" t="s">
        <v>1548</v>
      </c>
      <c r="N1186">
        <v>152020.79999999999</v>
      </c>
      <c r="O1186">
        <v>996580.8</v>
      </c>
      <c r="P1186" t="s">
        <v>1389</v>
      </c>
      <c r="Q1186" s="7">
        <v>46053</v>
      </c>
      <c r="R1186" t="s">
        <v>1549</v>
      </c>
      <c r="S1186" s="10" t="str">
        <f t="shared" si="126"/>
        <v/>
      </c>
      <c r="T1186" s="10" t="str">
        <f t="shared" si="127"/>
        <v/>
      </c>
      <c r="U1186" s="10" t="str">
        <f t="shared" si="128"/>
        <v/>
      </c>
      <c r="V1186" s="10" t="str">
        <f t="shared" si="129"/>
        <v/>
      </c>
      <c r="W1186" s="10" t="str">
        <f t="shared" si="130"/>
        <v/>
      </c>
      <c r="X1186" s="10">
        <f t="shared" si="131"/>
        <v>1184</v>
      </c>
      <c r="Y1186" s="10" t="str">
        <f t="shared" si="132"/>
        <v/>
      </c>
    </row>
    <row r="1187" spans="1:25" x14ac:dyDescent="0.3">
      <c r="A1187" t="s">
        <v>2751</v>
      </c>
      <c r="B1187" s="7">
        <v>46052</v>
      </c>
      <c r="C1187" t="s">
        <v>1381</v>
      </c>
      <c r="D1187" t="s">
        <v>1382</v>
      </c>
      <c r="E1187">
        <v>18</v>
      </c>
      <c r="F1187" t="s">
        <v>1556</v>
      </c>
      <c r="G1187">
        <v>282</v>
      </c>
      <c r="H1187" t="s">
        <v>204</v>
      </c>
      <c r="I1187">
        <v>1350</v>
      </c>
      <c r="J1187">
        <v>2.5</v>
      </c>
      <c r="K1187">
        <v>1316.25</v>
      </c>
      <c r="L1187">
        <v>371182.5</v>
      </c>
      <c r="M1187" t="s">
        <v>1548</v>
      </c>
      <c r="N1187">
        <v>66812.850000000006</v>
      </c>
      <c r="O1187">
        <v>437995.35</v>
      </c>
      <c r="P1187" t="s">
        <v>1380</v>
      </c>
      <c r="Q1187" s="7">
        <v>46054</v>
      </c>
      <c r="R1187" t="s">
        <v>1552</v>
      </c>
      <c r="S1187" s="10" t="str">
        <f t="shared" si="126"/>
        <v/>
      </c>
      <c r="T1187" s="10" t="str">
        <f t="shared" si="127"/>
        <v/>
      </c>
      <c r="U1187" s="10" t="str">
        <f t="shared" si="128"/>
        <v/>
      </c>
      <c r="V1187" s="10" t="str">
        <f t="shared" si="129"/>
        <v/>
      </c>
      <c r="W1187" s="10" t="str">
        <f t="shared" si="130"/>
        <v/>
      </c>
      <c r="X1187" s="10">
        <f t="shared" si="131"/>
        <v>1185</v>
      </c>
      <c r="Y1187" s="10" t="str">
        <f t="shared" si="132"/>
        <v/>
      </c>
    </row>
    <row r="1188" spans="1:25" x14ac:dyDescent="0.3">
      <c r="A1188" t="s">
        <v>2752</v>
      </c>
      <c r="B1188" s="7">
        <v>46053</v>
      </c>
      <c r="C1188" t="s">
        <v>1496</v>
      </c>
      <c r="D1188" t="s">
        <v>1497</v>
      </c>
      <c r="E1188">
        <v>18</v>
      </c>
      <c r="F1188" t="s">
        <v>1565</v>
      </c>
      <c r="G1188">
        <v>1259</v>
      </c>
      <c r="H1188" t="s">
        <v>200</v>
      </c>
      <c r="I1188">
        <v>1150</v>
      </c>
      <c r="J1188">
        <v>4</v>
      </c>
      <c r="K1188">
        <v>1104</v>
      </c>
      <c r="L1188">
        <v>1389936</v>
      </c>
      <c r="M1188" t="s">
        <v>1548</v>
      </c>
      <c r="N1188">
        <v>250188.48</v>
      </c>
      <c r="O1188">
        <v>1640124.48</v>
      </c>
      <c r="P1188" t="s">
        <v>1389</v>
      </c>
      <c r="Q1188" s="7">
        <v>46054</v>
      </c>
      <c r="R1188" t="s">
        <v>1552</v>
      </c>
      <c r="S1188" s="10" t="str">
        <f t="shared" si="126"/>
        <v/>
      </c>
      <c r="T1188" s="10" t="str">
        <f t="shared" si="127"/>
        <v/>
      </c>
      <c r="U1188" s="10" t="str">
        <f t="shared" si="128"/>
        <v/>
      </c>
      <c r="V1188" s="10" t="str">
        <f t="shared" si="129"/>
        <v/>
      </c>
      <c r="W1188" s="10" t="str">
        <f t="shared" si="130"/>
        <v/>
      </c>
      <c r="X1188" s="10">
        <f t="shared" si="131"/>
        <v>1186</v>
      </c>
      <c r="Y1188" s="10" t="str">
        <f t="shared" si="132"/>
        <v/>
      </c>
    </row>
    <row r="1189" spans="1:25" x14ac:dyDescent="0.3">
      <c r="A1189" t="s">
        <v>2753</v>
      </c>
      <c r="B1189" s="7">
        <v>46053</v>
      </c>
      <c r="C1189" t="s">
        <v>1509</v>
      </c>
      <c r="D1189" t="s">
        <v>1382</v>
      </c>
      <c r="E1189">
        <v>18</v>
      </c>
      <c r="F1189" t="s">
        <v>1551</v>
      </c>
      <c r="G1189">
        <v>1000</v>
      </c>
      <c r="H1189" t="s">
        <v>190</v>
      </c>
      <c r="I1189">
        <v>342</v>
      </c>
      <c r="J1189">
        <v>2.5</v>
      </c>
      <c r="K1189">
        <v>333.45</v>
      </c>
      <c r="L1189">
        <v>333450</v>
      </c>
      <c r="M1189" t="s">
        <v>1548</v>
      </c>
      <c r="N1189">
        <v>60021</v>
      </c>
      <c r="O1189">
        <v>393471</v>
      </c>
      <c r="P1189" t="s">
        <v>1389</v>
      </c>
      <c r="Q1189" s="7">
        <v>46054</v>
      </c>
      <c r="R1189" t="s">
        <v>1552</v>
      </c>
      <c r="S1189" s="10" t="str">
        <f t="shared" si="126"/>
        <v/>
      </c>
      <c r="T1189" s="10" t="str">
        <f t="shared" si="127"/>
        <v/>
      </c>
      <c r="U1189" s="10" t="str">
        <f t="shared" si="128"/>
        <v/>
      </c>
      <c r="V1189" s="10" t="str">
        <f t="shared" si="129"/>
        <v/>
      </c>
      <c r="W1189" s="10" t="str">
        <f t="shared" si="130"/>
        <v/>
      </c>
      <c r="X1189" s="10">
        <f t="shared" si="131"/>
        <v>1187</v>
      </c>
      <c r="Y1189" s="10" t="str">
        <f t="shared" si="132"/>
        <v/>
      </c>
    </row>
    <row r="1190" spans="1:25" x14ac:dyDescent="0.3">
      <c r="A1190" t="s">
        <v>2754</v>
      </c>
      <c r="B1190" s="7">
        <v>46053</v>
      </c>
      <c r="C1190" t="s">
        <v>1436</v>
      </c>
      <c r="D1190" t="s">
        <v>1437</v>
      </c>
      <c r="E1190">
        <v>18</v>
      </c>
      <c r="F1190" t="s">
        <v>1568</v>
      </c>
      <c r="G1190">
        <v>1025</v>
      </c>
      <c r="H1190" t="s">
        <v>200</v>
      </c>
      <c r="I1190">
        <v>165</v>
      </c>
      <c r="J1190">
        <v>1</v>
      </c>
      <c r="K1190">
        <v>163.35</v>
      </c>
      <c r="L1190">
        <v>167433.75</v>
      </c>
      <c r="M1190" t="s">
        <v>1548</v>
      </c>
      <c r="N1190">
        <v>30138.07</v>
      </c>
      <c r="O1190">
        <v>197571.82</v>
      </c>
      <c r="P1190" t="s">
        <v>1394</v>
      </c>
      <c r="Q1190" s="7">
        <v>46053</v>
      </c>
      <c r="R1190" t="s">
        <v>1549</v>
      </c>
      <c r="S1190" s="10" t="str">
        <f t="shared" si="126"/>
        <v/>
      </c>
      <c r="T1190" s="10" t="str">
        <f t="shared" si="127"/>
        <v/>
      </c>
      <c r="U1190" s="10" t="str">
        <f t="shared" si="128"/>
        <v/>
      </c>
      <c r="V1190" s="10" t="str">
        <f t="shared" si="129"/>
        <v/>
      </c>
      <c r="W1190" s="10" t="str">
        <f t="shared" si="130"/>
        <v/>
      </c>
      <c r="X1190" s="10">
        <f t="shared" si="131"/>
        <v>1188</v>
      </c>
      <c r="Y1190" s="10" t="str">
        <f t="shared" si="132"/>
        <v/>
      </c>
    </row>
    <row r="1191" spans="1:25" x14ac:dyDescent="0.3">
      <c r="A1191" t="s">
        <v>2755</v>
      </c>
      <c r="B1191" s="7">
        <v>46053</v>
      </c>
      <c r="C1191" t="s">
        <v>1409</v>
      </c>
      <c r="D1191" t="s">
        <v>1410</v>
      </c>
      <c r="E1191">
        <v>18</v>
      </c>
      <c r="F1191" t="s">
        <v>1563</v>
      </c>
      <c r="G1191">
        <v>121</v>
      </c>
      <c r="H1191" t="s">
        <v>204</v>
      </c>
      <c r="I1191">
        <v>480</v>
      </c>
      <c r="J1191">
        <v>0</v>
      </c>
      <c r="K1191">
        <v>480</v>
      </c>
      <c r="L1191">
        <v>58080</v>
      </c>
      <c r="M1191" t="s">
        <v>1548</v>
      </c>
      <c r="N1191">
        <v>10454.4</v>
      </c>
      <c r="O1191">
        <v>68534.399999999994</v>
      </c>
      <c r="P1191" t="s">
        <v>1380</v>
      </c>
      <c r="Q1191" s="7">
        <v>46055</v>
      </c>
      <c r="R1191" t="s">
        <v>1549</v>
      </c>
      <c r="S1191" s="10" t="str">
        <f t="shared" si="126"/>
        <v/>
      </c>
      <c r="T1191" s="10" t="str">
        <f t="shared" si="127"/>
        <v/>
      </c>
      <c r="U1191" s="10" t="str">
        <f t="shared" si="128"/>
        <v/>
      </c>
      <c r="V1191" s="10" t="str">
        <f t="shared" si="129"/>
        <v/>
      </c>
      <c r="W1191" s="10" t="str">
        <f t="shared" si="130"/>
        <v/>
      </c>
      <c r="X1191" s="10">
        <f t="shared" si="131"/>
        <v>1189</v>
      </c>
      <c r="Y1191" s="10" t="str">
        <f t="shared" si="132"/>
        <v/>
      </c>
    </row>
    <row r="1192" spans="1:25" x14ac:dyDescent="0.3">
      <c r="A1192" t="s">
        <v>2756</v>
      </c>
      <c r="B1192" s="7">
        <v>46053</v>
      </c>
      <c r="C1192" t="s">
        <v>1490</v>
      </c>
      <c r="D1192" t="s">
        <v>1491</v>
      </c>
      <c r="E1192">
        <v>16</v>
      </c>
      <c r="F1192" t="s">
        <v>1585</v>
      </c>
      <c r="G1192">
        <v>1195</v>
      </c>
      <c r="H1192" t="s">
        <v>200</v>
      </c>
      <c r="I1192">
        <v>148</v>
      </c>
      <c r="J1192">
        <v>2</v>
      </c>
      <c r="K1192">
        <v>145.04</v>
      </c>
      <c r="L1192">
        <v>173322.8</v>
      </c>
      <c r="M1192" t="s">
        <v>1557</v>
      </c>
      <c r="N1192">
        <v>31198.1</v>
      </c>
      <c r="O1192">
        <v>204520.9</v>
      </c>
      <c r="P1192" t="s">
        <v>1389</v>
      </c>
      <c r="Q1192" s="7">
        <v>46054</v>
      </c>
      <c r="R1192" t="s">
        <v>1552</v>
      </c>
      <c r="S1192" s="10" t="str">
        <f t="shared" si="126"/>
        <v/>
      </c>
      <c r="T1192" s="10" t="str">
        <f t="shared" si="127"/>
        <v/>
      </c>
      <c r="U1192" s="10" t="str">
        <f t="shared" si="128"/>
        <v/>
      </c>
      <c r="V1192" s="10" t="str">
        <f t="shared" si="129"/>
        <v/>
      </c>
      <c r="W1192" s="10" t="str">
        <f t="shared" si="130"/>
        <v/>
      </c>
      <c r="X1192" s="10">
        <f t="shared" si="131"/>
        <v>1190</v>
      </c>
      <c r="Y1192" s="10" t="str">
        <f t="shared" si="132"/>
        <v/>
      </c>
    </row>
    <row r="1193" spans="1:25" x14ac:dyDescent="0.3">
      <c r="A1193" t="s">
        <v>2757</v>
      </c>
      <c r="B1193" s="7">
        <v>46053</v>
      </c>
      <c r="C1193" t="s">
        <v>1468</v>
      </c>
      <c r="D1193" t="s">
        <v>1469</v>
      </c>
      <c r="E1193">
        <v>18</v>
      </c>
      <c r="F1193" t="s">
        <v>1604</v>
      </c>
      <c r="G1193">
        <v>334</v>
      </c>
      <c r="H1193" t="s">
        <v>204</v>
      </c>
      <c r="I1193">
        <v>95</v>
      </c>
      <c r="J1193">
        <v>0</v>
      </c>
      <c r="K1193">
        <v>95</v>
      </c>
      <c r="L1193">
        <v>31730</v>
      </c>
      <c r="M1193" t="s">
        <v>1548</v>
      </c>
      <c r="N1193">
        <v>5711.4</v>
      </c>
      <c r="O1193">
        <v>37441.4</v>
      </c>
      <c r="P1193" t="s">
        <v>1389</v>
      </c>
      <c r="Q1193" s="7">
        <v>46055</v>
      </c>
      <c r="R1193" t="s">
        <v>1549</v>
      </c>
      <c r="S1193" s="10" t="str">
        <f t="shared" si="126"/>
        <v/>
      </c>
      <c r="T1193" s="10" t="str">
        <f t="shared" si="127"/>
        <v/>
      </c>
      <c r="U1193" s="10" t="str">
        <f t="shared" si="128"/>
        <v/>
      </c>
      <c r="V1193" s="10" t="str">
        <f t="shared" si="129"/>
        <v/>
      </c>
      <c r="W1193" s="10" t="str">
        <f t="shared" si="130"/>
        <v/>
      </c>
      <c r="X1193" s="10">
        <f t="shared" si="131"/>
        <v>1191</v>
      </c>
      <c r="Y1193" s="10" t="str">
        <f t="shared" si="132"/>
        <v/>
      </c>
    </row>
    <row r="1194" spans="1:25" x14ac:dyDescent="0.3">
      <c r="A1194" t="s">
        <v>2758</v>
      </c>
      <c r="B1194" s="7">
        <v>46055</v>
      </c>
      <c r="C1194" t="s">
        <v>1412</v>
      </c>
      <c r="D1194" t="s">
        <v>1413</v>
      </c>
      <c r="E1194">
        <v>18</v>
      </c>
      <c r="F1194" t="s">
        <v>1547</v>
      </c>
      <c r="G1194">
        <v>2559</v>
      </c>
      <c r="H1194" t="s">
        <v>190</v>
      </c>
      <c r="I1194">
        <v>355</v>
      </c>
      <c r="J1194">
        <v>0</v>
      </c>
      <c r="K1194">
        <v>355</v>
      </c>
      <c r="L1194">
        <v>908445</v>
      </c>
      <c r="M1194" t="s">
        <v>1548</v>
      </c>
      <c r="N1194">
        <v>163520.1</v>
      </c>
      <c r="O1194">
        <v>1071965.1000000001</v>
      </c>
      <c r="P1194" t="s">
        <v>1389</v>
      </c>
      <c r="Q1194" s="7">
        <v>46057</v>
      </c>
      <c r="R1194" t="s">
        <v>1549</v>
      </c>
      <c r="S1194" s="10" t="str">
        <f t="shared" si="126"/>
        <v/>
      </c>
      <c r="T1194" s="10" t="str">
        <f t="shared" si="127"/>
        <v/>
      </c>
      <c r="U1194" s="10" t="str">
        <f t="shared" si="128"/>
        <v/>
      </c>
      <c r="V1194" s="10" t="str">
        <f t="shared" si="129"/>
        <v/>
      </c>
      <c r="W1194" s="10" t="str">
        <f t="shared" si="130"/>
        <v/>
      </c>
      <c r="X1194" s="10">
        <f t="shared" si="131"/>
        <v>1192</v>
      </c>
      <c r="Y1194" s="10" t="str">
        <f t="shared" si="132"/>
        <v/>
      </c>
    </row>
    <row r="1195" spans="1:25" x14ac:dyDescent="0.3">
      <c r="A1195" t="s">
        <v>2759</v>
      </c>
      <c r="B1195" s="7">
        <v>46055</v>
      </c>
      <c r="C1195" t="s">
        <v>1468</v>
      </c>
      <c r="D1195" t="s">
        <v>1469</v>
      </c>
      <c r="E1195">
        <v>18</v>
      </c>
      <c r="F1195" t="s">
        <v>1565</v>
      </c>
      <c r="G1195">
        <v>1565</v>
      </c>
      <c r="H1195" t="s">
        <v>200</v>
      </c>
      <c r="I1195">
        <v>1150</v>
      </c>
      <c r="J1195">
        <v>1</v>
      </c>
      <c r="K1195">
        <v>1138.5</v>
      </c>
      <c r="L1195">
        <v>1781752.5</v>
      </c>
      <c r="M1195" t="s">
        <v>1548</v>
      </c>
      <c r="N1195">
        <v>320715.45</v>
      </c>
      <c r="O1195">
        <v>2102467.9500000002</v>
      </c>
      <c r="P1195" t="s">
        <v>1389</v>
      </c>
      <c r="Q1195" s="7">
        <v>46056</v>
      </c>
      <c r="R1195" t="s">
        <v>1549</v>
      </c>
      <c r="S1195" s="10" t="str">
        <f t="shared" si="126"/>
        <v/>
      </c>
      <c r="T1195" s="10" t="str">
        <f t="shared" si="127"/>
        <v/>
      </c>
      <c r="U1195" s="10" t="str">
        <f t="shared" si="128"/>
        <v/>
      </c>
      <c r="V1195" s="10" t="str">
        <f t="shared" si="129"/>
        <v/>
      </c>
      <c r="W1195" s="10" t="str">
        <f t="shared" si="130"/>
        <v/>
      </c>
      <c r="X1195" s="10">
        <f t="shared" si="131"/>
        <v>1193</v>
      </c>
      <c r="Y1195" s="10" t="str">
        <f t="shared" si="132"/>
        <v/>
      </c>
    </row>
    <row r="1196" spans="1:25" x14ac:dyDescent="0.3">
      <c r="A1196" t="s">
        <v>2760</v>
      </c>
      <c r="B1196" s="7">
        <v>46055</v>
      </c>
      <c r="C1196" t="s">
        <v>1385</v>
      </c>
      <c r="D1196" t="s">
        <v>1386</v>
      </c>
      <c r="E1196">
        <v>16</v>
      </c>
      <c r="F1196" t="s">
        <v>1559</v>
      </c>
      <c r="G1196">
        <v>1519</v>
      </c>
      <c r="H1196" t="s">
        <v>200</v>
      </c>
      <c r="I1196">
        <v>520</v>
      </c>
      <c r="J1196">
        <v>0</v>
      </c>
      <c r="K1196">
        <v>520</v>
      </c>
      <c r="L1196">
        <v>789880</v>
      </c>
      <c r="M1196" t="s">
        <v>1557</v>
      </c>
      <c r="N1196">
        <v>142178.4</v>
      </c>
      <c r="O1196">
        <v>932058.4</v>
      </c>
      <c r="P1196" t="s">
        <v>1389</v>
      </c>
      <c r="Q1196" s="7">
        <v>46056</v>
      </c>
      <c r="R1196" t="s">
        <v>1549</v>
      </c>
      <c r="S1196" s="10" t="str">
        <f t="shared" si="126"/>
        <v/>
      </c>
      <c r="T1196" s="10" t="str">
        <f t="shared" si="127"/>
        <v/>
      </c>
      <c r="U1196" s="10" t="str">
        <f t="shared" si="128"/>
        <v/>
      </c>
      <c r="V1196" s="10" t="str">
        <f t="shared" si="129"/>
        <v/>
      </c>
      <c r="W1196" s="10" t="str">
        <f t="shared" si="130"/>
        <v/>
      </c>
      <c r="X1196" s="10">
        <f t="shared" si="131"/>
        <v>1194</v>
      </c>
      <c r="Y1196" s="10" t="str">
        <f t="shared" si="132"/>
        <v/>
      </c>
    </row>
    <row r="1197" spans="1:25" x14ac:dyDescent="0.3">
      <c r="A1197" t="s">
        <v>2761</v>
      </c>
      <c r="B1197" s="7">
        <v>46055</v>
      </c>
      <c r="C1197" t="s">
        <v>1409</v>
      </c>
      <c r="D1197" t="s">
        <v>1410</v>
      </c>
      <c r="E1197">
        <v>18</v>
      </c>
      <c r="F1197" t="s">
        <v>1565</v>
      </c>
      <c r="G1197">
        <v>1155</v>
      </c>
      <c r="H1197" t="s">
        <v>200</v>
      </c>
      <c r="I1197">
        <v>1150</v>
      </c>
      <c r="J1197">
        <v>4</v>
      </c>
      <c r="K1197">
        <v>1104</v>
      </c>
      <c r="L1197">
        <v>1275120</v>
      </c>
      <c r="M1197" t="s">
        <v>1548</v>
      </c>
      <c r="N1197">
        <v>229521.6</v>
      </c>
      <c r="O1197">
        <v>1504641.6</v>
      </c>
      <c r="P1197" t="s">
        <v>1380</v>
      </c>
      <c r="Q1197" s="7">
        <v>46057</v>
      </c>
      <c r="R1197" t="s">
        <v>1549</v>
      </c>
      <c r="S1197" s="10" t="str">
        <f t="shared" si="126"/>
        <v/>
      </c>
      <c r="T1197" s="10" t="str">
        <f t="shared" si="127"/>
        <v/>
      </c>
      <c r="U1197" s="10" t="str">
        <f t="shared" si="128"/>
        <v/>
      </c>
      <c r="V1197" s="10" t="str">
        <f t="shared" si="129"/>
        <v/>
      </c>
      <c r="W1197" s="10" t="str">
        <f t="shared" si="130"/>
        <v/>
      </c>
      <c r="X1197" s="10">
        <f t="shared" si="131"/>
        <v>1195</v>
      </c>
      <c r="Y1197" s="10" t="str">
        <f t="shared" si="132"/>
        <v/>
      </c>
    </row>
    <row r="1198" spans="1:25" x14ac:dyDescent="0.3">
      <c r="A1198" t="s">
        <v>2762</v>
      </c>
      <c r="B1198" s="7">
        <v>46056</v>
      </c>
      <c r="C1198" t="s">
        <v>1409</v>
      </c>
      <c r="D1198" t="s">
        <v>1410</v>
      </c>
      <c r="E1198">
        <v>18</v>
      </c>
      <c r="F1198" t="s">
        <v>1559</v>
      </c>
      <c r="G1198">
        <v>1795</v>
      </c>
      <c r="H1198" t="s">
        <v>200</v>
      </c>
      <c r="I1198">
        <v>520</v>
      </c>
      <c r="J1198">
        <v>0</v>
      </c>
      <c r="K1198">
        <v>520</v>
      </c>
      <c r="L1198">
        <v>933400</v>
      </c>
      <c r="M1198" t="s">
        <v>1548</v>
      </c>
      <c r="N1198">
        <v>168012</v>
      </c>
      <c r="O1198">
        <v>1101412</v>
      </c>
      <c r="P1198" t="s">
        <v>1380</v>
      </c>
      <c r="Q1198" s="7">
        <v>46056</v>
      </c>
      <c r="R1198" t="s">
        <v>1549</v>
      </c>
      <c r="S1198" s="10" t="str">
        <f t="shared" si="126"/>
        <v/>
      </c>
      <c r="T1198" s="10" t="str">
        <f t="shared" si="127"/>
        <v/>
      </c>
      <c r="U1198" s="10" t="str">
        <f t="shared" si="128"/>
        <v/>
      </c>
      <c r="V1198" s="10" t="str">
        <f t="shared" si="129"/>
        <v/>
      </c>
      <c r="W1198" s="10" t="str">
        <f t="shared" si="130"/>
        <v/>
      </c>
      <c r="X1198" s="10">
        <f t="shared" si="131"/>
        <v>1196</v>
      </c>
      <c r="Y1198" s="10" t="str">
        <f t="shared" si="132"/>
        <v/>
      </c>
    </row>
    <row r="1199" spans="1:25" x14ac:dyDescent="0.3">
      <c r="A1199" t="s">
        <v>2763</v>
      </c>
      <c r="B1199" s="7">
        <v>46056</v>
      </c>
      <c r="C1199" t="s">
        <v>1436</v>
      </c>
      <c r="D1199" t="s">
        <v>1437</v>
      </c>
      <c r="E1199">
        <v>18</v>
      </c>
      <c r="F1199" t="s">
        <v>1581</v>
      </c>
      <c r="G1199">
        <v>978</v>
      </c>
      <c r="H1199" t="s">
        <v>200</v>
      </c>
      <c r="I1199">
        <v>980</v>
      </c>
      <c r="J1199">
        <v>0</v>
      </c>
      <c r="K1199">
        <v>980</v>
      </c>
      <c r="L1199">
        <v>958440</v>
      </c>
      <c r="M1199" t="s">
        <v>1548</v>
      </c>
      <c r="N1199">
        <v>172519.2</v>
      </c>
      <c r="O1199">
        <v>1130959.2</v>
      </c>
      <c r="P1199" t="s">
        <v>1394</v>
      </c>
      <c r="Q1199" s="7">
        <v>46057</v>
      </c>
      <c r="R1199" t="s">
        <v>1549</v>
      </c>
      <c r="S1199" s="10" t="str">
        <f t="shared" si="126"/>
        <v/>
      </c>
      <c r="T1199" s="10" t="str">
        <f t="shared" si="127"/>
        <v/>
      </c>
      <c r="U1199" s="10" t="str">
        <f t="shared" si="128"/>
        <v/>
      </c>
      <c r="V1199" s="10" t="str">
        <f t="shared" si="129"/>
        <v/>
      </c>
      <c r="W1199" s="10" t="str">
        <f t="shared" si="130"/>
        <v/>
      </c>
      <c r="X1199" s="10">
        <f t="shared" si="131"/>
        <v>1197</v>
      </c>
      <c r="Y1199" s="10" t="str">
        <f t="shared" si="132"/>
        <v/>
      </c>
    </row>
    <row r="1200" spans="1:25" x14ac:dyDescent="0.3">
      <c r="A1200" t="s">
        <v>2764</v>
      </c>
      <c r="B1200" s="7">
        <v>46056</v>
      </c>
      <c r="C1200" t="s">
        <v>1490</v>
      </c>
      <c r="D1200" t="s">
        <v>1491</v>
      </c>
      <c r="E1200">
        <v>16</v>
      </c>
      <c r="F1200" t="s">
        <v>1607</v>
      </c>
      <c r="G1200">
        <v>1413</v>
      </c>
      <c r="H1200" t="s">
        <v>200</v>
      </c>
      <c r="I1200">
        <v>610</v>
      </c>
      <c r="J1200">
        <v>0</v>
      </c>
      <c r="K1200">
        <v>610</v>
      </c>
      <c r="L1200">
        <v>861930</v>
      </c>
      <c r="M1200" t="s">
        <v>1557</v>
      </c>
      <c r="N1200">
        <v>155147.4</v>
      </c>
      <c r="O1200">
        <v>1017077.4</v>
      </c>
      <c r="P1200" t="s">
        <v>1389</v>
      </c>
      <c r="Q1200" s="7">
        <v>46057</v>
      </c>
      <c r="R1200" t="s">
        <v>1549</v>
      </c>
      <c r="S1200" s="10" t="str">
        <f t="shared" si="126"/>
        <v/>
      </c>
      <c r="T1200" s="10" t="str">
        <f t="shared" si="127"/>
        <v/>
      </c>
      <c r="U1200" s="10" t="str">
        <f t="shared" si="128"/>
        <v/>
      </c>
      <c r="V1200" s="10" t="str">
        <f t="shared" si="129"/>
        <v/>
      </c>
      <c r="W1200" s="10" t="str">
        <f t="shared" si="130"/>
        <v/>
      </c>
      <c r="X1200" s="10">
        <f t="shared" si="131"/>
        <v>1198</v>
      </c>
      <c r="Y1200" s="10" t="str">
        <f t="shared" si="132"/>
        <v/>
      </c>
    </row>
    <row r="1201" spans="1:25" x14ac:dyDescent="0.3">
      <c r="A1201" t="s">
        <v>2765</v>
      </c>
      <c r="B1201" s="7">
        <v>46056</v>
      </c>
      <c r="C1201" t="s">
        <v>1452</v>
      </c>
      <c r="D1201" t="s">
        <v>1453</v>
      </c>
      <c r="E1201">
        <v>18</v>
      </c>
      <c r="F1201" t="s">
        <v>1570</v>
      </c>
      <c r="G1201">
        <v>1669</v>
      </c>
      <c r="H1201" t="s">
        <v>200</v>
      </c>
      <c r="I1201">
        <v>780</v>
      </c>
      <c r="J1201">
        <v>1</v>
      </c>
      <c r="K1201">
        <v>772.2</v>
      </c>
      <c r="L1201">
        <v>1288801.8</v>
      </c>
      <c r="M1201" t="s">
        <v>1548</v>
      </c>
      <c r="N1201">
        <v>231984.32</v>
      </c>
      <c r="O1201">
        <v>1520786.12</v>
      </c>
      <c r="P1201" t="s">
        <v>1394</v>
      </c>
      <c r="Q1201" s="7">
        <v>46058</v>
      </c>
      <c r="R1201" t="s">
        <v>1549</v>
      </c>
      <c r="S1201" s="10" t="str">
        <f t="shared" si="126"/>
        <v/>
      </c>
      <c r="T1201" s="10" t="str">
        <f t="shared" si="127"/>
        <v/>
      </c>
      <c r="U1201" s="10" t="str">
        <f t="shared" si="128"/>
        <v/>
      </c>
      <c r="V1201" s="10" t="str">
        <f t="shared" si="129"/>
        <v/>
      </c>
      <c r="W1201" s="10" t="str">
        <f t="shared" si="130"/>
        <v/>
      </c>
      <c r="X1201" s="10">
        <f t="shared" si="131"/>
        <v>1199</v>
      </c>
      <c r="Y1201" s="10" t="str">
        <f t="shared" si="132"/>
        <v/>
      </c>
    </row>
    <row r="1202" spans="1:25" x14ac:dyDescent="0.3">
      <c r="A1202" t="s">
        <v>2766</v>
      </c>
      <c r="B1202" s="7">
        <v>46056</v>
      </c>
      <c r="C1202" t="s">
        <v>1475</v>
      </c>
      <c r="D1202" t="s">
        <v>1476</v>
      </c>
      <c r="E1202">
        <v>18</v>
      </c>
      <c r="F1202" t="s">
        <v>1576</v>
      </c>
      <c r="G1202">
        <v>1910</v>
      </c>
      <c r="H1202" t="s">
        <v>200</v>
      </c>
      <c r="I1202">
        <v>92</v>
      </c>
      <c r="J1202">
        <v>2.5</v>
      </c>
      <c r="K1202">
        <v>89.7</v>
      </c>
      <c r="L1202">
        <v>171327</v>
      </c>
      <c r="M1202" t="s">
        <v>1548</v>
      </c>
      <c r="N1202">
        <v>30838.86</v>
      </c>
      <c r="O1202">
        <v>202165.86</v>
      </c>
      <c r="P1202" t="s">
        <v>1389</v>
      </c>
      <c r="Q1202" s="7">
        <v>46057</v>
      </c>
      <c r="R1202" t="s">
        <v>1552</v>
      </c>
      <c r="S1202" s="10" t="str">
        <f t="shared" si="126"/>
        <v/>
      </c>
      <c r="T1202" s="10" t="str">
        <f t="shared" si="127"/>
        <v/>
      </c>
      <c r="U1202" s="10" t="str">
        <f t="shared" si="128"/>
        <v/>
      </c>
      <c r="V1202" s="10" t="str">
        <f t="shared" si="129"/>
        <v/>
      </c>
      <c r="W1202" s="10" t="str">
        <f t="shared" si="130"/>
        <v/>
      </c>
      <c r="X1202" s="10">
        <f t="shared" si="131"/>
        <v>1200</v>
      </c>
      <c r="Y1202" s="10" t="str">
        <f t="shared" si="132"/>
        <v/>
      </c>
    </row>
    <row r="1203" spans="1:25" x14ac:dyDescent="0.3">
      <c r="A1203" t="s">
        <v>2767</v>
      </c>
      <c r="B1203" s="7">
        <v>46056</v>
      </c>
      <c r="C1203" t="s">
        <v>1509</v>
      </c>
      <c r="D1203" t="s">
        <v>1382</v>
      </c>
      <c r="E1203">
        <v>18</v>
      </c>
      <c r="F1203" t="s">
        <v>1547</v>
      </c>
      <c r="G1203">
        <v>2686</v>
      </c>
      <c r="H1203" t="s">
        <v>190</v>
      </c>
      <c r="I1203">
        <v>355</v>
      </c>
      <c r="J1203">
        <v>2.5</v>
      </c>
      <c r="K1203">
        <v>346.12</v>
      </c>
      <c r="L1203">
        <v>929678.32</v>
      </c>
      <c r="M1203" t="s">
        <v>1548</v>
      </c>
      <c r="N1203">
        <v>167342.1</v>
      </c>
      <c r="O1203">
        <v>1097020.42</v>
      </c>
      <c r="P1203" t="s">
        <v>1389</v>
      </c>
      <c r="Q1203" s="7">
        <v>46058</v>
      </c>
      <c r="R1203" t="s">
        <v>1552</v>
      </c>
      <c r="S1203" s="10" t="str">
        <f t="shared" si="126"/>
        <v/>
      </c>
      <c r="T1203" s="10" t="str">
        <f t="shared" si="127"/>
        <v/>
      </c>
      <c r="U1203" s="10" t="str">
        <f t="shared" si="128"/>
        <v/>
      </c>
      <c r="V1203" s="10" t="str">
        <f t="shared" si="129"/>
        <v/>
      </c>
      <c r="W1203" s="10" t="str">
        <f t="shared" si="130"/>
        <v/>
      </c>
      <c r="X1203" s="10">
        <f t="shared" si="131"/>
        <v>1201</v>
      </c>
      <c r="Y1203" s="10" t="str">
        <f t="shared" si="132"/>
        <v/>
      </c>
    </row>
    <row r="1204" spans="1:25" x14ac:dyDescent="0.3">
      <c r="A1204" t="s">
        <v>2768</v>
      </c>
      <c r="B1204" s="7">
        <v>46056</v>
      </c>
      <c r="C1204" t="s">
        <v>1433</v>
      </c>
      <c r="D1204" t="s">
        <v>1434</v>
      </c>
      <c r="E1204">
        <v>18</v>
      </c>
      <c r="F1204" t="s">
        <v>1574</v>
      </c>
      <c r="G1204">
        <v>1822</v>
      </c>
      <c r="H1204" t="s">
        <v>190</v>
      </c>
      <c r="I1204">
        <v>395</v>
      </c>
      <c r="J1204">
        <v>1</v>
      </c>
      <c r="K1204">
        <v>391.05</v>
      </c>
      <c r="L1204">
        <v>712493.1</v>
      </c>
      <c r="M1204" t="s">
        <v>1548</v>
      </c>
      <c r="N1204">
        <v>128248.76</v>
      </c>
      <c r="O1204">
        <v>840741.86</v>
      </c>
      <c r="P1204" t="s">
        <v>1380</v>
      </c>
      <c r="Q1204" s="7">
        <v>46056</v>
      </c>
      <c r="R1204" t="s">
        <v>1549</v>
      </c>
      <c r="S1204" s="10" t="str">
        <f t="shared" si="126"/>
        <v/>
      </c>
      <c r="T1204" s="10" t="str">
        <f t="shared" si="127"/>
        <v/>
      </c>
      <c r="U1204" s="10" t="str">
        <f t="shared" si="128"/>
        <v/>
      </c>
      <c r="V1204" s="10" t="str">
        <f t="shared" si="129"/>
        <v/>
      </c>
      <c r="W1204" s="10" t="str">
        <f t="shared" si="130"/>
        <v/>
      </c>
      <c r="X1204" s="10">
        <f t="shared" si="131"/>
        <v>1202</v>
      </c>
      <c r="Y1204" s="10" t="str">
        <f t="shared" si="132"/>
        <v/>
      </c>
    </row>
    <row r="1205" spans="1:25" x14ac:dyDescent="0.3">
      <c r="A1205" t="s">
        <v>2769</v>
      </c>
      <c r="B1205" s="7">
        <v>46057</v>
      </c>
      <c r="C1205" t="s">
        <v>1385</v>
      </c>
      <c r="D1205" t="s">
        <v>1386</v>
      </c>
      <c r="E1205">
        <v>16</v>
      </c>
      <c r="F1205" t="s">
        <v>1604</v>
      </c>
      <c r="G1205">
        <v>46</v>
      </c>
      <c r="H1205" t="s">
        <v>204</v>
      </c>
      <c r="I1205">
        <v>95</v>
      </c>
      <c r="J1205">
        <v>2</v>
      </c>
      <c r="K1205">
        <v>93.1</v>
      </c>
      <c r="L1205">
        <v>4282.6000000000004</v>
      </c>
      <c r="M1205" t="s">
        <v>1557</v>
      </c>
      <c r="N1205">
        <v>770.87</v>
      </c>
      <c r="O1205">
        <v>5053.47</v>
      </c>
      <c r="P1205" t="s">
        <v>1389</v>
      </c>
      <c r="Q1205" s="7">
        <v>46059</v>
      </c>
      <c r="R1205" t="s">
        <v>1552</v>
      </c>
      <c r="S1205" s="10" t="str">
        <f t="shared" si="126"/>
        <v/>
      </c>
      <c r="T1205" s="10" t="str">
        <f t="shared" si="127"/>
        <v/>
      </c>
      <c r="U1205" s="10" t="str">
        <f t="shared" si="128"/>
        <v/>
      </c>
      <c r="V1205" s="10" t="str">
        <f t="shared" si="129"/>
        <v/>
      </c>
      <c r="W1205" s="10" t="str">
        <f t="shared" si="130"/>
        <v/>
      </c>
      <c r="X1205" s="10">
        <f t="shared" si="131"/>
        <v>1203</v>
      </c>
      <c r="Y1205" s="10" t="str">
        <f t="shared" si="132"/>
        <v/>
      </c>
    </row>
    <row r="1206" spans="1:25" x14ac:dyDescent="0.3">
      <c r="A1206" t="s">
        <v>2770</v>
      </c>
      <c r="B1206" s="7">
        <v>46057</v>
      </c>
      <c r="C1206" t="s">
        <v>1402</v>
      </c>
      <c r="D1206" t="s">
        <v>1403</v>
      </c>
      <c r="E1206">
        <v>18</v>
      </c>
      <c r="F1206" t="s">
        <v>1563</v>
      </c>
      <c r="G1206">
        <v>318</v>
      </c>
      <c r="H1206" t="s">
        <v>204</v>
      </c>
      <c r="I1206">
        <v>480</v>
      </c>
      <c r="J1206">
        <v>1</v>
      </c>
      <c r="K1206">
        <v>475.2</v>
      </c>
      <c r="L1206">
        <v>151113.60000000001</v>
      </c>
      <c r="M1206" t="s">
        <v>1548</v>
      </c>
      <c r="N1206">
        <v>27200.45</v>
      </c>
      <c r="O1206">
        <v>178314.05</v>
      </c>
      <c r="P1206" t="s">
        <v>1389</v>
      </c>
      <c r="Q1206" s="7">
        <v>46057</v>
      </c>
      <c r="R1206" t="s">
        <v>1552</v>
      </c>
      <c r="S1206" s="10" t="str">
        <f t="shared" si="126"/>
        <v/>
      </c>
      <c r="T1206" s="10" t="str">
        <f t="shared" si="127"/>
        <v/>
      </c>
      <c r="U1206" s="10" t="str">
        <f t="shared" si="128"/>
        <v/>
      </c>
      <c r="V1206" s="10" t="str">
        <f t="shared" si="129"/>
        <v/>
      </c>
      <c r="W1206" s="10" t="str">
        <f t="shared" si="130"/>
        <v/>
      </c>
      <c r="X1206" s="10">
        <f t="shared" si="131"/>
        <v>1204</v>
      </c>
      <c r="Y1206" s="10" t="str">
        <f t="shared" si="132"/>
        <v/>
      </c>
    </row>
    <row r="1207" spans="1:25" x14ac:dyDescent="0.3">
      <c r="A1207" t="s">
        <v>2771</v>
      </c>
      <c r="B1207" s="7">
        <v>46057</v>
      </c>
      <c r="C1207" t="s">
        <v>1376</v>
      </c>
      <c r="D1207" t="s">
        <v>1377</v>
      </c>
      <c r="E1207">
        <v>18</v>
      </c>
      <c r="F1207" t="s">
        <v>1585</v>
      </c>
      <c r="G1207">
        <v>1806</v>
      </c>
      <c r="H1207" t="s">
        <v>200</v>
      </c>
      <c r="I1207">
        <v>148</v>
      </c>
      <c r="J1207">
        <v>5</v>
      </c>
      <c r="K1207">
        <v>140.6</v>
      </c>
      <c r="L1207">
        <v>253923.6</v>
      </c>
      <c r="M1207" t="s">
        <v>1548</v>
      </c>
      <c r="N1207">
        <v>45706.25</v>
      </c>
      <c r="O1207">
        <v>299629.84999999998</v>
      </c>
      <c r="P1207" t="s">
        <v>1380</v>
      </c>
      <c r="Q1207" s="7">
        <v>46058</v>
      </c>
      <c r="R1207" t="s">
        <v>1552</v>
      </c>
      <c r="S1207" s="10" t="str">
        <f t="shared" si="126"/>
        <v/>
      </c>
      <c r="T1207" s="10" t="str">
        <f t="shared" si="127"/>
        <v/>
      </c>
      <c r="U1207" s="10" t="str">
        <f t="shared" si="128"/>
        <v/>
      </c>
      <c r="V1207" s="10" t="str">
        <f t="shared" si="129"/>
        <v/>
      </c>
      <c r="W1207" s="10" t="str">
        <f t="shared" si="130"/>
        <v/>
      </c>
      <c r="X1207" s="10">
        <f t="shared" si="131"/>
        <v>1205</v>
      </c>
      <c r="Y1207" s="10" t="str">
        <f t="shared" si="132"/>
        <v/>
      </c>
    </row>
    <row r="1208" spans="1:25" x14ac:dyDescent="0.3">
      <c r="A1208" t="s">
        <v>2772</v>
      </c>
      <c r="B1208" s="7">
        <v>46058</v>
      </c>
      <c r="C1208" t="s">
        <v>1436</v>
      </c>
      <c r="D1208" t="s">
        <v>1437</v>
      </c>
      <c r="E1208">
        <v>18</v>
      </c>
      <c r="F1208" t="s">
        <v>1574</v>
      </c>
      <c r="G1208">
        <v>2227</v>
      </c>
      <c r="H1208" t="s">
        <v>190</v>
      </c>
      <c r="I1208">
        <v>395</v>
      </c>
      <c r="J1208">
        <v>5</v>
      </c>
      <c r="K1208">
        <v>375.25</v>
      </c>
      <c r="L1208">
        <v>835681.75</v>
      </c>
      <c r="M1208" t="s">
        <v>1548</v>
      </c>
      <c r="N1208">
        <v>150422.72</v>
      </c>
      <c r="O1208">
        <v>986104.47</v>
      </c>
      <c r="P1208" t="s">
        <v>1394</v>
      </c>
      <c r="Q1208" s="7">
        <v>46058</v>
      </c>
      <c r="R1208" t="s">
        <v>1549</v>
      </c>
      <c r="S1208" s="10" t="str">
        <f t="shared" si="126"/>
        <v/>
      </c>
      <c r="T1208" s="10" t="str">
        <f t="shared" si="127"/>
        <v/>
      </c>
      <c r="U1208" s="10" t="str">
        <f t="shared" si="128"/>
        <v/>
      </c>
      <c r="V1208" s="10" t="str">
        <f t="shared" si="129"/>
        <v/>
      </c>
      <c r="W1208" s="10" t="str">
        <f t="shared" si="130"/>
        <v/>
      </c>
      <c r="X1208" s="10">
        <f t="shared" si="131"/>
        <v>1206</v>
      </c>
      <c r="Y1208" s="10" t="str">
        <f t="shared" si="132"/>
        <v/>
      </c>
    </row>
    <row r="1209" spans="1:25" x14ac:dyDescent="0.3">
      <c r="A1209" t="s">
        <v>2773</v>
      </c>
      <c r="B1209" s="7">
        <v>46058</v>
      </c>
      <c r="C1209" t="s">
        <v>1376</v>
      </c>
      <c r="D1209" t="s">
        <v>1377</v>
      </c>
      <c r="E1209">
        <v>18</v>
      </c>
      <c r="F1209" t="s">
        <v>1570</v>
      </c>
      <c r="G1209">
        <v>715</v>
      </c>
      <c r="H1209" t="s">
        <v>200</v>
      </c>
      <c r="I1209">
        <v>780</v>
      </c>
      <c r="J1209">
        <v>0</v>
      </c>
      <c r="K1209">
        <v>780</v>
      </c>
      <c r="L1209">
        <v>557700</v>
      </c>
      <c r="M1209" t="s">
        <v>1548</v>
      </c>
      <c r="N1209">
        <v>100386</v>
      </c>
      <c r="O1209">
        <v>658086</v>
      </c>
      <c r="P1209" t="s">
        <v>1380</v>
      </c>
      <c r="Q1209" s="7">
        <v>46058</v>
      </c>
      <c r="R1209" t="s">
        <v>1549</v>
      </c>
      <c r="S1209" s="10" t="str">
        <f t="shared" si="126"/>
        <v/>
      </c>
      <c r="T1209" s="10" t="str">
        <f t="shared" si="127"/>
        <v/>
      </c>
      <c r="U1209" s="10" t="str">
        <f t="shared" si="128"/>
        <v/>
      </c>
      <c r="V1209" s="10" t="str">
        <f t="shared" si="129"/>
        <v/>
      </c>
      <c r="W1209" s="10" t="str">
        <f t="shared" si="130"/>
        <v/>
      </c>
      <c r="X1209" s="10">
        <f t="shared" si="131"/>
        <v>1207</v>
      </c>
      <c r="Y1209" s="10" t="str">
        <f t="shared" si="132"/>
        <v/>
      </c>
    </row>
    <row r="1210" spans="1:25" x14ac:dyDescent="0.3">
      <c r="A1210" t="s">
        <v>2774</v>
      </c>
      <c r="B1210" s="7">
        <v>46058</v>
      </c>
      <c r="C1210" t="s">
        <v>1468</v>
      </c>
      <c r="D1210" t="s">
        <v>1469</v>
      </c>
      <c r="E1210">
        <v>18</v>
      </c>
      <c r="F1210" t="s">
        <v>1551</v>
      </c>
      <c r="G1210">
        <v>492</v>
      </c>
      <c r="H1210" t="s">
        <v>190</v>
      </c>
      <c r="I1210">
        <v>342</v>
      </c>
      <c r="J1210">
        <v>2</v>
      </c>
      <c r="K1210">
        <v>335.16</v>
      </c>
      <c r="L1210">
        <v>164898.72</v>
      </c>
      <c r="M1210" t="s">
        <v>1548</v>
      </c>
      <c r="N1210">
        <v>29681.77</v>
      </c>
      <c r="O1210">
        <v>194580.49</v>
      </c>
      <c r="P1210" t="s">
        <v>1389</v>
      </c>
      <c r="Q1210" s="7">
        <v>46060</v>
      </c>
      <c r="R1210" t="s">
        <v>1549</v>
      </c>
      <c r="S1210" s="10" t="str">
        <f t="shared" si="126"/>
        <v/>
      </c>
      <c r="T1210" s="10" t="str">
        <f t="shared" si="127"/>
        <v/>
      </c>
      <c r="U1210" s="10" t="str">
        <f t="shared" si="128"/>
        <v/>
      </c>
      <c r="V1210" s="10" t="str">
        <f t="shared" si="129"/>
        <v/>
      </c>
      <c r="W1210" s="10" t="str">
        <f t="shared" si="130"/>
        <v/>
      </c>
      <c r="X1210" s="10">
        <f t="shared" si="131"/>
        <v>1208</v>
      </c>
      <c r="Y1210" s="10" t="str">
        <f t="shared" si="132"/>
        <v/>
      </c>
    </row>
    <row r="1211" spans="1:25" x14ac:dyDescent="0.3">
      <c r="A1211" t="s">
        <v>2775</v>
      </c>
      <c r="B1211" s="7">
        <v>46058</v>
      </c>
      <c r="C1211" t="s">
        <v>1385</v>
      </c>
      <c r="D1211" t="s">
        <v>1386</v>
      </c>
      <c r="E1211">
        <v>16</v>
      </c>
      <c r="F1211" t="s">
        <v>1576</v>
      </c>
      <c r="G1211">
        <v>2040</v>
      </c>
      <c r="H1211" t="s">
        <v>200</v>
      </c>
      <c r="I1211">
        <v>92</v>
      </c>
      <c r="J1211">
        <v>0</v>
      </c>
      <c r="K1211">
        <v>92</v>
      </c>
      <c r="L1211">
        <v>187680</v>
      </c>
      <c r="M1211" t="s">
        <v>1557</v>
      </c>
      <c r="N1211">
        <v>33782.400000000001</v>
      </c>
      <c r="O1211">
        <v>221462.39999999999</v>
      </c>
      <c r="P1211" t="s">
        <v>1389</v>
      </c>
      <c r="Q1211" s="7">
        <v>46058</v>
      </c>
      <c r="R1211" t="s">
        <v>1549</v>
      </c>
      <c r="S1211" s="10" t="str">
        <f t="shared" si="126"/>
        <v/>
      </c>
      <c r="T1211" s="10" t="str">
        <f t="shared" si="127"/>
        <v/>
      </c>
      <c r="U1211" s="10" t="str">
        <f t="shared" si="128"/>
        <v/>
      </c>
      <c r="V1211" s="10" t="str">
        <f t="shared" si="129"/>
        <v/>
      </c>
      <c r="W1211" s="10" t="str">
        <f t="shared" si="130"/>
        <v/>
      </c>
      <c r="X1211" s="10">
        <f t="shared" si="131"/>
        <v>1209</v>
      </c>
      <c r="Y1211" s="10" t="str">
        <f t="shared" si="132"/>
        <v/>
      </c>
    </row>
    <row r="1212" spans="1:25" x14ac:dyDescent="0.3">
      <c r="A1212" t="s">
        <v>2776</v>
      </c>
      <c r="B1212" s="7">
        <v>46059</v>
      </c>
      <c r="C1212" t="s">
        <v>1455</v>
      </c>
      <c r="D1212" t="s">
        <v>1456</v>
      </c>
      <c r="E1212">
        <v>18</v>
      </c>
      <c r="F1212" t="s">
        <v>1607</v>
      </c>
      <c r="G1212">
        <v>1669</v>
      </c>
      <c r="H1212" t="s">
        <v>200</v>
      </c>
      <c r="I1212">
        <v>610</v>
      </c>
      <c r="J1212">
        <v>0</v>
      </c>
      <c r="K1212">
        <v>610</v>
      </c>
      <c r="L1212">
        <v>1018090</v>
      </c>
      <c r="M1212" t="s">
        <v>1548</v>
      </c>
      <c r="N1212">
        <v>183256.2</v>
      </c>
      <c r="O1212">
        <v>1201346.2</v>
      </c>
      <c r="P1212" t="s">
        <v>1389</v>
      </c>
      <c r="Q1212" s="7">
        <v>46060</v>
      </c>
      <c r="R1212" t="s">
        <v>1549</v>
      </c>
      <c r="S1212" s="10" t="str">
        <f t="shared" si="126"/>
        <v/>
      </c>
      <c r="T1212" s="10" t="str">
        <f t="shared" si="127"/>
        <v/>
      </c>
      <c r="U1212" s="10" t="str">
        <f t="shared" si="128"/>
        <v/>
      </c>
      <c r="V1212" s="10" t="str">
        <f t="shared" si="129"/>
        <v/>
      </c>
      <c r="W1212" s="10" t="str">
        <f t="shared" si="130"/>
        <v/>
      </c>
      <c r="X1212" s="10">
        <f t="shared" si="131"/>
        <v>1210</v>
      </c>
      <c r="Y1212" s="10" t="str">
        <f t="shared" si="132"/>
        <v/>
      </c>
    </row>
    <row r="1213" spans="1:25" x14ac:dyDescent="0.3">
      <c r="A1213" t="s">
        <v>2777</v>
      </c>
      <c r="B1213" s="7">
        <v>46059</v>
      </c>
      <c r="C1213" t="s">
        <v>1487</v>
      </c>
      <c r="D1213" t="s">
        <v>1443</v>
      </c>
      <c r="E1213">
        <v>15</v>
      </c>
      <c r="F1213" t="s">
        <v>1572</v>
      </c>
      <c r="G1213">
        <v>158</v>
      </c>
      <c r="H1213" t="s">
        <v>200</v>
      </c>
      <c r="I1213">
        <v>610</v>
      </c>
      <c r="J1213">
        <v>2</v>
      </c>
      <c r="K1213">
        <v>597.79999999999995</v>
      </c>
      <c r="L1213">
        <v>94452.4</v>
      </c>
      <c r="M1213" t="s">
        <v>1557</v>
      </c>
      <c r="N1213">
        <v>17001.43</v>
      </c>
      <c r="O1213">
        <v>111453.83</v>
      </c>
      <c r="P1213" t="s">
        <v>1380</v>
      </c>
      <c r="Q1213" s="7">
        <v>46060</v>
      </c>
      <c r="R1213" t="s">
        <v>1552</v>
      </c>
      <c r="S1213" s="10" t="str">
        <f t="shared" si="126"/>
        <v/>
      </c>
      <c r="T1213" s="10" t="str">
        <f t="shared" si="127"/>
        <v/>
      </c>
      <c r="U1213" s="10" t="str">
        <f t="shared" si="128"/>
        <v/>
      </c>
      <c r="V1213" s="10" t="str">
        <f t="shared" si="129"/>
        <v/>
      </c>
      <c r="W1213" s="10" t="str">
        <f t="shared" si="130"/>
        <v/>
      </c>
      <c r="X1213" s="10">
        <f t="shared" si="131"/>
        <v>1211</v>
      </c>
      <c r="Y1213" s="10" t="str">
        <f t="shared" si="132"/>
        <v/>
      </c>
    </row>
    <row r="1214" spans="1:25" x14ac:dyDescent="0.3">
      <c r="A1214" t="s">
        <v>2778</v>
      </c>
      <c r="B1214" s="7">
        <v>46059</v>
      </c>
      <c r="C1214" t="s">
        <v>1475</v>
      </c>
      <c r="D1214" t="s">
        <v>1476</v>
      </c>
      <c r="E1214">
        <v>18</v>
      </c>
      <c r="F1214" t="s">
        <v>1607</v>
      </c>
      <c r="G1214">
        <v>1571</v>
      </c>
      <c r="H1214" t="s">
        <v>200</v>
      </c>
      <c r="I1214">
        <v>610</v>
      </c>
      <c r="J1214">
        <v>0</v>
      </c>
      <c r="K1214">
        <v>610</v>
      </c>
      <c r="L1214">
        <v>958310</v>
      </c>
      <c r="M1214" t="s">
        <v>1548</v>
      </c>
      <c r="N1214">
        <v>172495.8</v>
      </c>
      <c r="O1214">
        <v>1130805.8</v>
      </c>
      <c r="P1214" t="s">
        <v>1389</v>
      </c>
      <c r="Q1214" s="7">
        <v>46060</v>
      </c>
      <c r="R1214" t="s">
        <v>1552</v>
      </c>
      <c r="S1214" s="10" t="str">
        <f t="shared" si="126"/>
        <v/>
      </c>
      <c r="T1214" s="10" t="str">
        <f t="shared" si="127"/>
        <v/>
      </c>
      <c r="U1214" s="10" t="str">
        <f t="shared" si="128"/>
        <v/>
      </c>
      <c r="V1214" s="10" t="str">
        <f t="shared" si="129"/>
        <v/>
      </c>
      <c r="W1214" s="10" t="str">
        <f t="shared" si="130"/>
        <v/>
      </c>
      <c r="X1214" s="10">
        <f t="shared" si="131"/>
        <v>1212</v>
      </c>
      <c r="Y1214" s="10" t="str">
        <f t="shared" si="132"/>
        <v/>
      </c>
    </row>
    <row r="1215" spans="1:25" x14ac:dyDescent="0.3">
      <c r="A1215" t="s">
        <v>2779</v>
      </c>
      <c r="B1215" s="7">
        <v>46060</v>
      </c>
      <c r="C1215" t="s">
        <v>1504</v>
      </c>
      <c r="D1215" t="s">
        <v>1482</v>
      </c>
      <c r="E1215">
        <v>18</v>
      </c>
      <c r="F1215" t="s">
        <v>1607</v>
      </c>
      <c r="G1215">
        <v>873</v>
      </c>
      <c r="H1215" t="s">
        <v>200</v>
      </c>
      <c r="I1215">
        <v>610</v>
      </c>
      <c r="J1215">
        <v>3</v>
      </c>
      <c r="K1215">
        <v>591.70000000000005</v>
      </c>
      <c r="L1215">
        <v>516554.1</v>
      </c>
      <c r="M1215" t="s">
        <v>1548</v>
      </c>
      <c r="N1215">
        <v>92979.74</v>
      </c>
      <c r="O1215">
        <v>609533.84</v>
      </c>
      <c r="P1215" t="s">
        <v>1380</v>
      </c>
      <c r="Q1215" s="7">
        <v>46062</v>
      </c>
      <c r="R1215" t="s">
        <v>1552</v>
      </c>
      <c r="S1215" s="10" t="str">
        <f t="shared" si="126"/>
        <v/>
      </c>
      <c r="T1215" s="10" t="str">
        <f t="shared" si="127"/>
        <v/>
      </c>
      <c r="U1215" s="10" t="str">
        <f t="shared" si="128"/>
        <v/>
      </c>
      <c r="V1215" s="10" t="str">
        <f t="shared" si="129"/>
        <v/>
      </c>
      <c r="W1215" s="10" t="str">
        <f t="shared" si="130"/>
        <v/>
      </c>
      <c r="X1215" s="10">
        <f t="shared" si="131"/>
        <v>1213</v>
      </c>
      <c r="Y1215" s="10" t="str">
        <f t="shared" si="132"/>
        <v/>
      </c>
    </row>
    <row r="1216" spans="1:25" x14ac:dyDescent="0.3">
      <c r="A1216" t="s">
        <v>2780</v>
      </c>
      <c r="B1216" s="7">
        <v>46060</v>
      </c>
      <c r="C1216" t="s">
        <v>1415</v>
      </c>
      <c r="D1216" t="s">
        <v>1416</v>
      </c>
      <c r="E1216">
        <v>18</v>
      </c>
      <c r="F1216" t="s">
        <v>1572</v>
      </c>
      <c r="G1216">
        <v>2190</v>
      </c>
      <c r="H1216" t="s">
        <v>200</v>
      </c>
      <c r="I1216">
        <v>610</v>
      </c>
      <c r="J1216">
        <v>0</v>
      </c>
      <c r="K1216">
        <v>610</v>
      </c>
      <c r="L1216">
        <v>1335900</v>
      </c>
      <c r="M1216" t="s">
        <v>1548</v>
      </c>
      <c r="N1216">
        <v>240462</v>
      </c>
      <c r="O1216">
        <v>1576362</v>
      </c>
      <c r="P1216" t="s">
        <v>1418</v>
      </c>
      <c r="Q1216" s="7">
        <v>46060</v>
      </c>
      <c r="R1216" t="s">
        <v>1552</v>
      </c>
      <c r="S1216" s="10" t="str">
        <f t="shared" si="126"/>
        <v/>
      </c>
      <c r="T1216" s="10" t="str">
        <f t="shared" si="127"/>
        <v/>
      </c>
      <c r="U1216" s="10" t="str">
        <f t="shared" si="128"/>
        <v/>
      </c>
      <c r="V1216" s="10" t="str">
        <f t="shared" si="129"/>
        <v/>
      </c>
      <c r="W1216" s="10" t="str">
        <f t="shared" si="130"/>
        <v/>
      </c>
      <c r="X1216" s="10">
        <f t="shared" si="131"/>
        <v>1214</v>
      </c>
      <c r="Y1216" s="10" t="str">
        <f t="shared" si="132"/>
        <v/>
      </c>
    </row>
    <row r="1217" spans="1:25" x14ac:dyDescent="0.3">
      <c r="A1217" t="s">
        <v>2781</v>
      </c>
      <c r="B1217" s="7">
        <v>46060</v>
      </c>
      <c r="C1217" t="s">
        <v>1436</v>
      </c>
      <c r="D1217" t="s">
        <v>1437</v>
      </c>
      <c r="E1217">
        <v>18</v>
      </c>
      <c r="F1217" t="s">
        <v>1604</v>
      </c>
      <c r="G1217">
        <v>209</v>
      </c>
      <c r="H1217" t="s">
        <v>204</v>
      </c>
      <c r="I1217">
        <v>95</v>
      </c>
      <c r="J1217">
        <v>0</v>
      </c>
      <c r="K1217">
        <v>95</v>
      </c>
      <c r="L1217">
        <v>19855</v>
      </c>
      <c r="M1217" t="s">
        <v>1548</v>
      </c>
      <c r="N1217">
        <v>3573.9</v>
      </c>
      <c r="O1217">
        <v>23428.9</v>
      </c>
      <c r="P1217" t="s">
        <v>1394</v>
      </c>
      <c r="Q1217" s="7">
        <v>46061</v>
      </c>
      <c r="R1217" t="s">
        <v>1552</v>
      </c>
      <c r="S1217" s="10" t="str">
        <f t="shared" si="126"/>
        <v/>
      </c>
      <c r="T1217" s="10" t="str">
        <f t="shared" si="127"/>
        <v/>
      </c>
      <c r="U1217" s="10" t="str">
        <f t="shared" si="128"/>
        <v/>
      </c>
      <c r="V1217" s="10" t="str">
        <f t="shared" si="129"/>
        <v/>
      </c>
      <c r="W1217" s="10" t="str">
        <f t="shared" si="130"/>
        <v/>
      </c>
      <c r="X1217" s="10">
        <f t="shared" si="131"/>
        <v>1215</v>
      </c>
      <c r="Y1217" s="10" t="str">
        <f t="shared" si="132"/>
        <v/>
      </c>
    </row>
    <row r="1218" spans="1:25" x14ac:dyDescent="0.3">
      <c r="A1218" t="s">
        <v>2782</v>
      </c>
      <c r="B1218" s="7">
        <v>46060</v>
      </c>
      <c r="C1218" t="s">
        <v>1487</v>
      </c>
      <c r="D1218" t="s">
        <v>1443</v>
      </c>
      <c r="E1218">
        <v>15</v>
      </c>
      <c r="F1218" t="s">
        <v>1604</v>
      </c>
      <c r="G1218">
        <v>214</v>
      </c>
      <c r="H1218" t="s">
        <v>204</v>
      </c>
      <c r="I1218">
        <v>95</v>
      </c>
      <c r="J1218">
        <v>1</v>
      </c>
      <c r="K1218">
        <v>94.05</v>
      </c>
      <c r="L1218">
        <v>20126.7</v>
      </c>
      <c r="M1218" t="s">
        <v>1557</v>
      </c>
      <c r="N1218">
        <v>3622.81</v>
      </c>
      <c r="O1218">
        <v>23749.51</v>
      </c>
      <c r="P1218" t="s">
        <v>1380</v>
      </c>
      <c r="Q1218" s="7">
        <v>46062</v>
      </c>
      <c r="R1218" t="s">
        <v>1552</v>
      </c>
      <c r="S1218" s="10" t="str">
        <f t="shared" si="126"/>
        <v/>
      </c>
      <c r="T1218" s="10" t="str">
        <f t="shared" si="127"/>
        <v/>
      </c>
      <c r="U1218" s="10" t="str">
        <f t="shared" si="128"/>
        <v/>
      </c>
      <c r="V1218" s="10" t="str">
        <f t="shared" si="129"/>
        <v/>
      </c>
      <c r="W1218" s="10" t="str">
        <f t="shared" si="130"/>
        <v/>
      </c>
      <c r="X1218" s="10">
        <f t="shared" si="131"/>
        <v>1216</v>
      </c>
      <c r="Y1218" s="10" t="str">
        <f t="shared" si="132"/>
        <v/>
      </c>
    </row>
    <row r="1219" spans="1:25" x14ac:dyDescent="0.3">
      <c r="A1219" t="s">
        <v>2783</v>
      </c>
      <c r="B1219" s="7">
        <v>46060</v>
      </c>
      <c r="C1219" t="s">
        <v>1478</v>
      </c>
      <c r="D1219" t="s">
        <v>1479</v>
      </c>
      <c r="E1219">
        <v>18</v>
      </c>
      <c r="F1219" t="s">
        <v>1570</v>
      </c>
      <c r="G1219">
        <v>707</v>
      </c>
      <c r="H1219" t="s">
        <v>200</v>
      </c>
      <c r="I1219">
        <v>780</v>
      </c>
      <c r="J1219">
        <v>2</v>
      </c>
      <c r="K1219">
        <v>764.4</v>
      </c>
      <c r="L1219">
        <v>540430.80000000005</v>
      </c>
      <c r="M1219" t="s">
        <v>1548</v>
      </c>
      <c r="N1219">
        <v>97277.54</v>
      </c>
      <c r="O1219">
        <v>637708.34000000008</v>
      </c>
      <c r="P1219" t="s">
        <v>1394</v>
      </c>
      <c r="Q1219" s="7">
        <v>46060</v>
      </c>
      <c r="R1219" t="s">
        <v>1552</v>
      </c>
      <c r="S1219" s="10" t="str">
        <f t="shared" si="126"/>
        <v/>
      </c>
      <c r="T1219" s="10" t="str">
        <f t="shared" si="127"/>
        <v/>
      </c>
      <c r="U1219" s="10" t="str">
        <f t="shared" si="128"/>
        <v/>
      </c>
      <c r="V1219" s="10" t="str">
        <f t="shared" si="129"/>
        <v/>
      </c>
      <c r="W1219" s="10" t="str">
        <f t="shared" si="130"/>
        <v/>
      </c>
      <c r="X1219" s="10">
        <f t="shared" si="131"/>
        <v>1217</v>
      </c>
      <c r="Y1219" s="10" t="str">
        <f t="shared" si="132"/>
        <v/>
      </c>
    </row>
    <row r="1220" spans="1:25" x14ac:dyDescent="0.3">
      <c r="A1220" t="s">
        <v>2784</v>
      </c>
      <c r="B1220" s="7">
        <v>46060</v>
      </c>
      <c r="C1220" t="s">
        <v>1446</v>
      </c>
      <c r="D1220" t="s">
        <v>1447</v>
      </c>
      <c r="E1220">
        <v>17</v>
      </c>
      <c r="F1220" t="s">
        <v>1581</v>
      </c>
      <c r="G1220">
        <v>1807</v>
      </c>
      <c r="H1220" t="s">
        <v>200</v>
      </c>
      <c r="I1220">
        <v>980</v>
      </c>
      <c r="J1220">
        <v>2.5</v>
      </c>
      <c r="K1220">
        <v>955.5</v>
      </c>
      <c r="L1220">
        <v>1726588.5</v>
      </c>
      <c r="M1220" t="s">
        <v>1557</v>
      </c>
      <c r="N1220">
        <v>310785.93</v>
      </c>
      <c r="O1220">
        <v>2037374.43</v>
      </c>
      <c r="P1220" t="s">
        <v>1380</v>
      </c>
      <c r="Q1220" s="7">
        <v>46061</v>
      </c>
      <c r="R1220" t="s">
        <v>1549</v>
      </c>
      <c r="S1220" s="10" t="str">
        <f t="shared" ref="S1220:S1283" si="133">IF(J1220&gt;5,"FLAG","")</f>
        <v/>
      </c>
      <c r="T1220" s="10" t="str">
        <f t="shared" ref="T1220:T1283" si="134">IF(WEEKDAY(B1220)=1,"FLAG","")</f>
        <v/>
      </c>
      <c r="U1220" s="10" t="str">
        <f t="shared" ref="U1220:U1283" si="135">IF(AND(B1220&lt;=DATE(2026,3,31),Q1220&gt;DATE(2026,3,31)),"FLAG","")</f>
        <v/>
      </c>
      <c r="V1220" s="10" t="str">
        <f t="shared" ref="V1220:V1283" si="136">IF(COUNTIFS($C$4:$C$1451,C1220,$B$4:$B$1451,B1220,$F$4:$F$1451,F1220,$G$4:$G$1451,G1220,$L$4:$L$1451,L1220)&gt;1,"FLAG","")</f>
        <v/>
      </c>
      <c r="W1220" s="10" t="str">
        <f t="shared" ref="W1220:W1283" si="137">IF(OR(AND(E1220&lt;&gt;18,M1220&lt;&gt;"IGST"),AND(E1220=18,M1220="IGST")),"FLAG","")</f>
        <v/>
      </c>
      <c r="X1220" s="10">
        <f t="shared" ref="X1220:X1283" si="138">VALUE(MID(A1220,11,4))</f>
        <v>1218</v>
      </c>
      <c r="Y1220" s="10" t="str">
        <f t="shared" ref="Y1220:Y1283" si="139">IF(ROW()=4,"",IF(X1220-INDEX($X$4:$X$1451,ROW()-4)&gt;1,"FLAG",""))</f>
        <v/>
      </c>
    </row>
    <row r="1221" spans="1:25" x14ac:dyDescent="0.3">
      <c r="A1221" t="s">
        <v>2785</v>
      </c>
      <c r="B1221" s="7">
        <v>46062</v>
      </c>
      <c r="C1221" t="s">
        <v>1481</v>
      </c>
      <c r="D1221" t="s">
        <v>1482</v>
      </c>
      <c r="E1221">
        <v>18</v>
      </c>
      <c r="F1221" t="s">
        <v>1570</v>
      </c>
      <c r="G1221">
        <v>384</v>
      </c>
      <c r="H1221" t="s">
        <v>200</v>
      </c>
      <c r="I1221">
        <v>780</v>
      </c>
      <c r="J1221">
        <v>3</v>
      </c>
      <c r="K1221">
        <v>756.6</v>
      </c>
      <c r="L1221">
        <v>290534.40000000002</v>
      </c>
      <c r="M1221" t="s">
        <v>1548</v>
      </c>
      <c r="N1221">
        <v>52296.19</v>
      </c>
      <c r="O1221">
        <v>342830.59</v>
      </c>
      <c r="P1221" t="s">
        <v>1389</v>
      </c>
      <c r="Q1221" s="7">
        <v>46063</v>
      </c>
      <c r="R1221" t="s">
        <v>1549</v>
      </c>
      <c r="S1221" s="10" t="str">
        <f t="shared" si="133"/>
        <v/>
      </c>
      <c r="T1221" s="10" t="str">
        <f t="shared" si="134"/>
        <v/>
      </c>
      <c r="U1221" s="10" t="str">
        <f t="shared" si="135"/>
        <v/>
      </c>
      <c r="V1221" s="10" t="str">
        <f t="shared" si="136"/>
        <v/>
      </c>
      <c r="W1221" s="10" t="str">
        <f t="shared" si="137"/>
        <v/>
      </c>
      <c r="X1221" s="10">
        <f t="shared" si="138"/>
        <v>1219</v>
      </c>
      <c r="Y1221" s="10" t="str">
        <f t="shared" si="139"/>
        <v/>
      </c>
    </row>
    <row r="1222" spans="1:25" x14ac:dyDescent="0.3">
      <c r="A1222" t="s">
        <v>2786</v>
      </c>
      <c r="B1222" s="7">
        <v>46062</v>
      </c>
      <c r="C1222" t="s">
        <v>1501</v>
      </c>
      <c r="D1222" t="s">
        <v>1502</v>
      </c>
      <c r="E1222">
        <v>12</v>
      </c>
      <c r="F1222" t="s">
        <v>1576</v>
      </c>
      <c r="G1222">
        <v>1108</v>
      </c>
      <c r="H1222" t="s">
        <v>200</v>
      </c>
      <c r="I1222">
        <v>92</v>
      </c>
      <c r="J1222">
        <v>1</v>
      </c>
      <c r="K1222">
        <v>91.08</v>
      </c>
      <c r="L1222">
        <v>100916.64</v>
      </c>
      <c r="M1222" t="s">
        <v>1557</v>
      </c>
      <c r="N1222">
        <v>18165</v>
      </c>
      <c r="O1222">
        <v>119081.64</v>
      </c>
      <c r="P1222" t="s">
        <v>1380</v>
      </c>
      <c r="Q1222" s="7">
        <v>46063</v>
      </c>
      <c r="R1222" t="s">
        <v>1552</v>
      </c>
      <c r="S1222" s="10" t="str">
        <f t="shared" si="133"/>
        <v/>
      </c>
      <c r="T1222" s="10" t="str">
        <f t="shared" si="134"/>
        <v/>
      </c>
      <c r="U1222" s="10" t="str">
        <f t="shared" si="135"/>
        <v/>
      </c>
      <c r="V1222" s="10" t="str">
        <f t="shared" si="136"/>
        <v/>
      </c>
      <c r="W1222" s="10" t="str">
        <f t="shared" si="137"/>
        <v/>
      </c>
      <c r="X1222" s="10">
        <f t="shared" si="138"/>
        <v>1220</v>
      </c>
      <c r="Y1222" s="10" t="str">
        <f t="shared" si="139"/>
        <v/>
      </c>
    </row>
    <row r="1223" spans="1:25" x14ac:dyDescent="0.3">
      <c r="A1223" t="s">
        <v>2787</v>
      </c>
      <c r="B1223" s="7">
        <v>46062</v>
      </c>
      <c r="C1223" t="s">
        <v>1385</v>
      </c>
      <c r="D1223" t="s">
        <v>1386</v>
      </c>
      <c r="E1223">
        <v>16</v>
      </c>
      <c r="F1223" t="s">
        <v>1618</v>
      </c>
      <c r="G1223">
        <v>473</v>
      </c>
      <c r="H1223" t="s">
        <v>190</v>
      </c>
      <c r="I1223">
        <v>368</v>
      </c>
      <c r="J1223">
        <v>0</v>
      </c>
      <c r="K1223">
        <v>368</v>
      </c>
      <c r="L1223">
        <v>174064</v>
      </c>
      <c r="M1223" t="s">
        <v>1557</v>
      </c>
      <c r="N1223">
        <v>31331.52</v>
      </c>
      <c r="O1223">
        <v>205395.52</v>
      </c>
      <c r="P1223" t="s">
        <v>1389</v>
      </c>
      <c r="Q1223" s="7">
        <v>46064</v>
      </c>
      <c r="R1223" t="s">
        <v>1552</v>
      </c>
      <c r="S1223" s="10" t="str">
        <f t="shared" si="133"/>
        <v/>
      </c>
      <c r="T1223" s="10" t="str">
        <f t="shared" si="134"/>
        <v/>
      </c>
      <c r="U1223" s="10" t="str">
        <f t="shared" si="135"/>
        <v/>
      </c>
      <c r="V1223" s="10" t="str">
        <f t="shared" si="136"/>
        <v/>
      </c>
      <c r="W1223" s="10" t="str">
        <f t="shared" si="137"/>
        <v/>
      </c>
      <c r="X1223" s="10">
        <f t="shared" si="138"/>
        <v>1221</v>
      </c>
      <c r="Y1223" s="10" t="str">
        <f t="shared" si="139"/>
        <v/>
      </c>
    </row>
    <row r="1224" spans="1:25" x14ac:dyDescent="0.3">
      <c r="A1224" t="s">
        <v>2788</v>
      </c>
      <c r="B1224" s="7">
        <v>46063</v>
      </c>
      <c r="C1224" t="s">
        <v>1506</v>
      </c>
      <c r="D1224" t="s">
        <v>1507</v>
      </c>
      <c r="E1224">
        <v>16</v>
      </c>
      <c r="F1224" t="s">
        <v>1568</v>
      </c>
      <c r="G1224">
        <v>985</v>
      </c>
      <c r="H1224" t="s">
        <v>200</v>
      </c>
      <c r="I1224">
        <v>165</v>
      </c>
      <c r="J1224">
        <v>2</v>
      </c>
      <c r="K1224">
        <v>161.69999999999999</v>
      </c>
      <c r="L1224">
        <v>159274.5</v>
      </c>
      <c r="M1224" t="s">
        <v>1548</v>
      </c>
      <c r="N1224">
        <v>28669.41</v>
      </c>
      <c r="O1224">
        <v>187943.91</v>
      </c>
      <c r="P1224" t="s">
        <v>1418</v>
      </c>
      <c r="Q1224" s="7">
        <v>46063</v>
      </c>
      <c r="R1224" t="s">
        <v>1549</v>
      </c>
      <c r="S1224" s="10" t="str">
        <f t="shared" si="133"/>
        <v/>
      </c>
      <c r="T1224" s="10" t="str">
        <f t="shared" si="134"/>
        <v/>
      </c>
      <c r="U1224" s="10" t="str">
        <f t="shared" si="135"/>
        <v/>
      </c>
      <c r="V1224" s="10" t="str">
        <f t="shared" si="136"/>
        <v/>
      </c>
      <c r="W1224" s="10" t="str">
        <f t="shared" si="137"/>
        <v>FLAG</v>
      </c>
      <c r="X1224" s="10">
        <f t="shared" si="138"/>
        <v>1222</v>
      </c>
      <c r="Y1224" s="10" t="str">
        <f t="shared" si="139"/>
        <v/>
      </c>
    </row>
    <row r="1225" spans="1:25" x14ac:dyDescent="0.3">
      <c r="A1225" t="s">
        <v>2789</v>
      </c>
      <c r="B1225" s="7">
        <v>46063</v>
      </c>
      <c r="C1225" t="s">
        <v>1399</v>
      </c>
      <c r="D1225" t="s">
        <v>1400</v>
      </c>
      <c r="E1225">
        <v>18</v>
      </c>
      <c r="F1225" t="s">
        <v>1565</v>
      </c>
      <c r="G1225">
        <v>1702</v>
      </c>
      <c r="H1225" t="s">
        <v>200</v>
      </c>
      <c r="I1225">
        <v>1150</v>
      </c>
      <c r="J1225">
        <v>1</v>
      </c>
      <c r="K1225">
        <v>1138.5</v>
      </c>
      <c r="L1225">
        <v>1937727</v>
      </c>
      <c r="M1225" t="s">
        <v>1548</v>
      </c>
      <c r="N1225">
        <v>348790.86</v>
      </c>
      <c r="O1225">
        <v>2286517.86</v>
      </c>
      <c r="P1225" t="s">
        <v>1380</v>
      </c>
      <c r="Q1225" s="7">
        <v>46065</v>
      </c>
      <c r="R1225" t="s">
        <v>1552</v>
      </c>
      <c r="S1225" s="10" t="str">
        <f t="shared" si="133"/>
        <v/>
      </c>
      <c r="T1225" s="10" t="str">
        <f t="shared" si="134"/>
        <v/>
      </c>
      <c r="U1225" s="10" t="str">
        <f t="shared" si="135"/>
        <v/>
      </c>
      <c r="V1225" s="10" t="str">
        <f t="shared" si="136"/>
        <v/>
      </c>
      <c r="W1225" s="10" t="str">
        <f t="shared" si="137"/>
        <v/>
      </c>
      <c r="X1225" s="10">
        <f t="shared" si="138"/>
        <v>1223</v>
      </c>
      <c r="Y1225" s="10" t="str">
        <f t="shared" si="139"/>
        <v/>
      </c>
    </row>
    <row r="1226" spans="1:25" x14ac:dyDescent="0.3">
      <c r="A1226" t="s">
        <v>2790</v>
      </c>
      <c r="B1226" s="7">
        <v>46063</v>
      </c>
      <c r="C1226" t="s">
        <v>1436</v>
      </c>
      <c r="D1226" t="s">
        <v>1437</v>
      </c>
      <c r="E1226">
        <v>18</v>
      </c>
      <c r="F1226" t="s">
        <v>1574</v>
      </c>
      <c r="G1226">
        <v>1456</v>
      </c>
      <c r="H1226" t="s">
        <v>190</v>
      </c>
      <c r="I1226">
        <v>395</v>
      </c>
      <c r="J1226">
        <v>1</v>
      </c>
      <c r="K1226">
        <v>391.05</v>
      </c>
      <c r="L1226">
        <v>569368.80000000005</v>
      </c>
      <c r="M1226" t="s">
        <v>1548</v>
      </c>
      <c r="N1226">
        <v>102486.38</v>
      </c>
      <c r="O1226">
        <v>671855.18</v>
      </c>
      <c r="P1226" t="s">
        <v>1394</v>
      </c>
      <c r="Q1226" s="7">
        <v>46064</v>
      </c>
      <c r="R1226" t="s">
        <v>1549</v>
      </c>
      <c r="S1226" s="10" t="str">
        <f t="shared" si="133"/>
        <v/>
      </c>
      <c r="T1226" s="10" t="str">
        <f t="shared" si="134"/>
        <v/>
      </c>
      <c r="U1226" s="10" t="str">
        <f t="shared" si="135"/>
        <v/>
      </c>
      <c r="V1226" s="10" t="str">
        <f t="shared" si="136"/>
        <v/>
      </c>
      <c r="W1226" s="10" t="str">
        <f t="shared" si="137"/>
        <v/>
      </c>
      <c r="X1226" s="10">
        <f t="shared" si="138"/>
        <v>1224</v>
      </c>
      <c r="Y1226" s="10" t="str">
        <f t="shared" si="139"/>
        <v/>
      </c>
    </row>
    <row r="1227" spans="1:25" x14ac:dyDescent="0.3">
      <c r="A1227" t="s">
        <v>2791</v>
      </c>
      <c r="B1227" s="7">
        <v>46063</v>
      </c>
      <c r="C1227" t="s">
        <v>1511</v>
      </c>
      <c r="D1227" t="s">
        <v>1512</v>
      </c>
      <c r="E1227">
        <v>12</v>
      </c>
      <c r="F1227" t="s">
        <v>1618</v>
      </c>
      <c r="G1227">
        <v>1043</v>
      </c>
      <c r="H1227" t="s">
        <v>190</v>
      </c>
      <c r="I1227">
        <v>368</v>
      </c>
      <c r="J1227">
        <v>5</v>
      </c>
      <c r="K1227">
        <v>349.6</v>
      </c>
      <c r="L1227">
        <v>364632.8</v>
      </c>
      <c r="M1227" t="s">
        <v>1557</v>
      </c>
      <c r="N1227">
        <v>65633.899999999994</v>
      </c>
      <c r="O1227">
        <v>430266.7</v>
      </c>
      <c r="P1227" t="s">
        <v>1389</v>
      </c>
      <c r="Q1227" s="7">
        <v>46064</v>
      </c>
      <c r="R1227" t="s">
        <v>1552</v>
      </c>
      <c r="S1227" s="10" t="str">
        <f t="shared" si="133"/>
        <v/>
      </c>
      <c r="T1227" s="10" t="str">
        <f t="shared" si="134"/>
        <v/>
      </c>
      <c r="U1227" s="10" t="str">
        <f t="shared" si="135"/>
        <v/>
      </c>
      <c r="V1227" s="10" t="str">
        <f t="shared" si="136"/>
        <v/>
      </c>
      <c r="W1227" s="10" t="str">
        <f t="shared" si="137"/>
        <v/>
      </c>
      <c r="X1227" s="10">
        <f t="shared" si="138"/>
        <v>1225</v>
      </c>
      <c r="Y1227" s="10" t="str">
        <f t="shared" si="139"/>
        <v/>
      </c>
    </row>
    <row r="1228" spans="1:25" x14ac:dyDescent="0.3">
      <c r="A1228" t="s">
        <v>2792</v>
      </c>
      <c r="B1228" s="7">
        <v>46063</v>
      </c>
      <c r="C1228" t="s">
        <v>1493</v>
      </c>
      <c r="D1228" t="s">
        <v>1494</v>
      </c>
      <c r="E1228">
        <v>18</v>
      </c>
      <c r="F1228" t="s">
        <v>1547</v>
      </c>
      <c r="G1228">
        <v>2704</v>
      </c>
      <c r="H1228" t="s">
        <v>190</v>
      </c>
      <c r="I1228">
        <v>355</v>
      </c>
      <c r="J1228">
        <v>1</v>
      </c>
      <c r="K1228">
        <v>351.45</v>
      </c>
      <c r="L1228">
        <v>950320.8</v>
      </c>
      <c r="M1228" t="s">
        <v>1548</v>
      </c>
      <c r="N1228">
        <v>171057.74</v>
      </c>
      <c r="O1228">
        <v>1121378.54</v>
      </c>
      <c r="P1228" t="s">
        <v>1389</v>
      </c>
      <c r="Q1228" s="7">
        <v>46065</v>
      </c>
      <c r="R1228" t="s">
        <v>1549</v>
      </c>
      <c r="S1228" s="10" t="str">
        <f t="shared" si="133"/>
        <v/>
      </c>
      <c r="T1228" s="10" t="str">
        <f t="shared" si="134"/>
        <v/>
      </c>
      <c r="U1228" s="10" t="str">
        <f t="shared" si="135"/>
        <v/>
      </c>
      <c r="V1228" s="10" t="str">
        <f t="shared" si="136"/>
        <v/>
      </c>
      <c r="W1228" s="10" t="str">
        <f t="shared" si="137"/>
        <v/>
      </c>
      <c r="X1228" s="10">
        <f t="shared" si="138"/>
        <v>1226</v>
      </c>
      <c r="Y1228" s="10" t="str">
        <f t="shared" si="139"/>
        <v/>
      </c>
    </row>
    <row r="1229" spans="1:25" x14ac:dyDescent="0.3">
      <c r="A1229" t="s">
        <v>2793</v>
      </c>
      <c r="B1229" s="7">
        <v>46063</v>
      </c>
      <c r="C1229" t="s">
        <v>1461</v>
      </c>
      <c r="D1229" t="s">
        <v>1462</v>
      </c>
      <c r="E1229">
        <v>13</v>
      </c>
      <c r="F1229" t="s">
        <v>1581</v>
      </c>
      <c r="G1229">
        <v>1179</v>
      </c>
      <c r="H1229" t="s">
        <v>200</v>
      </c>
      <c r="I1229">
        <v>980</v>
      </c>
      <c r="J1229">
        <v>5</v>
      </c>
      <c r="K1229">
        <v>931</v>
      </c>
      <c r="L1229">
        <v>1097649</v>
      </c>
      <c r="M1229" t="s">
        <v>1557</v>
      </c>
      <c r="N1229">
        <v>197576.82</v>
      </c>
      <c r="O1229">
        <v>1295225.82</v>
      </c>
      <c r="P1229" t="s">
        <v>1389</v>
      </c>
      <c r="Q1229" s="7">
        <v>46064</v>
      </c>
      <c r="R1229" t="s">
        <v>1552</v>
      </c>
      <c r="S1229" s="10" t="str">
        <f t="shared" si="133"/>
        <v/>
      </c>
      <c r="T1229" s="10" t="str">
        <f t="shared" si="134"/>
        <v/>
      </c>
      <c r="U1229" s="10" t="str">
        <f t="shared" si="135"/>
        <v/>
      </c>
      <c r="V1229" s="10" t="str">
        <f t="shared" si="136"/>
        <v/>
      </c>
      <c r="W1229" s="10" t="str">
        <f t="shared" si="137"/>
        <v/>
      </c>
      <c r="X1229" s="10">
        <f t="shared" si="138"/>
        <v>1227</v>
      </c>
      <c r="Y1229" s="10" t="str">
        <f t="shared" si="139"/>
        <v/>
      </c>
    </row>
    <row r="1230" spans="1:25" x14ac:dyDescent="0.3">
      <c r="A1230" t="s">
        <v>2794</v>
      </c>
      <c r="B1230" s="7">
        <v>46063</v>
      </c>
      <c r="C1230" t="s">
        <v>1427</v>
      </c>
      <c r="D1230" t="s">
        <v>1428</v>
      </c>
      <c r="E1230">
        <v>18</v>
      </c>
      <c r="F1230" t="s">
        <v>1581</v>
      </c>
      <c r="G1230">
        <v>1251</v>
      </c>
      <c r="H1230" t="s">
        <v>200</v>
      </c>
      <c r="I1230">
        <v>980</v>
      </c>
      <c r="J1230">
        <v>2</v>
      </c>
      <c r="K1230">
        <v>960.4</v>
      </c>
      <c r="L1230">
        <v>1201460.3999999999</v>
      </c>
      <c r="M1230" t="s">
        <v>1548</v>
      </c>
      <c r="N1230">
        <v>216262.87</v>
      </c>
      <c r="O1230">
        <v>1417723.27</v>
      </c>
      <c r="P1230" t="s">
        <v>1394</v>
      </c>
      <c r="Q1230" s="7">
        <v>46063</v>
      </c>
      <c r="R1230" t="s">
        <v>1549</v>
      </c>
      <c r="S1230" s="10" t="str">
        <f t="shared" si="133"/>
        <v/>
      </c>
      <c r="T1230" s="10" t="str">
        <f t="shared" si="134"/>
        <v/>
      </c>
      <c r="U1230" s="10" t="str">
        <f t="shared" si="135"/>
        <v/>
      </c>
      <c r="V1230" s="10" t="str">
        <f t="shared" si="136"/>
        <v/>
      </c>
      <c r="W1230" s="10" t="str">
        <f t="shared" si="137"/>
        <v/>
      </c>
      <c r="X1230" s="10">
        <f t="shared" si="138"/>
        <v>1228</v>
      </c>
      <c r="Y1230" s="10" t="str">
        <f t="shared" si="139"/>
        <v/>
      </c>
    </row>
    <row r="1231" spans="1:25" x14ac:dyDescent="0.3">
      <c r="A1231" t="s">
        <v>2795</v>
      </c>
      <c r="B1231" s="7">
        <v>46063</v>
      </c>
      <c r="C1231" t="s">
        <v>1430</v>
      </c>
      <c r="D1231" t="s">
        <v>1413</v>
      </c>
      <c r="E1231">
        <v>18</v>
      </c>
      <c r="F1231" t="s">
        <v>1568</v>
      </c>
      <c r="G1231">
        <v>2111</v>
      </c>
      <c r="H1231" t="s">
        <v>200</v>
      </c>
      <c r="I1231">
        <v>165</v>
      </c>
      <c r="J1231">
        <v>0</v>
      </c>
      <c r="K1231">
        <v>165</v>
      </c>
      <c r="L1231">
        <v>348315</v>
      </c>
      <c r="M1231" t="s">
        <v>1548</v>
      </c>
      <c r="N1231">
        <v>62696.7</v>
      </c>
      <c r="O1231">
        <v>411011.7</v>
      </c>
      <c r="P1231" t="s">
        <v>1380</v>
      </c>
      <c r="Q1231" s="7">
        <v>46064</v>
      </c>
      <c r="R1231" t="s">
        <v>1552</v>
      </c>
      <c r="S1231" s="10" t="str">
        <f t="shared" si="133"/>
        <v/>
      </c>
      <c r="T1231" s="10" t="str">
        <f t="shared" si="134"/>
        <v/>
      </c>
      <c r="U1231" s="10" t="str">
        <f t="shared" si="135"/>
        <v/>
      </c>
      <c r="V1231" s="10" t="str">
        <f t="shared" si="136"/>
        <v/>
      </c>
      <c r="W1231" s="10" t="str">
        <f t="shared" si="137"/>
        <v/>
      </c>
      <c r="X1231" s="10">
        <f t="shared" si="138"/>
        <v>1229</v>
      </c>
      <c r="Y1231" s="10" t="str">
        <f t="shared" si="139"/>
        <v/>
      </c>
    </row>
    <row r="1232" spans="1:25" x14ac:dyDescent="0.3">
      <c r="A1232" t="s">
        <v>2796</v>
      </c>
      <c r="B1232" s="7">
        <v>46063</v>
      </c>
      <c r="C1232" t="s">
        <v>1496</v>
      </c>
      <c r="D1232" t="s">
        <v>1497</v>
      </c>
      <c r="E1232">
        <v>18</v>
      </c>
      <c r="F1232" t="s">
        <v>1563</v>
      </c>
      <c r="G1232">
        <v>357</v>
      </c>
      <c r="H1232" t="s">
        <v>204</v>
      </c>
      <c r="I1232">
        <v>480</v>
      </c>
      <c r="J1232">
        <v>0</v>
      </c>
      <c r="K1232">
        <v>480</v>
      </c>
      <c r="L1232">
        <v>171360</v>
      </c>
      <c r="M1232" t="s">
        <v>1548</v>
      </c>
      <c r="N1232">
        <v>30844.799999999999</v>
      </c>
      <c r="O1232">
        <v>202204.79999999999</v>
      </c>
      <c r="P1232" t="s">
        <v>1389</v>
      </c>
      <c r="Q1232" s="7">
        <v>46065</v>
      </c>
      <c r="R1232" t="s">
        <v>1549</v>
      </c>
      <c r="S1232" s="10" t="str">
        <f t="shared" si="133"/>
        <v/>
      </c>
      <c r="T1232" s="10" t="str">
        <f t="shared" si="134"/>
        <v/>
      </c>
      <c r="U1232" s="10" t="str">
        <f t="shared" si="135"/>
        <v/>
      </c>
      <c r="V1232" s="10" t="str">
        <f t="shared" si="136"/>
        <v/>
      </c>
      <c r="W1232" s="10" t="str">
        <f t="shared" si="137"/>
        <v/>
      </c>
      <c r="X1232" s="10">
        <f t="shared" si="138"/>
        <v>1230</v>
      </c>
      <c r="Y1232" s="10" t="str">
        <f t="shared" si="139"/>
        <v/>
      </c>
    </row>
    <row r="1233" spans="1:25" x14ac:dyDescent="0.3">
      <c r="A1233" t="s">
        <v>2797</v>
      </c>
      <c r="B1233" s="7">
        <v>46063</v>
      </c>
      <c r="C1233" t="s">
        <v>1484</v>
      </c>
      <c r="D1233" t="s">
        <v>1485</v>
      </c>
      <c r="E1233">
        <v>18</v>
      </c>
      <c r="F1233" t="s">
        <v>1559</v>
      </c>
      <c r="G1233">
        <v>1895</v>
      </c>
      <c r="H1233" t="s">
        <v>200</v>
      </c>
      <c r="I1233">
        <v>520</v>
      </c>
      <c r="J1233">
        <v>4</v>
      </c>
      <c r="K1233">
        <v>499.2</v>
      </c>
      <c r="L1233">
        <v>945984</v>
      </c>
      <c r="M1233" t="s">
        <v>1548</v>
      </c>
      <c r="N1233">
        <v>170277.12</v>
      </c>
      <c r="O1233">
        <v>1116261.1200000001</v>
      </c>
      <c r="P1233" t="s">
        <v>1418</v>
      </c>
      <c r="Q1233" s="7">
        <v>46064</v>
      </c>
      <c r="R1233" t="s">
        <v>1549</v>
      </c>
      <c r="S1233" s="10" t="str">
        <f t="shared" si="133"/>
        <v/>
      </c>
      <c r="T1233" s="10" t="str">
        <f t="shared" si="134"/>
        <v/>
      </c>
      <c r="U1233" s="10" t="str">
        <f t="shared" si="135"/>
        <v/>
      </c>
      <c r="V1233" s="10" t="str">
        <f t="shared" si="136"/>
        <v/>
      </c>
      <c r="W1233" s="10" t="str">
        <f t="shared" si="137"/>
        <v/>
      </c>
      <c r="X1233" s="10">
        <f t="shared" si="138"/>
        <v>1231</v>
      </c>
      <c r="Y1233" s="10" t="str">
        <f t="shared" si="139"/>
        <v/>
      </c>
    </row>
    <row r="1234" spans="1:25" x14ac:dyDescent="0.3">
      <c r="A1234" t="s">
        <v>2798</v>
      </c>
      <c r="B1234" s="7">
        <v>46063</v>
      </c>
      <c r="C1234" t="s">
        <v>1449</v>
      </c>
      <c r="D1234" t="s">
        <v>1450</v>
      </c>
      <c r="E1234">
        <v>18</v>
      </c>
      <c r="F1234" t="s">
        <v>1576</v>
      </c>
      <c r="G1234">
        <v>1089</v>
      </c>
      <c r="H1234" t="s">
        <v>200</v>
      </c>
      <c r="I1234">
        <v>92</v>
      </c>
      <c r="J1234">
        <v>2</v>
      </c>
      <c r="K1234">
        <v>90.16</v>
      </c>
      <c r="L1234">
        <v>98184.24</v>
      </c>
      <c r="M1234" t="s">
        <v>1548</v>
      </c>
      <c r="N1234">
        <v>17673.16</v>
      </c>
      <c r="O1234">
        <v>115857.4</v>
      </c>
      <c r="P1234" t="s">
        <v>1418</v>
      </c>
      <c r="Q1234" s="7">
        <v>46063</v>
      </c>
      <c r="R1234" t="s">
        <v>1549</v>
      </c>
      <c r="S1234" s="10" t="str">
        <f t="shared" si="133"/>
        <v/>
      </c>
      <c r="T1234" s="10" t="str">
        <f t="shared" si="134"/>
        <v/>
      </c>
      <c r="U1234" s="10" t="str">
        <f t="shared" si="135"/>
        <v/>
      </c>
      <c r="V1234" s="10" t="str">
        <f t="shared" si="136"/>
        <v/>
      </c>
      <c r="W1234" s="10" t="str">
        <f t="shared" si="137"/>
        <v/>
      </c>
      <c r="X1234" s="10">
        <f t="shared" si="138"/>
        <v>1232</v>
      </c>
      <c r="Y1234" s="10" t="str">
        <f t="shared" si="139"/>
        <v/>
      </c>
    </row>
    <row r="1235" spans="1:25" x14ac:dyDescent="0.3">
      <c r="A1235" t="s">
        <v>2799</v>
      </c>
      <c r="B1235" s="7">
        <v>46063</v>
      </c>
      <c r="C1235" t="s">
        <v>1436</v>
      </c>
      <c r="D1235" t="s">
        <v>1437</v>
      </c>
      <c r="E1235">
        <v>18</v>
      </c>
      <c r="F1235" t="s">
        <v>1551</v>
      </c>
      <c r="G1235">
        <v>2476</v>
      </c>
      <c r="H1235" t="s">
        <v>190</v>
      </c>
      <c r="I1235">
        <v>342</v>
      </c>
      <c r="J1235">
        <v>0</v>
      </c>
      <c r="K1235">
        <v>342</v>
      </c>
      <c r="L1235">
        <v>846792</v>
      </c>
      <c r="M1235" t="s">
        <v>1548</v>
      </c>
      <c r="N1235">
        <v>152422.56</v>
      </c>
      <c r="O1235">
        <v>999214.56</v>
      </c>
      <c r="P1235" t="s">
        <v>1394</v>
      </c>
      <c r="Q1235" s="7">
        <v>46065</v>
      </c>
      <c r="R1235" t="s">
        <v>1549</v>
      </c>
      <c r="S1235" s="10" t="str">
        <f t="shared" si="133"/>
        <v/>
      </c>
      <c r="T1235" s="10" t="str">
        <f t="shared" si="134"/>
        <v/>
      </c>
      <c r="U1235" s="10" t="str">
        <f t="shared" si="135"/>
        <v/>
      </c>
      <c r="V1235" s="10" t="str">
        <f t="shared" si="136"/>
        <v/>
      </c>
      <c r="W1235" s="10" t="str">
        <f t="shared" si="137"/>
        <v/>
      </c>
      <c r="X1235" s="10">
        <f t="shared" si="138"/>
        <v>1233</v>
      </c>
      <c r="Y1235" s="10" t="str">
        <f t="shared" si="139"/>
        <v/>
      </c>
    </row>
    <row r="1236" spans="1:25" x14ac:dyDescent="0.3">
      <c r="A1236" t="s">
        <v>2800</v>
      </c>
      <c r="B1236" s="7">
        <v>46063</v>
      </c>
      <c r="C1236" t="s">
        <v>1390</v>
      </c>
      <c r="D1236" t="s">
        <v>1391</v>
      </c>
      <c r="E1236">
        <v>18</v>
      </c>
      <c r="F1236" t="s">
        <v>1551</v>
      </c>
      <c r="G1236">
        <v>531</v>
      </c>
      <c r="H1236" t="s">
        <v>190</v>
      </c>
      <c r="I1236">
        <v>342</v>
      </c>
      <c r="J1236">
        <v>0</v>
      </c>
      <c r="K1236">
        <v>342</v>
      </c>
      <c r="L1236">
        <v>181602</v>
      </c>
      <c r="M1236" t="s">
        <v>1548</v>
      </c>
      <c r="N1236">
        <v>32688.36</v>
      </c>
      <c r="O1236">
        <v>214290.36</v>
      </c>
      <c r="P1236" t="s">
        <v>1394</v>
      </c>
      <c r="Q1236" s="7">
        <v>46065</v>
      </c>
      <c r="R1236" t="s">
        <v>1549</v>
      </c>
      <c r="S1236" s="10" t="str">
        <f t="shared" si="133"/>
        <v/>
      </c>
      <c r="T1236" s="10" t="str">
        <f t="shared" si="134"/>
        <v/>
      </c>
      <c r="U1236" s="10" t="str">
        <f t="shared" si="135"/>
        <v/>
      </c>
      <c r="V1236" s="10" t="str">
        <f t="shared" si="136"/>
        <v/>
      </c>
      <c r="W1236" s="10" t="str">
        <f t="shared" si="137"/>
        <v/>
      </c>
      <c r="X1236" s="10">
        <f t="shared" si="138"/>
        <v>1234</v>
      </c>
      <c r="Y1236" s="10" t="str">
        <f t="shared" si="139"/>
        <v/>
      </c>
    </row>
    <row r="1237" spans="1:25" x14ac:dyDescent="0.3">
      <c r="A1237" t="s">
        <v>2801</v>
      </c>
      <c r="B1237" s="7">
        <v>46064</v>
      </c>
      <c r="C1237" t="s">
        <v>1419</v>
      </c>
      <c r="D1237" t="s">
        <v>1420</v>
      </c>
      <c r="E1237">
        <v>18</v>
      </c>
      <c r="F1237" t="s">
        <v>1547</v>
      </c>
      <c r="G1237">
        <v>2639</v>
      </c>
      <c r="H1237" t="s">
        <v>190</v>
      </c>
      <c r="I1237">
        <v>355</v>
      </c>
      <c r="J1237">
        <v>2.5</v>
      </c>
      <c r="K1237">
        <v>346.12</v>
      </c>
      <c r="L1237">
        <v>913410.68</v>
      </c>
      <c r="M1237" t="s">
        <v>1548</v>
      </c>
      <c r="N1237">
        <v>164413.92000000001</v>
      </c>
      <c r="O1237">
        <v>1077824.6000000001</v>
      </c>
      <c r="P1237" t="s">
        <v>1418</v>
      </c>
      <c r="Q1237" s="7">
        <v>46064</v>
      </c>
      <c r="R1237" t="s">
        <v>1549</v>
      </c>
      <c r="S1237" s="10" t="str">
        <f t="shared" si="133"/>
        <v/>
      </c>
      <c r="T1237" s="10" t="str">
        <f t="shared" si="134"/>
        <v/>
      </c>
      <c r="U1237" s="10" t="str">
        <f t="shared" si="135"/>
        <v/>
      </c>
      <c r="V1237" s="10" t="str">
        <f t="shared" si="136"/>
        <v/>
      </c>
      <c r="W1237" s="10" t="str">
        <f t="shared" si="137"/>
        <v/>
      </c>
      <c r="X1237" s="10">
        <f t="shared" si="138"/>
        <v>1235</v>
      </c>
      <c r="Y1237" s="10" t="str">
        <f t="shared" si="139"/>
        <v/>
      </c>
    </row>
    <row r="1238" spans="1:25" x14ac:dyDescent="0.3">
      <c r="A1238" t="s">
        <v>2802</v>
      </c>
      <c r="B1238" s="7">
        <v>46064</v>
      </c>
      <c r="C1238" t="s">
        <v>1468</v>
      </c>
      <c r="D1238" t="s">
        <v>1469</v>
      </c>
      <c r="E1238">
        <v>18</v>
      </c>
      <c r="F1238" t="s">
        <v>1556</v>
      </c>
      <c r="G1238">
        <v>104</v>
      </c>
      <c r="H1238" t="s">
        <v>204</v>
      </c>
      <c r="I1238">
        <v>1350</v>
      </c>
      <c r="J1238">
        <v>1</v>
      </c>
      <c r="K1238">
        <v>1336.5</v>
      </c>
      <c r="L1238">
        <v>138996</v>
      </c>
      <c r="M1238" t="s">
        <v>1548</v>
      </c>
      <c r="N1238">
        <v>25019.279999999999</v>
      </c>
      <c r="O1238">
        <v>164015.28</v>
      </c>
      <c r="P1238" t="s">
        <v>1389</v>
      </c>
      <c r="Q1238" s="7">
        <v>46064</v>
      </c>
      <c r="R1238" t="s">
        <v>1552</v>
      </c>
      <c r="S1238" s="10" t="str">
        <f t="shared" si="133"/>
        <v/>
      </c>
      <c r="T1238" s="10" t="str">
        <f t="shared" si="134"/>
        <v/>
      </c>
      <c r="U1238" s="10" t="str">
        <f t="shared" si="135"/>
        <v/>
      </c>
      <c r="V1238" s="10" t="str">
        <f t="shared" si="136"/>
        <v/>
      </c>
      <c r="W1238" s="10" t="str">
        <f t="shared" si="137"/>
        <v/>
      </c>
      <c r="X1238" s="10">
        <f t="shared" si="138"/>
        <v>1236</v>
      </c>
      <c r="Y1238" s="10" t="str">
        <f t="shared" si="139"/>
        <v/>
      </c>
    </row>
    <row r="1239" spans="1:25" x14ac:dyDescent="0.3">
      <c r="A1239" t="s">
        <v>2803</v>
      </c>
      <c r="B1239" s="7">
        <v>46065</v>
      </c>
      <c r="C1239" t="s">
        <v>1433</v>
      </c>
      <c r="D1239" t="s">
        <v>1434</v>
      </c>
      <c r="E1239">
        <v>18</v>
      </c>
      <c r="F1239" t="s">
        <v>1607</v>
      </c>
      <c r="G1239">
        <v>273</v>
      </c>
      <c r="H1239" t="s">
        <v>200</v>
      </c>
      <c r="I1239">
        <v>610</v>
      </c>
      <c r="J1239">
        <v>5</v>
      </c>
      <c r="K1239">
        <v>579.5</v>
      </c>
      <c r="L1239">
        <v>158203.5</v>
      </c>
      <c r="M1239" t="s">
        <v>1548</v>
      </c>
      <c r="N1239">
        <v>28476.63</v>
      </c>
      <c r="O1239">
        <v>186680.13</v>
      </c>
      <c r="P1239" t="s">
        <v>1380</v>
      </c>
      <c r="Q1239" s="7">
        <v>46065</v>
      </c>
      <c r="R1239" t="s">
        <v>1549</v>
      </c>
      <c r="S1239" s="10" t="str">
        <f t="shared" si="133"/>
        <v/>
      </c>
      <c r="T1239" s="10" t="str">
        <f t="shared" si="134"/>
        <v/>
      </c>
      <c r="U1239" s="10" t="str">
        <f t="shared" si="135"/>
        <v/>
      </c>
      <c r="V1239" s="10" t="str">
        <f t="shared" si="136"/>
        <v/>
      </c>
      <c r="W1239" s="10" t="str">
        <f t="shared" si="137"/>
        <v/>
      </c>
      <c r="X1239" s="10">
        <f t="shared" si="138"/>
        <v>1237</v>
      </c>
      <c r="Y1239" s="10" t="str">
        <f t="shared" si="139"/>
        <v/>
      </c>
    </row>
    <row r="1240" spans="1:25" x14ac:dyDescent="0.3">
      <c r="A1240" t="s">
        <v>2804</v>
      </c>
      <c r="B1240" s="7">
        <v>46065</v>
      </c>
      <c r="C1240" t="s">
        <v>1496</v>
      </c>
      <c r="D1240" t="s">
        <v>1497</v>
      </c>
      <c r="E1240">
        <v>18</v>
      </c>
      <c r="F1240" t="s">
        <v>1607</v>
      </c>
      <c r="G1240">
        <v>1806</v>
      </c>
      <c r="H1240" t="s">
        <v>200</v>
      </c>
      <c r="I1240">
        <v>610</v>
      </c>
      <c r="J1240">
        <v>0</v>
      </c>
      <c r="K1240">
        <v>610</v>
      </c>
      <c r="L1240">
        <v>1101660</v>
      </c>
      <c r="M1240" t="s">
        <v>1548</v>
      </c>
      <c r="N1240">
        <v>198298.8</v>
      </c>
      <c r="O1240">
        <v>1299958.8</v>
      </c>
      <c r="P1240" t="s">
        <v>1389</v>
      </c>
      <c r="Q1240" s="7">
        <v>46066</v>
      </c>
      <c r="R1240" t="s">
        <v>1552</v>
      </c>
      <c r="S1240" s="10" t="str">
        <f t="shared" si="133"/>
        <v/>
      </c>
      <c r="T1240" s="10" t="str">
        <f t="shared" si="134"/>
        <v/>
      </c>
      <c r="U1240" s="10" t="str">
        <f t="shared" si="135"/>
        <v/>
      </c>
      <c r="V1240" s="10" t="str">
        <f t="shared" si="136"/>
        <v/>
      </c>
      <c r="W1240" s="10" t="str">
        <f t="shared" si="137"/>
        <v/>
      </c>
      <c r="X1240" s="10">
        <f t="shared" si="138"/>
        <v>1238</v>
      </c>
      <c r="Y1240" s="10" t="str">
        <f t="shared" si="139"/>
        <v/>
      </c>
    </row>
    <row r="1241" spans="1:25" x14ac:dyDescent="0.3">
      <c r="A1241" t="s">
        <v>2805</v>
      </c>
      <c r="B1241" s="7">
        <v>46065</v>
      </c>
      <c r="C1241" t="s">
        <v>1405</v>
      </c>
      <c r="D1241" t="s">
        <v>1406</v>
      </c>
      <c r="E1241">
        <v>18</v>
      </c>
      <c r="F1241" t="s">
        <v>1556</v>
      </c>
      <c r="G1241">
        <v>209</v>
      </c>
      <c r="H1241" t="s">
        <v>204</v>
      </c>
      <c r="I1241">
        <v>1350</v>
      </c>
      <c r="J1241">
        <v>3</v>
      </c>
      <c r="K1241">
        <v>1309.5</v>
      </c>
      <c r="L1241">
        <v>273685.5</v>
      </c>
      <c r="M1241" t="s">
        <v>1548</v>
      </c>
      <c r="N1241">
        <v>49263.39</v>
      </c>
      <c r="O1241">
        <v>322948.89</v>
      </c>
      <c r="P1241" t="s">
        <v>1389</v>
      </c>
      <c r="Q1241" s="7">
        <v>46066</v>
      </c>
      <c r="R1241" t="s">
        <v>1552</v>
      </c>
      <c r="S1241" s="10" t="str">
        <f t="shared" si="133"/>
        <v/>
      </c>
      <c r="T1241" s="10" t="str">
        <f t="shared" si="134"/>
        <v/>
      </c>
      <c r="U1241" s="10" t="str">
        <f t="shared" si="135"/>
        <v/>
      </c>
      <c r="V1241" s="10" t="str">
        <f t="shared" si="136"/>
        <v/>
      </c>
      <c r="W1241" s="10" t="str">
        <f t="shared" si="137"/>
        <v/>
      </c>
      <c r="X1241" s="10">
        <f t="shared" si="138"/>
        <v>1239</v>
      </c>
      <c r="Y1241" s="10" t="str">
        <f t="shared" si="139"/>
        <v/>
      </c>
    </row>
    <row r="1242" spans="1:25" x14ac:dyDescent="0.3">
      <c r="A1242" t="s">
        <v>2806</v>
      </c>
      <c r="B1242" s="7">
        <v>46065</v>
      </c>
      <c r="C1242" t="s">
        <v>1475</v>
      </c>
      <c r="D1242" t="s">
        <v>1476</v>
      </c>
      <c r="E1242">
        <v>18</v>
      </c>
      <c r="F1242" t="s">
        <v>1551</v>
      </c>
      <c r="G1242">
        <v>450</v>
      </c>
      <c r="H1242" t="s">
        <v>190</v>
      </c>
      <c r="I1242">
        <v>342</v>
      </c>
      <c r="J1242">
        <v>0</v>
      </c>
      <c r="K1242">
        <v>342</v>
      </c>
      <c r="L1242">
        <v>153900</v>
      </c>
      <c r="M1242" t="s">
        <v>1548</v>
      </c>
      <c r="N1242">
        <v>27702</v>
      </c>
      <c r="O1242">
        <v>181602</v>
      </c>
      <c r="P1242" t="s">
        <v>1389</v>
      </c>
      <c r="Q1242" s="7">
        <v>46066</v>
      </c>
      <c r="R1242" t="s">
        <v>1552</v>
      </c>
      <c r="S1242" s="10" t="str">
        <f t="shared" si="133"/>
        <v/>
      </c>
      <c r="T1242" s="10" t="str">
        <f t="shared" si="134"/>
        <v/>
      </c>
      <c r="U1242" s="10" t="str">
        <f t="shared" si="135"/>
        <v/>
      </c>
      <c r="V1242" s="10" t="str">
        <f t="shared" si="136"/>
        <v/>
      </c>
      <c r="W1242" s="10" t="str">
        <f t="shared" si="137"/>
        <v/>
      </c>
      <c r="X1242" s="10">
        <f t="shared" si="138"/>
        <v>1240</v>
      </c>
      <c r="Y1242" s="10" t="str">
        <f t="shared" si="139"/>
        <v/>
      </c>
    </row>
    <row r="1243" spans="1:25" x14ac:dyDescent="0.3">
      <c r="A1243" t="s">
        <v>2807</v>
      </c>
      <c r="B1243" s="7">
        <v>46065</v>
      </c>
      <c r="C1243" t="s">
        <v>1433</v>
      </c>
      <c r="D1243" t="s">
        <v>1434</v>
      </c>
      <c r="E1243">
        <v>18</v>
      </c>
      <c r="F1243" t="s">
        <v>1551</v>
      </c>
      <c r="G1243">
        <v>2995</v>
      </c>
      <c r="H1243" t="s">
        <v>190</v>
      </c>
      <c r="I1243">
        <v>342</v>
      </c>
      <c r="J1243">
        <v>1</v>
      </c>
      <c r="K1243">
        <v>338.58</v>
      </c>
      <c r="L1243">
        <v>1014047.1</v>
      </c>
      <c r="M1243" t="s">
        <v>1548</v>
      </c>
      <c r="N1243">
        <v>182528.48</v>
      </c>
      <c r="O1243">
        <v>1196575.58</v>
      </c>
      <c r="P1243" t="s">
        <v>1380</v>
      </c>
      <c r="Q1243" s="7">
        <v>46067</v>
      </c>
      <c r="R1243" t="s">
        <v>1549</v>
      </c>
      <c r="S1243" s="10" t="str">
        <f t="shared" si="133"/>
        <v/>
      </c>
      <c r="T1243" s="10" t="str">
        <f t="shared" si="134"/>
        <v/>
      </c>
      <c r="U1243" s="10" t="str">
        <f t="shared" si="135"/>
        <v/>
      </c>
      <c r="V1243" s="10" t="str">
        <f t="shared" si="136"/>
        <v/>
      </c>
      <c r="W1243" s="10" t="str">
        <f t="shared" si="137"/>
        <v/>
      </c>
      <c r="X1243" s="10">
        <f t="shared" si="138"/>
        <v>1241</v>
      </c>
      <c r="Y1243" s="10" t="str">
        <f t="shared" si="139"/>
        <v/>
      </c>
    </row>
    <row r="1244" spans="1:25" x14ac:dyDescent="0.3">
      <c r="A1244" t="s">
        <v>2808</v>
      </c>
      <c r="B1244" s="7">
        <v>46065</v>
      </c>
      <c r="C1244" t="s">
        <v>1436</v>
      </c>
      <c r="D1244" t="s">
        <v>1437</v>
      </c>
      <c r="E1244">
        <v>18</v>
      </c>
      <c r="F1244" t="s">
        <v>1563</v>
      </c>
      <c r="G1244">
        <v>109</v>
      </c>
      <c r="H1244" t="s">
        <v>204</v>
      </c>
      <c r="I1244">
        <v>480</v>
      </c>
      <c r="J1244">
        <v>0</v>
      </c>
      <c r="K1244">
        <v>480</v>
      </c>
      <c r="L1244">
        <v>52320</v>
      </c>
      <c r="M1244" t="s">
        <v>1548</v>
      </c>
      <c r="N1244">
        <v>9417.6</v>
      </c>
      <c r="O1244">
        <v>61737.599999999999</v>
      </c>
      <c r="P1244" t="s">
        <v>1394</v>
      </c>
      <c r="Q1244" s="7">
        <v>46067</v>
      </c>
      <c r="R1244" t="s">
        <v>1552</v>
      </c>
      <c r="S1244" s="10" t="str">
        <f t="shared" si="133"/>
        <v/>
      </c>
      <c r="T1244" s="10" t="str">
        <f t="shared" si="134"/>
        <v/>
      </c>
      <c r="U1244" s="10" t="str">
        <f t="shared" si="135"/>
        <v/>
      </c>
      <c r="V1244" s="10" t="str">
        <f t="shared" si="136"/>
        <v/>
      </c>
      <c r="W1244" s="10" t="str">
        <f t="shared" si="137"/>
        <v/>
      </c>
      <c r="X1244" s="10">
        <f t="shared" si="138"/>
        <v>1242</v>
      </c>
      <c r="Y1244" s="10" t="str">
        <f t="shared" si="139"/>
        <v/>
      </c>
    </row>
    <row r="1245" spans="1:25" x14ac:dyDescent="0.3">
      <c r="A1245" t="s">
        <v>2809</v>
      </c>
      <c r="B1245" s="7">
        <v>46065</v>
      </c>
      <c r="C1245" t="s">
        <v>1452</v>
      </c>
      <c r="D1245" t="s">
        <v>1453</v>
      </c>
      <c r="E1245">
        <v>18</v>
      </c>
      <c r="F1245" t="s">
        <v>1568</v>
      </c>
      <c r="G1245">
        <v>1161</v>
      </c>
      <c r="H1245" t="s">
        <v>200</v>
      </c>
      <c r="I1245">
        <v>165</v>
      </c>
      <c r="J1245">
        <v>0</v>
      </c>
      <c r="K1245">
        <v>165</v>
      </c>
      <c r="L1245">
        <v>191565</v>
      </c>
      <c r="M1245" t="s">
        <v>1548</v>
      </c>
      <c r="N1245">
        <v>34481.699999999997</v>
      </c>
      <c r="O1245">
        <v>226046.7</v>
      </c>
      <c r="P1245" t="s">
        <v>1394</v>
      </c>
      <c r="Q1245" s="7">
        <v>46065</v>
      </c>
      <c r="R1245" t="s">
        <v>1552</v>
      </c>
      <c r="S1245" s="10" t="str">
        <f t="shared" si="133"/>
        <v/>
      </c>
      <c r="T1245" s="10" t="str">
        <f t="shared" si="134"/>
        <v/>
      </c>
      <c r="U1245" s="10" t="str">
        <f t="shared" si="135"/>
        <v/>
      </c>
      <c r="V1245" s="10" t="str">
        <f t="shared" si="136"/>
        <v/>
      </c>
      <c r="W1245" s="10" t="str">
        <f t="shared" si="137"/>
        <v/>
      </c>
      <c r="X1245" s="10">
        <f t="shared" si="138"/>
        <v>1243</v>
      </c>
      <c r="Y1245" s="10" t="str">
        <f t="shared" si="139"/>
        <v/>
      </c>
    </row>
    <row r="1246" spans="1:25" x14ac:dyDescent="0.3">
      <c r="A1246" t="s">
        <v>2810</v>
      </c>
      <c r="B1246" s="7">
        <v>46065</v>
      </c>
      <c r="C1246" t="s">
        <v>1472</v>
      </c>
      <c r="D1246" t="s">
        <v>1473</v>
      </c>
      <c r="E1246">
        <v>18</v>
      </c>
      <c r="F1246" t="s">
        <v>1556</v>
      </c>
      <c r="G1246">
        <v>366</v>
      </c>
      <c r="H1246" t="s">
        <v>204</v>
      </c>
      <c r="I1246">
        <v>1350</v>
      </c>
      <c r="J1246">
        <v>4</v>
      </c>
      <c r="K1246">
        <v>1296</v>
      </c>
      <c r="L1246">
        <v>474336</v>
      </c>
      <c r="M1246" t="s">
        <v>1548</v>
      </c>
      <c r="N1246">
        <v>85380.479999999996</v>
      </c>
      <c r="O1246">
        <v>559716.48</v>
      </c>
      <c r="P1246" t="s">
        <v>1394</v>
      </c>
      <c r="Q1246" s="7">
        <v>46066</v>
      </c>
      <c r="R1246" t="s">
        <v>1549</v>
      </c>
      <c r="S1246" s="10" t="str">
        <f t="shared" si="133"/>
        <v/>
      </c>
      <c r="T1246" s="10" t="str">
        <f t="shared" si="134"/>
        <v/>
      </c>
      <c r="U1246" s="10" t="str">
        <f t="shared" si="135"/>
        <v/>
      </c>
      <c r="V1246" s="10" t="str">
        <f t="shared" si="136"/>
        <v/>
      </c>
      <c r="W1246" s="10" t="str">
        <f t="shared" si="137"/>
        <v/>
      </c>
      <c r="X1246" s="10">
        <f t="shared" si="138"/>
        <v>1244</v>
      </c>
      <c r="Y1246" s="10" t="str">
        <f t="shared" si="139"/>
        <v/>
      </c>
    </row>
    <row r="1247" spans="1:25" x14ac:dyDescent="0.3">
      <c r="A1247" t="s">
        <v>2811</v>
      </c>
      <c r="B1247" s="7">
        <v>46066</v>
      </c>
      <c r="C1247" t="s">
        <v>1517</v>
      </c>
      <c r="D1247" t="s">
        <v>1518</v>
      </c>
      <c r="E1247">
        <v>14</v>
      </c>
      <c r="F1247" t="s">
        <v>1547</v>
      </c>
      <c r="G1247">
        <v>2919</v>
      </c>
      <c r="H1247" t="s">
        <v>190</v>
      </c>
      <c r="I1247">
        <v>355</v>
      </c>
      <c r="J1247">
        <v>5</v>
      </c>
      <c r="K1247">
        <v>337.25</v>
      </c>
      <c r="L1247">
        <v>984432.75</v>
      </c>
      <c r="M1247" t="s">
        <v>1557</v>
      </c>
      <c r="N1247">
        <v>177197.9</v>
      </c>
      <c r="O1247">
        <v>1161630.6499999999</v>
      </c>
      <c r="P1247" t="s">
        <v>1394</v>
      </c>
      <c r="Q1247" s="7">
        <v>46067</v>
      </c>
      <c r="R1247" t="s">
        <v>1549</v>
      </c>
      <c r="S1247" s="10" t="str">
        <f t="shared" si="133"/>
        <v/>
      </c>
      <c r="T1247" s="10" t="str">
        <f t="shared" si="134"/>
        <v/>
      </c>
      <c r="U1247" s="10" t="str">
        <f t="shared" si="135"/>
        <v/>
      </c>
      <c r="V1247" s="10" t="str">
        <f t="shared" si="136"/>
        <v/>
      </c>
      <c r="W1247" s="10" t="str">
        <f t="shared" si="137"/>
        <v/>
      </c>
      <c r="X1247" s="10">
        <f t="shared" si="138"/>
        <v>1245</v>
      </c>
      <c r="Y1247" s="10" t="str">
        <f t="shared" si="139"/>
        <v/>
      </c>
    </row>
    <row r="1248" spans="1:25" x14ac:dyDescent="0.3">
      <c r="A1248" t="s">
        <v>2812</v>
      </c>
      <c r="B1248" s="7">
        <v>46066</v>
      </c>
      <c r="C1248" t="s">
        <v>1490</v>
      </c>
      <c r="D1248" t="s">
        <v>1491</v>
      </c>
      <c r="E1248">
        <v>16</v>
      </c>
      <c r="F1248" t="s">
        <v>1565</v>
      </c>
      <c r="G1248">
        <v>1966</v>
      </c>
      <c r="H1248" t="s">
        <v>200</v>
      </c>
      <c r="I1248">
        <v>1150</v>
      </c>
      <c r="J1248">
        <v>0</v>
      </c>
      <c r="K1248">
        <v>1150</v>
      </c>
      <c r="L1248">
        <v>2260900</v>
      </c>
      <c r="M1248" t="s">
        <v>1557</v>
      </c>
      <c r="N1248">
        <v>406962</v>
      </c>
      <c r="O1248">
        <v>2667862</v>
      </c>
      <c r="P1248" t="s">
        <v>1389</v>
      </c>
      <c r="Q1248" s="7">
        <v>46067</v>
      </c>
      <c r="R1248" t="s">
        <v>1552</v>
      </c>
      <c r="S1248" s="10" t="str">
        <f t="shared" si="133"/>
        <v/>
      </c>
      <c r="T1248" s="10" t="str">
        <f t="shared" si="134"/>
        <v/>
      </c>
      <c r="U1248" s="10" t="str">
        <f t="shared" si="135"/>
        <v/>
      </c>
      <c r="V1248" s="10" t="str">
        <f t="shared" si="136"/>
        <v/>
      </c>
      <c r="W1248" s="10" t="str">
        <f t="shared" si="137"/>
        <v/>
      </c>
      <c r="X1248" s="10">
        <f t="shared" si="138"/>
        <v>1246</v>
      </c>
      <c r="Y1248" s="10" t="str">
        <f t="shared" si="139"/>
        <v/>
      </c>
    </row>
    <row r="1249" spans="1:25" x14ac:dyDescent="0.3">
      <c r="A1249" t="s">
        <v>2813</v>
      </c>
      <c r="B1249" s="7">
        <v>46066</v>
      </c>
      <c r="C1249" t="s">
        <v>1412</v>
      </c>
      <c r="D1249" t="s">
        <v>1413</v>
      </c>
      <c r="E1249">
        <v>18</v>
      </c>
      <c r="F1249" t="s">
        <v>1574</v>
      </c>
      <c r="G1249">
        <v>889</v>
      </c>
      <c r="H1249" t="s">
        <v>190</v>
      </c>
      <c r="I1249">
        <v>395</v>
      </c>
      <c r="J1249">
        <v>0</v>
      </c>
      <c r="K1249">
        <v>395</v>
      </c>
      <c r="L1249">
        <v>351155</v>
      </c>
      <c r="M1249" t="s">
        <v>1548</v>
      </c>
      <c r="N1249">
        <v>63207.9</v>
      </c>
      <c r="O1249">
        <v>414362.9</v>
      </c>
      <c r="P1249" t="s">
        <v>1389</v>
      </c>
      <c r="Q1249" s="7">
        <v>46068</v>
      </c>
      <c r="R1249" t="s">
        <v>1552</v>
      </c>
      <c r="S1249" s="10" t="str">
        <f t="shared" si="133"/>
        <v/>
      </c>
      <c r="T1249" s="10" t="str">
        <f t="shared" si="134"/>
        <v/>
      </c>
      <c r="U1249" s="10" t="str">
        <f t="shared" si="135"/>
        <v/>
      </c>
      <c r="V1249" s="10" t="str">
        <f t="shared" si="136"/>
        <v/>
      </c>
      <c r="W1249" s="10" t="str">
        <f t="shared" si="137"/>
        <v/>
      </c>
      <c r="X1249" s="10">
        <f t="shared" si="138"/>
        <v>1247</v>
      </c>
      <c r="Y1249" s="10" t="str">
        <f t="shared" si="139"/>
        <v/>
      </c>
    </row>
    <row r="1250" spans="1:25" x14ac:dyDescent="0.3">
      <c r="A1250" t="s">
        <v>2814</v>
      </c>
      <c r="B1250" s="7">
        <v>46066</v>
      </c>
      <c r="C1250" t="s">
        <v>1493</v>
      </c>
      <c r="D1250" t="s">
        <v>1494</v>
      </c>
      <c r="E1250">
        <v>18</v>
      </c>
      <c r="F1250" t="s">
        <v>1585</v>
      </c>
      <c r="G1250">
        <v>2135</v>
      </c>
      <c r="H1250" t="s">
        <v>200</v>
      </c>
      <c r="I1250">
        <v>148</v>
      </c>
      <c r="J1250">
        <v>3</v>
      </c>
      <c r="K1250">
        <v>143.56</v>
      </c>
      <c r="L1250">
        <v>306500.59999999998</v>
      </c>
      <c r="M1250" t="s">
        <v>1548</v>
      </c>
      <c r="N1250">
        <v>55170.11</v>
      </c>
      <c r="O1250">
        <v>361670.71</v>
      </c>
      <c r="P1250" t="s">
        <v>1389</v>
      </c>
      <c r="Q1250" s="7">
        <v>46067</v>
      </c>
      <c r="R1250" t="s">
        <v>1549</v>
      </c>
      <c r="S1250" s="10" t="str">
        <f t="shared" si="133"/>
        <v/>
      </c>
      <c r="T1250" s="10" t="str">
        <f t="shared" si="134"/>
        <v/>
      </c>
      <c r="U1250" s="10" t="str">
        <f t="shared" si="135"/>
        <v/>
      </c>
      <c r="V1250" s="10" t="str">
        <f t="shared" si="136"/>
        <v/>
      </c>
      <c r="W1250" s="10" t="str">
        <f t="shared" si="137"/>
        <v/>
      </c>
      <c r="X1250" s="10">
        <f t="shared" si="138"/>
        <v>1248</v>
      </c>
      <c r="Y1250" s="10" t="str">
        <f t="shared" si="139"/>
        <v/>
      </c>
    </row>
    <row r="1251" spans="1:25" x14ac:dyDescent="0.3">
      <c r="A1251" t="s">
        <v>2815</v>
      </c>
      <c r="B1251" s="7">
        <v>46066</v>
      </c>
      <c r="C1251" t="s">
        <v>1496</v>
      </c>
      <c r="D1251" t="s">
        <v>1497</v>
      </c>
      <c r="E1251">
        <v>18</v>
      </c>
      <c r="F1251" t="s">
        <v>1607</v>
      </c>
      <c r="G1251">
        <v>1593</v>
      </c>
      <c r="H1251" t="s">
        <v>200</v>
      </c>
      <c r="I1251">
        <v>610</v>
      </c>
      <c r="J1251">
        <v>1</v>
      </c>
      <c r="K1251">
        <v>603.9</v>
      </c>
      <c r="L1251">
        <v>962012.7</v>
      </c>
      <c r="M1251" t="s">
        <v>1548</v>
      </c>
      <c r="N1251">
        <v>173162.29</v>
      </c>
      <c r="O1251">
        <v>1135174.99</v>
      </c>
      <c r="P1251" t="s">
        <v>1389</v>
      </c>
      <c r="Q1251" s="7">
        <v>46066</v>
      </c>
      <c r="R1251" t="s">
        <v>1549</v>
      </c>
      <c r="S1251" s="10" t="str">
        <f t="shared" si="133"/>
        <v/>
      </c>
      <c r="T1251" s="10" t="str">
        <f t="shared" si="134"/>
        <v/>
      </c>
      <c r="U1251" s="10" t="str">
        <f t="shared" si="135"/>
        <v/>
      </c>
      <c r="V1251" s="10" t="str">
        <f t="shared" si="136"/>
        <v/>
      </c>
      <c r="W1251" s="10" t="str">
        <f t="shared" si="137"/>
        <v/>
      </c>
      <c r="X1251" s="10">
        <f t="shared" si="138"/>
        <v>1249</v>
      </c>
      <c r="Y1251" s="10" t="str">
        <f t="shared" si="139"/>
        <v/>
      </c>
    </row>
    <row r="1252" spans="1:25" x14ac:dyDescent="0.3">
      <c r="A1252" t="s">
        <v>2816</v>
      </c>
      <c r="B1252" s="7">
        <v>46066</v>
      </c>
      <c r="C1252" t="s">
        <v>1458</v>
      </c>
      <c r="D1252" t="s">
        <v>1459</v>
      </c>
      <c r="E1252">
        <v>18</v>
      </c>
      <c r="F1252" t="s">
        <v>1627</v>
      </c>
      <c r="G1252">
        <v>216</v>
      </c>
      <c r="H1252" t="s">
        <v>200</v>
      </c>
      <c r="I1252">
        <v>820</v>
      </c>
      <c r="J1252">
        <v>0</v>
      </c>
      <c r="K1252">
        <v>820</v>
      </c>
      <c r="L1252">
        <v>177120</v>
      </c>
      <c r="M1252" t="s">
        <v>1548</v>
      </c>
      <c r="N1252">
        <v>31881.599999999999</v>
      </c>
      <c r="O1252">
        <v>209001.60000000001</v>
      </c>
      <c r="P1252" t="s">
        <v>1394</v>
      </c>
      <c r="Q1252" s="7">
        <v>46066</v>
      </c>
      <c r="R1252" t="s">
        <v>1552</v>
      </c>
      <c r="S1252" s="10" t="str">
        <f t="shared" si="133"/>
        <v/>
      </c>
      <c r="T1252" s="10" t="str">
        <f t="shared" si="134"/>
        <v/>
      </c>
      <c r="U1252" s="10" t="str">
        <f t="shared" si="135"/>
        <v/>
      </c>
      <c r="V1252" s="10" t="str">
        <f t="shared" si="136"/>
        <v/>
      </c>
      <c r="W1252" s="10" t="str">
        <f t="shared" si="137"/>
        <v/>
      </c>
      <c r="X1252" s="10">
        <f t="shared" si="138"/>
        <v>1250</v>
      </c>
      <c r="Y1252" s="10" t="str">
        <f t="shared" si="139"/>
        <v/>
      </c>
    </row>
    <row r="1253" spans="1:25" x14ac:dyDescent="0.3">
      <c r="A1253" t="s">
        <v>2817</v>
      </c>
      <c r="B1253" s="7">
        <v>46066</v>
      </c>
      <c r="C1253" t="s">
        <v>1436</v>
      </c>
      <c r="D1253" t="s">
        <v>1437</v>
      </c>
      <c r="E1253">
        <v>18</v>
      </c>
      <c r="F1253" t="s">
        <v>1568</v>
      </c>
      <c r="G1253">
        <v>1715</v>
      </c>
      <c r="H1253" t="s">
        <v>200</v>
      </c>
      <c r="I1253">
        <v>165</v>
      </c>
      <c r="J1253">
        <v>2</v>
      </c>
      <c r="K1253">
        <v>161.69999999999999</v>
      </c>
      <c r="L1253">
        <v>277315.5</v>
      </c>
      <c r="M1253" t="s">
        <v>1548</v>
      </c>
      <c r="N1253">
        <v>49916.79</v>
      </c>
      <c r="O1253">
        <v>327232.28999999998</v>
      </c>
      <c r="P1253" t="s">
        <v>1394</v>
      </c>
      <c r="Q1253" s="7">
        <v>46066</v>
      </c>
      <c r="R1253" t="s">
        <v>1549</v>
      </c>
      <c r="S1253" s="10" t="str">
        <f t="shared" si="133"/>
        <v/>
      </c>
      <c r="T1253" s="10" t="str">
        <f t="shared" si="134"/>
        <v/>
      </c>
      <c r="U1253" s="10" t="str">
        <f t="shared" si="135"/>
        <v/>
      </c>
      <c r="V1253" s="10" t="str">
        <f t="shared" si="136"/>
        <v/>
      </c>
      <c r="W1253" s="10" t="str">
        <f t="shared" si="137"/>
        <v/>
      </c>
      <c r="X1253" s="10">
        <f t="shared" si="138"/>
        <v>1251</v>
      </c>
      <c r="Y1253" s="10" t="str">
        <f t="shared" si="139"/>
        <v/>
      </c>
    </row>
    <row r="1254" spans="1:25" x14ac:dyDescent="0.3">
      <c r="A1254" t="s">
        <v>2818</v>
      </c>
      <c r="B1254" s="7">
        <v>46067</v>
      </c>
      <c r="C1254" t="s">
        <v>1412</v>
      </c>
      <c r="D1254" t="s">
        <v>1413</v>
      </c>
      <c r="E1254">
        <v>18</v>
      </c>
      <c r="F1254" t="s">
        <v>1604</v>
      </c>
      <c r="G1254">
        <v>83</v>
      </c>
      <c r="H1254" t="s">
        <v>204</v>
      </c>
      <c r="I1254">
        <v>95</v>
      </c>
      <c r="J1254">
        <v>0</v>
      </c>
      <c r="K1254">
        <v>95</v>
      </c>
      <c r="L1254">
        <v>7885</v>
      </c>
      <c r="M1254" t="s">
        <v>1548</v>
      </c>
      <c r="N1254">
        <v>1419.3</v>
      </c>
      <c r="O1254">
        <v>9304.2999999999993</v>
      </c>
      <c r="P1254" t="s">
        <v>1389</v>
      </c>
      <c r="Q1254" s="7">
        <v>46069</v>
      </c>
      <c r="R1254" t="s">
        <v>1549</v>
      </c>
      <c r="S1254" s="10" t="str">
        <f t="shared" si="133"/>
        <v/>
      </c>
      <c r="T1254" s="10" t="str">
        <f t="shared" si="134"/>
        <v/>
      </c>
      <c r="U1254" s="10" t="str">
        <f t="shared" si="135"/>
        <v/>
      </c>
      <c r="V1254" s="10" t="str">
        <f t="shared" si="136"/>
        <v/>
      </c>
      <c r="W1254" s="10" t="str">
        <f t="shared" si="137"/>
        <v/>
      </c>
      <c r="X1254" s="10">
        <f t="shared" si="138"/>
        <v>1252</v>
      </c>
      <c r="Y1254" s="10" t="str">
        <f t="shared" si="139"/>
        <v/>
      </c>
    </row>
    <row r="1255" spans="1:25" x14ac:dyDescent="0.3">
      <c r="A1255" t="s">
        <v>2819</v>
      </c>
      <c r="B1255" s="7">
        <v>46067</v>
      </c>
      <c r="C1255" t="s">
        <v>1493</v>
      </c>
      <c r="D1255" t="s">
        <v>1494</v>
      </c>
      <c r="E1255">
        <v>18</v>
      </c>
      <c r="F1255" t="s">
        <v>1574</v>
      </c>
      <c r="G1255">
        <v>1931</v>
      </c>
      <c r="H1255" t="s">
        <v>190</v>
      </c>
      <c r="I1255">
        <v>395</v>
      </c>
      <c r="J1255">
        <v>0</v>
      </c>
      <c r="K1255">
        <v>395</v>
      </c>
      <c r="L1255">
        <v>762745</v>
      </c>
      <c r="M1255" t="s">
        <v>1548</v>
      </c>
      <c r="N1255">
        <v>137294.1</v>
      </c>
      <c r="O1255">
        <v>900039.1</v>
      </c>
      <c r="P1255" t="s">
        <v>1389</v>
      </c>
      <c r="Q1255" s="7">
        <v>46067</v>
      </c>
      <c r="R1255" t="s">
        <v>1549</v>
      </c>
      <c r="S1255" s="10" t="str">
        <f t="shared" si="133"/>
        <v/>
      </c>
      <c r="T1255" s="10" t="str">
        <f t="shared" si="134"/>
        <v/>
      </c>
      <c r="U1255" s="10" t="str">
        <f t="shared" si="135"/>
        <v/>
      </c>
      <c r="V1255" s="10" t="str">
        <f t="shared" si="136"/>
        <v/>
      </c>
      <c r="W1255" s="10" t="str">
        <f t="shared" si="137"/>
        <v/>
      </c>
      <c r="X1255" s="10">
        <f t="shared" si="138"/>
        <v>1253</v>
      </c>
      <c r="Y1255" s="10" t="str">
        <f t="shared" si="139"/>
        <v/>
      </c>
    </row>
    <row r="1256" spans="1:25" x14ac:dyDescent="0.3">
      <c r="A1256" t="s">
        <v>2820</v>
      </c>
      <c r="B1256" s="7">
        <v>46067</v>
      </c>
      <c r="C1256" t="s">
        <v>1458</v>
      </c>
      <c r="D1256" t="s">
        <v>1459</v>
      </c>
      <c r="E1256">
        <v>18</v>
      </c>
      <c r="F1256" t="s">
        <v>1574</v>
      </c>
      <c r="G1256">
        <v>236</v>
      </c>
      <c r="H1256" t="s">
        <v>190</v>
      </c>
      <c r="I1256">
        <v>395</v>
      </c>
      <c r="J1256">
        <v>1</v>
      </c>
      <c r="K1256">
        <v>391.05</v>
      </c>
      <c r="L1256">
        <v>92287.8</v>
      </c>
      <c r="M1256" t="s">
        <v>1548</v>
      </c>
      <c r="N1256">
        <v>16611.8</v>
      </c>
      <c r="O1256">
        <v>108899.6</v>
      </c>
      <c r="P1256" t="s">
        <v>1394</v>
      </c>
      <c r="Q1256" s="7">
        <v>46067</v>
      </c>
      <c r="R1256" t="s">
        <v>1552</v>
      </c>
      <c r="S1256" s="10" t="str">
        <f t="shared" si="133"/>
        <v/>
      </c>
      <c r="T1256" s="10" t="str">
        <f t="shared" si="134"/>
        <v/>
      </c>
      <c r="U1256" s="10" t="str">
        <f t="shared" si="135"/>
        <v/>
      </c>
      <c r="V1256" s="10" t="str">
        <f t="shared" si="136"/>
        <v/>
      </c>
      <c r="W1256" s="10" t="str">
        <f t="shared" si="137"/>
        <v/>
      </c>
      <c r="X1256" s="10">
        <f t="shared" si="138"/>
        <v>1254</v>
      </c>
      <c r="Y1256" s="10" t="str">
        <f t="shared" si="139"/>
        <v/>
      </c>
    </row>
    <row r="1257" spans="1:25" x14ac:dyDescent="0.3">
      <c r="A1257" t="s">
        <v>2821</v>
      </c>
      <c r="B1257" s="7">
        <v>46067</v>
      </c>
      <c r="C1257" t="s">
        <v>1423</v>
      </c>
      <c r="D1257" t="s">
        <v>1424</v>
      </c>
      <c r="E1257">
        <v>12</v>
      </c>
      <c r="F1257" t="s">
        <v>1570</v>
      </c>
      <c r="G1257">
        <v>610</v>
      </c>
      <c r="H1257" t="s">
        <v>200</v>
      </c>
      <c r="I1257">
        <v>780</v>
      </c>
      <c r="J1257">
        <v>1</v>
      </c>
      <c r="K1257">
        <v>772.2</v>
      </c>
      <c r="L1257">
        <v>471042</v>
      </c>
      <c r="M1257" t="s">
        <v>1557</v>
      </c>
      <c r="N1257">
        <v>84787.56</v>
      </c>
      <c r="O1257">
        <v>555829.56000000006</v>
      </c>
      <c r="P1257" t="s">
        <v>1394</v>
      </c>
      <c r="Q1257" s="7">
        <v>46067</v>
      </c>
      <c r="R1257" t="s">
        <v>1552</v>
      </c>
      <c r="S1257" s="10" t="str">
        <f t="shared" si="133"/>
        <v/>
      </c>
      <c r="T1257" s="10" t="str">
        <f t="shared" si="134"/>
        <v/>
      </c>
      <c r="U1257" s="10" t="str">
        <f t="shared" si="135"/>
        <v/>
      </c>
      <c r="V1257" s="10" t="str">
        <f t="shared" si="136"/>
        <v/>
      </c>
      <c r="W1257" s="10" t="str">
        <f t="shared" si="137"/>
        <v/>
      </c>
      <c r="X1257" s="10">
        <f t="shared" si="138"/>
        <v>1255</v>
      </c>
      <c r="Y1257" s="10" t="str">
        <f t="shared" si="139"/>
        <v/>
      </c>
    </row>
    <row r="1258" spans="1:25" x14ac:dyDescent="0.3">
      <c r="A1258" t="s">
        <v>2822</v>
      </c>
      <c r="B1258" s="7">
        <v>46067</v>
      </c>
      <c r="C1258" t="s">
        <v>1390</v>
      </c>
      <c r="D1258" t="s">
        <v>1391</v>
      </c>
      <c r="E1258">
        <v>18</v>
      </c>
      <c r="F1258" t="s">
        <v>1581</v>
      </c>
      <c r="G1258">
        <v>712</v>
      </c>
      <c r="H1258" t="s">
        <v>200</v>
      </c>
      <c r="I1258">
        <v>980</v>
      </c>
      <c r="J1258">
        <v>1</v>
      </c>
      <c r="K1258">
        <v>970.2</v>
      </c>
      <c r="L1258">
        <v>690782.4</v>
      </c>
      <c r="M1258" t="s">
        <v>1548</v>
      </c>
      <c r="N1258">
        <v>124340.83</v>
      </c>
      <c r="O1258">
        <v>815123.23</v>
      </c>
      <c r="P1258" t="s">
        <v>1394</v>
      </c>
      <c r="Q1258" s="7">
        <v>46067</v>
      </c>
      <c r="R1258" t="s">
        <v>1549</v>
      </c>
      <c r="S1258" s="10" t="str">
        <f t="shared" si="133"/>
        <v/>
      </c>
      <c r="T1258" s="10" t="str">
        <f t="shared" si="134"/>
        <v/>
      </c>
      <c r="U1258" s="10" t="str">
        <f t="shared" si="135"/>
        <v/>
      </c>
      <c r="V1258" s="10" t="str">
        <f t="shared" si="136"/>
        <v/>
      </c>
      <c r="W1258" s="10" t="str">
        <f t="shared" si="137"/>
        <v/>
      </c>
      <c r="X1258" s="10">
        <f t="shared" si="138"/>
        <v>1256</v>
      </c>
      <c r="Y1258" s="10" t="str">
        <f t="shared" si="139"/>
        <v/>
      </c>
    </row>
    <row r="1259" spans="1:25" x14ac:dyDescent="0.3">
      <c r="A1259" t="s">
        <v>2823</v>
      </c>
      <c r="B1259" s="7">
        <v>46067</v>
      </c>
      <c r="C1259" t="s">
        <v>1511</v>
      </c>
      <c r="D1259" t="s">
        <v>1512</v>
      </c>
      <c r="E1259">
        <v>12</v>
      </c>
      <c r="F1259" t="s">
        <v>1556</v>
      </c>
      <c r="G1259">
        <v>302</v>
      </c>
      <c r="H1259" t="s">
        <v>204</v>
      </c>
      <c r="I1259">
        <v>1350</v>
      </c>
      <c r="J1259">
        <v>3</v>
      </c>
      <c r="K1259">
        <v>1309.5</v>
      </c>
      <c r="L1259">
        <v>395469</v>
      </c>
      <c r="M1259" t="s">
        <v>1557</v>
      </c>
      <c r="N1259">
        <v>71184.42</v>
      </c>
      <c r="O1259">
        <v>466653.42</v>
      </c>
      <c r="P1259" t="s">
        <v>1389</v>
      </c>
      <c r="Q1259" s="7">
        <v>46069</v>
      </c>
      <c r="R1259" t="s">
        <v>1549</v>
      </c>
      <c r="S1259" s="10" t="str">
        <f t="shared" si="133"/>
        <v/>
      </c>
      <c r="T1259" s="10" t="str">
        <f t="shared" si="134"/>
        <v/>
      </c>
      <c r="U1259" s="10" t="str">
        <f t="shared" si="135"/>
        <v/>
      </c>
      <c r="V1259" s="10" t="str">
        <f t="shared" si="136"/>
        <v/>
      </c>
      <c r="W1259" s="10" t="str">
        <f t="shared" si="137"/>
        <v/>
      </c>
      <c r="X1259" s="10">
        <f t="shared" si="138"/>
        <v>1257</v>
      </c>
      <c r="Y1259" s="10" t="str">
        <f t="shared" si="139"/>
        <v/>
      </c>
    </row>
    <row r="1260" spans="1:25" x14ac:dyDescent="0.3">
      <c r="A1260" t="s">
        <v>2824</v>
      </c>
      <c r="B1260" s="7">
        <v>46069</v>
      </c>
      <c r="C1260" t="s">
        <v>1419</v>
      </c>
      <c r="D1260" t="s">
        <v>1420</v>
      </c>
      <c r="E1260">
        <v>18</v>
      </c>
      <c r="F1260" t="s">
        <v>1572</v>
      </c>
      <c r="G1260">
        <v>157</v>
      </c>
      <c r="H1260" t="s">
        <v>200</v>
      </c>
      <c r="I1260">
        <v>610</v>
      </c>
      <c r="J1260">
        <v>1</v>
      </c>
      <c r="K1260">
        <v>603.9</v>
      </c>
      <c r="L1260">
        <v>94812.3</v>
      </c>
      <c r="M1260" t="s">
        <v>1548</v>
      </c>
      <c r="N1260">
        <v>17066.21</v>
      </c>
      <c r="O1260">
        <v>111878.51</v>
      </c>
      <c r="P1260" t="s">
        <v>1418</v>
      </c>
      <c r="Q1260" s="7">
        <v>46071</v>
      </c>
      <c r="R1260" t="s">
        <v>1552</v>
      </c>
      <c r="S1260" s="10" t="str">
        <f t="shared" si="133"/>
        <v/>
      </c>
      <c r="T1260" s="10" t="str">
        <f t="shared" si="134"/>
        <v/>
      </c>
      <c r="U1260" s="10" t="str">
        <f t="shared" si="135"/>
        <v/>
      </c>
      <c r="V1260" s="10" t="str">
        <f t="shared" si="136"/>
        <v/>
      </c>
      <c r="W1260" s="10" t="str">
        <f t="shared" si="137"/>
        <v/>
      </c>
      <c r="X1260" s="10">
        <f t="shared" si="138"/>
        <v>1258</v>
      </c>
      <c r="Y1260" s="10" t="str">
        <f t="shared" si="139"/>
        <v/>
      </c>
    </row>
    <row r="1261" spans="1:25" x14ac:dyDescent="0.3">
      <c r="A1261" t="s">
        <v>2825</v>
      </c>
      <c r="B1261" s="7">
        <v>46069</v>
      </c>
      <c r="C1261" t="s">
        <v>1402</v>
      </c>
      <c r="D1261" t="s">
        <v>1403</v>
      </c>
      <c r="E1261">
        <v>18</v>
      </c>
      <c r="F1261" t="s">
        <v>1572</v>
      </c>
      <c r="G1261">
        <v>496</v>
      </c>
      <c r="H1261" t="s">
        <v>200</v>
      </c>
      <c r="I1261">
        <v>610</v>
      </c>
      <c r="J1261">
        <v>0</v>
      </c>
      <c r="K1261">
        <v>610</v>
      </c>
      <c r="L1261">
        <v>302560</v>
      </c>
      <c r="M1261" t="s">
        <v>1548</v>
      </c>
      <c r="N1261">
        <v>54460.800000000003</v>
      </c>
      <c r="O1261">
        <v>357020.8</v>
      </c>
      <c r="P1261" t="s">
        <v>1389</v>
      </c>
      <c r="Q1261" s="7">
        <v>46070</v>
      </c>
      <c r="R1261" t="s">
        <v>1549</v>
      </c>
      <c r="S1261" s="10" t="str">
        <f t="shared" si="133"/>
        <v/>
      </c>
      <c r="T1261" s="10" t="str">
        <f t="shared" si="134"/>
        <v/>
      </c>
      <c r="U1261" s="10" t="str">
        <f t="shared" si="135"/>
        <v/>
      </c>
      <c r="V1261" s="10" t="str">
        <f t="shared" si="136"/>
        <v/>
      </c>
      <c r="W1261" s="10" t="str">
        <f t="shared" si="137"/>
        <v/>
      </c>
      <c r="X1261" s="10">
        <f t="shared" si="138"/>
        <v>1259</v>
      </c>
      <c r="Y1261" s="10" t="str">
        <f t="shared" si="139"/>
        <v/>
      </c>
    </row>
    <row r="1262" spans="1:25" x14ac:dyDescent="0.3">
      <c r="A1262" t="s">
        <v>2826</v>
      </c>
      <c r="B1262" s="7">
        <v>46069</v>
      </c>
      <c r="C1262" t="s">
        <v>1436</v>
      </c>
      <c r="D1262" t="s">
        <v>1437</v>
      </c>
      <c r="E1262">
        <v>18</v>
      </c>
      <c r="F1262" t="s">
        <v>1570</v>
      </c>
      <c r="G1262">
        <v>869</v>
      </c>
      <c r="H1262" t="s">
        <v>200</v>
      </c>
      <c r="I1262">
        <v>780</v>
      </c>
      <c r="J1262">
        <v>0</v>
      </c>
      <c r="K1262">
        <v>780</v>
      </c>
      <c r="L1262">
        <v>677820</v>
      </c>
      <c r="M1262" t="s">
        <v>1548</v>
      </c>
      <c r="N1262">
        <v>122007.6</v>
      </c>
      <c r="O1262">
        <v>799827.6</v>
      </c>
      <c r="P1262" t="s">
        <v>1394</v>
      </c>
      <c r="Q1262" s="7">
        <v>46070</v>
      </c>
      <c r="R1262" t="s">
        <v>1552</v>
      </c>
      <c r="S1262" s="10" t="str">
        <f t="shared" si="133"/>
        <v/>
      </c>
      <c r="T1262" s="10" t="str">
        <f t="shared" si="134"/>
        <v/>
      </c>
      <c r="U1262" s="10" t="str">
        <f t="shared" si="135"/>
        <v/>
      </c>
      <c r="V1262" s="10" t="str">
        <f t="shared" si="136"/>
        <v/>
      </c>
      <c r="W1262" s="10" t="str">
        <f t="shared" si="137"/>
        <v/>
      </c>
      <c r="X1262" s="10">
        <f t="shared" si="138"/>
        <v>1260</v>
      </c>
      <c r="Y1262" s="10" t="str">
        <f t="shared" si="139"/>
        <v/>
      </c>
    </row>
    <row r="1263" spans="1:25" x14ac:dyDescent="0.3">
      <c r="A1263" t="s">
        <v>2827</v>
      </c>
      <c r="B1263" s="7">
        <v>46069</v>
      </c>
      <c r="C1263" t="s">
        <v>1514</v>
      </c>
      <c r="D1263" t="s">
        <v>1515</v>
      </c>
      <c r="E1263">
        <v>18</v>
      </c>
      <c r="F1263" t="s">
        <v>1574</v>
      </c>
      <c r="G1263">
        <v>2888</v>
      </c>
      <c r="H1263" t="s">
        <v>190</v>
      </c>
      <c r="I1263">
        <v>395</v>
      </c>
      <c r="J1263">
        <v>2</v>
      </c>
      <c r="K1263">
        <v>387.1</v>
      </c>
      <c r="L1263">
        <v>1117944.8</v>
      </c>
      <c r="M1263" t="s">
        <v>1548</v>
      </c>
      <c r="N1263">
        <v>201230.06</v>
      </c>
      <c r="O1263">
        <v>1319174.8600000001</v>
      </c>
      <c r="P1263" t="s">
        <v>1389</v>
      </c>
      <c r="Q1263" s="7">
        <v>46069</v>
      </c>
      <c r="R1263" t="s">
        <v>1552</v>
      </c>
      <c r="S1263" s="10" t="str">
        <f t="shared" si="133"/>
        <v/>
      </c>
      <c r="T1263" s="10" t="str">
        <f t="shared" si="134"/>
        <v/>
      </c>
      <c r="U1263" s="10" t="str">
        <f t="shared" si="135"/>
        <v/>
      </c>
      <c r="V1263" s="10" t="str">
        <f t="shared" si="136"/>
        <v/>
      </c>
      <c r="W1263" s="10" t="str">
        <f t="shared" si="137"/>
        <v/>
      </c>
      <c r="X1263" s="10">
        <f t="shared" si="138"/>
        <v>1261</v>
      </c>
      <c r="Y1263" s="10" t="str">
        <f t="shared" si="139"/>
        <v/>
      </c>
    </row>
    <row r="1264" spans="1:25" x14ac:dyDescent="0.3">
      <c r="A1264" t="s">
        <v>2828</v>
      </c>
      <c r="B1264" s="7">
        <v>46070</v>
      </c>
      <c r="C1264" t="s">
        <v>1504</v>
      </c>
      <c r="D1264" t="s">
        <v>1482</v>
      </c>
      <c r="E1264">
        <v>18</v>
      </c>
      <c r="F1264" t="s">
        <v>1607</v>
      </c>
      <c r="G1264">
        <v>2163</v>
      </c>
      <c r="H1264" t="s">
        <v>200</v>
      </c>
      <c r="I1264">
        <v>610</v>
      </c>
      <c r="J1264">
        <v>2.5</v>
      </c>
      <c r="K1264">
        <v>594.75</v>
      </c>
      <c r="L1264">
        <v>1286444.25</v>
      </c>
      <c r="M1264" t="s">
        <v>1548</v>
      </c>
      <c r="N1264">
        <v>231559.96</v>
      </c>
      <c r="O1264">
        <v>1518004.21</v>
      </c>
      <c r="P1264" t="s">
        <v>1380</v>
      </c>
      <c r="Q1264" s="7">
        <v>46071</v>
      </c>
      <c r="R1264" t="s">
        <v>1549</v>
      </c>
      <c r="S1264" s="10" t="str">
        <f t="shared" si="133"/>
        <v/>
      </c>
      <c r="T1264" s="10" t="str">
        <f t="shared" si="134"/>
        <v/>
      </c>
      <c r="U1264" s="10" t="str">
        <f t="shared" si="135"/>
        <v/>
      </c>
      <c r="V1264" s="10" t="str">
        <f t="shared" si="136"/>
        <v/>
      </c>
      <c r="W1264" s="10" t="str">
        <f t="shared" si="137"/>
        <v/>
      </c>
      <c r="X1264" s="10">
        <f t="shared" si="138"/>
        <v>1262</v>
      </c>
      <c r="Y1264" s="10" t="str">
        <f t="shared" si="139"/>
        <v/>
      </c>
    </row>
    <row r="1265" spans="1:25" x14ac:dyDescent="0.3">
      <c r="A1265" t="s">
        <v>2829</v>
      </c>
      <c r="B1265" s="7">
        <v>46070</v>
      </c>
      <c r="C1265" t="s">
        <v>1468</v>
      </c>
      <c r="D1265" t="s">
        <v>1469</v>
      </c>
      <c r="E1265">
        <v>18</v>
      </c>
      <c r="F1265" t="s">
        <v>1551</v>
      </c>
      <c r="G1265">
        <v>2682</v>
      </c>
      <c r="H1265" t="s">
        <v>190</v>
      </c>
      <c r="I1265">
        <v>342</v>
      </c>
      <c r="J1265">
        <v>1</v>
      </c>
      <c r="K1265">
        <v>338.58</v>
      </c>
      <c r="L1265">
        <v>908071.56</v>
      </c>
      <c r="M1265" t="s">
        <v>1548</v>
      </c>
      <c r="N1265">
        <v>163452.88</v>
      </c>
      <c r="O1265">
        <v>1071524.44</v>
      </c>
      <c r="P1265" t="s">
        <v>1389</v>
      </c>
      <c r="Q1265" s="7">
        <v>46070</v>
      </c>
      <c r="R1265" t="s">
        <v>1549</v>
      </c>
      <c r="S1265" s="10" t="str">
        <f t="shared" si="133"/>
        <v/>
      </c>
      <c r="T1265" s="10" t="str">
        <f t="shared" si="134"/>
        <v/>
      </c>
      <c r="U1265" s="10" t="str">
        <f t="shared" si="135"/>
        <v/>
      </c>
      <c r="V1265" s="10" t="str">
        <f t="shared" si="136"/>
        <v/>
      </c>
      <c r="W1265" s="10" t="str">
        <f t="shared" si="137"/>
        <v/>
      </c>
      <c r="X1265" s="10">
        <f t="shared" si="138"/>
        <v>1263</v>
      </c>
      <c r="Y1265" s="10" t="str">
        <f t="shared" si="139"/>
        <v/>
      </c>
    </row>
    <row r="1266" spans="1:25" x14ac:dyDescent="0.3">
      <c r="A1266" t="s">
        <v>2830</v>
      </c>
      <c r="B1266" s="7">
        <v>46070</v>
      </c>
      <c r="C1266" t="s">
        <v>1493</v>
      </c>
      <c r="D1266" t="s">
        <v>1494</v>
      </c>
      <c r="E1266">
        <v>18</v>
      </c>
      <c r="F1266" t="s">
        <v>1618</v>
      </c>
      <c r="G1266">
        <v>2784</v>
      </c>
      <c r="H1266" t="s">
        <v>190</v>
      </c>
      <c r="I1266">
        <v>368</v>
      </c>
      <c r="J1266">
        <v>5</v>
      </c>
      <c r="K1266">
        <v>349.6</v>
      </c>
      <c r="L1266">
        <v>973286.40000000002</v>
      </c>
      <c r="M1266" t="s">
        <v>1548</v>
      </c>
      <c r="N1266">
        <v>175191.55</v>
      </c>
      <c r="O1266">
        <v>1148477.95</v>
      </c>
      <c r="P1266" t="s">
        <v>1389</v>
      </c>
      <c r="Q1266" s="7">
        <v>46071</v>
      </c>
      <c r="R1266" t="s">
        <v>1552</v>
      </c>
      <c r="S1266" s="10" t="str">
        <f t="shared" si="133"/>
        <v/>
      </c>
      <c r="T1266" s="10" t="str">
        <f t="shared" si="134"/>
        <v/>
      </c>
      <c r="U1266" s="10" t="str">
        <f t="shared" si="135"/>
        <v/>
      </c>
      <c r="V1266" s="10" t="str">
        <f t="shared" si="136"/>
        <v/>
      </c>
      <c r="W1266" s="10" t="str">
        <f t="shared" si="137"/>
        <v/>
      </c>
      <c r="X1266" s="10">
        <f t="shared" si="138"/>
        <v>1264</v>
      </c>
      <c r="Y1266" s="10" t="str">
        <f t="shared" si="139"/>
        <v/>
      </c>
    </row>
    <row r="1267" spans="1:25" x14ac:dyDescent="0.3">
      <c r="A1267" t="s">
        <v>2831</v>
      </c>
      <c r="B1267" s="7">
        <v>46071</v>
      </c>
      <c r="C1267" t="s">
        <v>1395</v>
      </c>
      <c r="D1267" t="s">
        <v>1396</v>
      </c>
      <c r="E1267">
        <v>18</v>
      </c>
      <c r="F1267" t="s">
        <v>1585</v>
      </c>
      <c r="G1267">
        <v>1956</v>
      </c>
      <c r="H1267" t="s">
        <v>200</v>
      </c>
      <c r="I1267">
        <v>148</v>
      </c>
      <c r="J1267">
        <v>3</v>
      </c>
      <c r="K1267">
        <v>143.56</v>
      </c>
      <c r="L1267">
        <v>280803.36</v>
      </c>
      <c r="M1267" t="s">
        <v>1548</v>
      </c>
      <c r="N1267">
        <v>50544.6</v>
      </c>
      <c r="O1267">
        <v>331347.96000000002</v>
      </c>
      <c r="P1267" t="s">
        <v>1394</v>
      </c>
      <c r="Q1267" s="7">
        <v>46073</v>
      </c>
      <c r="R1267" t="s">
        <v>1552</v>
      </c>
      <c r="S1267" s="10" t="str">
        <f t="shared" si="133"/>
        <v/>
      </c>
      <c r="T1267" s="10" t="str">
        <f t="shared" si="134"/>
        <v/>
      </c>
      <c r="U1267" s="10" t="str">
        <f t="shared" si="135"/>
        <v/>
      </c>
      <c r="V1267" s="10" t="str">
        <f t="shared" si="136"/>
        <v/>
      </c>
      <c r="W1267" s="10" t="str">
        <f t="shared" si="137"/>
        <v/>
      </c>
      <c r="X1267" s="10">
        <f t="shared" si="138"/>
        <v>1265</v>
      </c>
      <c r="Y1267" s="10" t="str">
        <f t="shared" si="139"/>
        <v/>
      </c>
    </row>
    <row r="1268" spans="1:25" x14ac:dyDescent="0.3">
      <c r="A1268" t="s">
        <v>2832</v>
      </c>
      <c r="B1268" s="7">
        <v>46072</v>
      </c>
      <c r="C1268" t="s">
        <v>1439</v>
      </c>
      <c r="D1268" t="s">
        <v>1440</v>
      </c>
      <c r="E1268">
        <v>18</v>
      </c>
      <c r="F1268" t="s">
        <v>1576</v>
      </c>
      <c r="G1268">
        <v>959</v>
      </c>
      <c r="H1268" t="s">
        <v>200</v>
      </c>
      <c r="I1268">
        <v>92</v>
      </c>
      <c r="J1268">
        <v>0</v>
      </c>
      <c r="K1268">
        <v>92</v>
      </c>
      <c r="L1268">
        <v>88228</v>
      </c>
      <c r="M1268" t="s">
        <v>1548</v>
      </c>
      <c r="N1268">
        <v>15881.04</v>
      </c>
      <c r="O1268">
        <v>104109.04</v>
      </c>
      <c r="P1268" t="s">
        <v>1389</v>
      </c>
      <c r="Q1268" s="7">
        <v>46073</v>
      </c>
      <c r="R1268" t="s">
        <v>1549</v>
      </c>
      <c r="S1268" s="10" t="str">
        <f t="shared" si="133"/>
        <v/>
      </c>
      <c r="T1268" s="10" t="str">
        <f t="shared" si="134"/>
        <v/>
      </c>
      <c r="U1268" s="10" t="str">
        <f t="shared" si="135"/>
        <v/>
      </c>
      <c r="V1268" s="10" t="str">
        <f t="shared" si="136"/>
        <v/>
      </c>
      <c r="W1268" s="10" t="str">
        <f t="shared" si="137"/>
        <v/>
      </c>
      <c r="X1268" s="10">
        <f t="shared" si="138"/>
        <v>1266</v>
      </c>
      <c r="Y1268" s="10" t="str">
        <f t="shared" si="139"/>
        <v/>
      </c>
    </row>
    <row r="1269" spans="1:25" x14ac:dyDescent="0.3">
      <c r="A1269" t="s">
        <v>2833</v>
      </c>
      <c r="B1269" s="7">
        <v>46072</v>
      </c>
      <c r="C1269" t="s">
        <v>1475</v>
      </c>
      <c r="D1269" t="s">
        <v>1476</v>
      </c>
      <c r="E1269">
        <v>18</v>
      </c>
      <c r="F1269" t="s">
        <v>1604</v>
      </c>
      <c r="G1269">
        <v>388</v>
      </c>
      <c r="H1269" t="s">
        <v>204</v>
      </c>
      <c r="I1269">
        <v>95</v>
      </c>
      <c r="J1269">
        <v>2</v>
      </c>
      <c r="K1269">
        <v>93.1</v>
      </c>
      <c r="L1269">
        <v>36122.800000000003</v>
      </c>
      <c r="M1269" t="s">
        <v>1548</v>
      </c>
      <c r="N1269">
        <v>6502.1</v>
      </c>
      <c r="O1269">
        <v>42624.9</v>
      </c>
      <c r="P1269" t="s">
        <v>1389</v>
      </c>
      <c r="Q1269" s="7">
        <v>46074</v>
      </c>
      <c r="R1269" t="s">
        <v>1549</v>
      </c>
      <c r="S1269" s="10" t="str">
        <f t="shared" si="133"/>
        <v/>
      </c>
      <c r="T1269" s="10" t="str">
        <f t="shared" si="134"/>
        <v/>
      </c>
      <c r="U1269" s="10" t="str">
        <f t="shared" si="135"/>
        <v/>
      </c>
      <c r="V1269" s="10" t="str">
        <f t="shared" si="136"/>
        <v/>
      </c>
      <c r="W1269" s="10" t="str">
        <f t="shared" si="137"/>
        <v/>
      </c>
      <c r="X1269" s="10">
        <f t="shared" si="138"/>
        <v>1267</v>
      </c>
      <c r="Y1269" s="10" t="str">
        <f t="shared" si="139"/>
        <v/>
      </c>
    </row>
    <row r="1270" spans="1:25" x14ac:dyDescent="0.3">
      <c r="A1270" t="s">
        <v>2834</v>
      </c>
      <c r="B1270" s="7">
        <v>46072</v>
      </c>
      <c r="C1270" t="s">
        <v>1405</v>
      </c>
      <c r="D1270" t="s">
        <v>1406</v>
      </c>
      <c r="E1270">
        <v>18</v>
      </c>
      <c r="F1270" t="s">
        <v>1551</v>
      </c>
      <c r="G1270">
        <v>913</v>
      </c>
      <c r="H1270" t="s">
        <v>190</v>
      </c>
      <c r="I1270">
        <v>342</v>
      </c>
      <c r="J1270">
        <v>0</v>
      </c>
      <c r="K1270">
        <v>342</v>
      </c>
      <c r="L1270">
        <v>312246</v>
      </c>
      <c r="M1270" t="s">
        <v>1548</v>
      </c>
      <c r="N1270">
        <v>56204.28</v>
      </c>
      <c r="O1270">
        <v>368450.28</v>
      </c>
      <c r="P1270" t="s">
        <v>1389</v>
      </c>
      <c r="Q1270" s="7">
        <v>46074</v>
      </c>
      <c r="R1270" t="s">
        <v>1552</v>
      </c>
      <c r="S1270" s="10" t="str">
        <f t="shared" si="133"/>
        <v/>
      </c>
      <c r="T1270" s="10" t="str">
        <f t="shared" si="134"/>
        <v/>
      </c>
      <c r="U1270" s="10" t="str">
        <f t="shared" si="135"/>
        <v/>
      </c>
      <c r="V1270" s="10" t="str">
        <f t="shared" si="136"/>
        <v/>
      </c>
      <c r="W1270" s="10" t="str">
        <f t="shared" si="137"/>
        <v/>
      </c>
      <c r="X1270" s="10">
        <f t="shared" si="138"/>
        <v>1268</v>
      </c>
      <c r="Y1270" s="10" t="str">
        <f t="shared" si="139"/>
        <v/>
      </c>
    </row>
    <row r="1271" spans="1:25" x14ac:dyDescent="0.3">
      <c r="A1271" t="s">
        <v>2835</v>
      </c>
      <c r="B1271" s="7">
        <v>46072</v>
      </c>
      <c r="C1271" t="s">
        <v>1436</v>
      </c>
      <c r="D1271" t="s">
        <v>1437</v>
      </c>
      <c r="E1271">
        <v>18</v>
      </c>
      <c r="F1271" t="s">
        <v>1565</v>
      </c>
      <c r="G1271">
        <v>996</v>
      </c>
      <c r="H1271" t="s">
        <v>200</v>
      </c>
      <c r="I1271">
        <v>1150</v>
      </c>
      <c r="J1271">
        <v>0</v>
      </c>
      <c r="K1271">
        <v>1150</v>
      </c>
      <c r="L1271">
        <v>1145400</v>
      </c>
      <c r="M1271" t="s">
        <v>1548</v>
      </c>
      <c r="N1271">
        <v>206172</v>
      </c>
      <c r="O1271">
        <v>1351572</v>
      </c>
      <c r="P1271" t="s">
        <v>1394</v>
      </c>
      <c r="Q1271" s="7">
        <v>46074</v>
      </c>
      <c r="R1271" t="s">
        <v>1549</v>
      </c>
      <c r="S1271" s="10" t="str">
        <f t="shared" si="133"/>
        <v/>
      </c>
      <c r="T1271" s="10" t="str">
        <f t="shared" si="134"/>
        <v/>
      </c>
      <c r="U1271" s="10" t="str">
        <f t="shared" si="135"/>
        <v/>
      </c>
      <c r="V1271" s="10" t="str">
        <f t="shared" si="136"/>
        <v/>
      </c>
      <c r="W1271" s="10" t="str">
        <f t="shared" si="137"/>
        <v/>
      </c>
      <c r="X1271" s="10">
        <f t="shared" si="138"/>
        <v>1269</v>
      </c>
      <c r="Y1271" s="10" t="str">
        <f t="shared" si="139"/>
        <v/>
      </c>
    </row>
    <row r="1272" spans="1:25" x14ac:dyDescent="0.3">
      <c r="A1272" t="s">
        <v>2836</v>
      </c>
      <c r="B1272" s="7">
        <v>46072</v>
      </c>
      <c r="C1272" t="s">
        <v>1499</v>
      </c>
      <c r="D1272" t="s">
        <v>1386</v>
      </c>
      <c r="E1272">
        <v>18</v>
      </c>
      <c r="F1272" t="s">
        <v>1576</v>
      </c>
      <c r="G1272">
        <v>522</v>
      </c>
      <c r="H1272" t="s">
        <v>200</v>
      </c>
      <c r="I1272">
        <v>92</v>
      </c>
      <c r="J1272">
        <v>3</v>
      </c>
      <c r="K1272">
        <v>89.24</v>
      </c>
      <c r="L1272">
        <v>46583.28</v>
      </c>
      <c r="M1272" t="s">
        <v>1548</v>
      </c>
      <c r="N1272">
        <v>8384.99</v>
      </c>
      <c r="O1272">
        <v>54968.27</v>
      </c>
      <c r="P1272" t="s">
        <v>1380</v>
      </c>
      <c r="Q1272" s="7">
        <v>46073</v>
      </c>
      <c r="R1272" t="s">
        <v>1549</v>
      </c>
      <c r="S1272" s="10" t="str">
        <f t="shared" si="133"/>
        <v/>
      </c>
      <c r="T1272" s="10" t="str">
        <f t="shared" si="134"/>
        <v/>
      </c>
      <c r="U1272" s="10" t="str">
        <f t="shared" si="135"/>
        <v/>
      </c>
      <c r="V1272" s="10" t="str">
        <f t="shared" si="136"/>
        <v/>
      </c>
      <c r="W1272" s="10" t="str">
        <f t="shared" si="137"/>
        <v/>
      </c>
      <c r="X1272" s="10">
        <f t="shared" si="138"/>
        <v>1270</v>
      </c>
      <c r="Y1272" s="10" t="str">
        <f t="shared" si="139"/>
        <v/>
      </c>
    </row>
    <row r="1273" spans="1:25" x14ac:dyDescent="0.3">
      <c r="A1273" t="s">
        <v>2837</v>
      </c>
      <c r="B1273" s="7">
        <v>46072</v>
      </c>
      <c r="C1273" t="s">
        <v>1509</v>
      </c>
      <c r="D1273" t="s">
        <v>1382</v>
      </c>
      <c r="E1273">
        <v>18</v>
      </c>
      <c r="F1273" t="s">
        <v>1547</v>
      </c>
      <c r="G1273">
        <v>1315</v>
      </c>
      <c r="H1273" t="s">
        <v>190</v>
      </c>
      <c r="I1273">
        <v>355</v>
      </c>
      <c r="J1273">
        <v>4</v>
      </c>
      <c r="K1273">
        <v>340.8</v>
      </c>
      <c r="L1273">
        <v>448152</v>
      </c>
      <c r="M1273" t="s">
        <v>1548</v>
      </c>
      <c r="N1273">
        <v>80667.360000000001</v>
      </c>
      <c r="O1273">
        <v>528819.36</v>
      </c>
      <c r="P1273" t="s">
        <v>1389</v>
      </c>
      <c r="Q1273" s="7">
        <v>46074</v>
      </c>
      <c r="R1273" t="s">
        <v>1549</v>
      </c>
      <c r="S1273" s="10" t="str">
        <f t="shared" si="133"/>
        <v/>
      </c>
      <c r="T1273" s="10" t="str">
        <f t="shared" si="134"/>
        <v/>
      </c>
      <c r="U1273" s="10" t="str">
        <f t="shared" si="135"/>
        <v/>
      </c>
      <c r="V1273" s="10" t="str">
        <f t="shared" si="136"/>
        <v/>
      </c>
      <c r="W1273" s="10" t="str">
        <f t="shared" si="137"/>
        <v/>
      </c>
      <c r="X1273" s="10">
        <f t="shared" si="138"/>
        <v>1271</v>
      </c>
      <c r="Y1273" s="10" t="str">
        <f t="shared" si="139"/>
        <v/>
      </c>
    </row>
    <row r="1274" spans="1:25" x14ac:dyDescent="0.3">
      <c r="A1274" t="s">
        <v>2838</v>
      </c>
      <c r="B1274" s="7">
        <v>46072</v>
      </c>
      <c r="C1274" t="s">
        <v>1487</v>
      </c>
      <c r="D1274" t="s">
        <v>1443</v>
      </c>
      <c r="E1274">
        <v>15</v>
      </c>
      <c r="F1274" t="s">
        <v>1609</v>
      </c>
      <c r="G1274">
        <v>1197</v>
      </c>
      <c r="H1274" t="s">
        <v>200</v>
      </c>
      <c r="I1274">
        <v>690</v>
      </c>
      <c r="J1274">
        <v>0</v>
      </c>
      <c r="K1274">
        <v>690</v>
      </c>
      <c r="L1274">
        <v>825930</v>
      </c>
      <c r="M1274" t="s">
        <v>1557</v>
      </c>
      <c r="N1274">
        <v>148667.4</v>
      </c>
      <c r="O1274">
        <v>974597.4</v>
      </c>
      <c r="P1274" t="s">
        <v>1380</v>
      </c>
      <c r="Q1274" s="7">
        <v>46072</v>
      </c>
      <c r="R1274" t="s">
        <v>1549</v>
      </c>
      <c r="S1274" s="10" t="str">
        <f t="shared" si="133"/>
        <v/>
      </c>
      <c r="T1274" s="10" t="str">
        <f t="shared" si="134"/>
        <v/>
      </c>
      <c r="U1274" s="10" t="str">
        <f t="shared" si="135"/>
        <v/>
      </c>
      <c r="V1274" s="10" t="str">
        <f t="shared" si="136"/>
        <v/>
      </c>
      <c r="W1274" s="10" t="str">
        <f t="shared" si="137"/>
        <v/>
      </c>
      <c r="X1274" s="10">
        <f t="shared" si="138"/>
        <v>1272</v>
      </c>
      <c r="Y1274" s="10" t="str">
        <f t="shared" si="139"/>
        <v/>
      </c>
    </row>
    <row r="1275" spans="1:25" x14ac:dyDescent="0.3">
      <c r="A1275" t="s">
        <v>2839</v>
      </c>
      <c r="B1275" s="7">
        <v>46072</v>
      </c>
      <c r="C1275" t="s">
        <v>1511</v>
      </c>
      <c r="D1275" t="s">
        <v>1512</v>
      </c>
      <c r="E1275">
        <v>12</v>
      </c>
      <c r="F1275" t="s">
        <v>1563</v>
      </c>
      <c r="G1275">
        <v>72</v>
      </c>
      <c r="H1275" t="s">
        <v>204</v>
      </c>
      <c r="I1275">
        <v>480</v>
      </c>
      <c r="J1275">
        <v>0</v>
      </c>
      <c r="K1275">
        <v>480</v>
      </c>
      <c r="L1275">
        <v>34560</v>
      </c>
      <c r="M1275" t="s">
        <v>1557</v>
      </c>
      <c r="N1275">
        <v>6220.8</v>
      </c>
      <c r="O1275">
        <v>40780.800000000003</v>
      </c>
      <c r="P1275" t="s">
        <v>1389</v>
      </c>
      <c r="Q1275" s="7">
        <v>46073</v>
      </c>
      <c r="R1275" t="s">
        <v>1549</v>
      </c>
      <c r="S1275" s="10" t="str">
        <f t="shared" si="133"/>
        <v/>
      </c>
      <c r="T1275" s="10" t="str">
        <f t="shared" si="134"/>
        <v/>
      </c>
      <c r="U1275" s="10" t="str">
        <f t="shared" si="135"/>
        <v/>
      </c>
      <c r="V1275" s="10" t="str">
        <f t="shared" si="136"/>
        <v/>
      </c>
      <c r="W1275" s="10" t="str">
        <f t="shared" si="137"/>
        <v/>
      </c>
      <c r="X1275" s="10">
        <f t="shared" si="138"/>
        <v>1273</v>
      </c>
      <c r="Y1275" s="10" t="str">
        <f t="shared" si="139"/>
        <v/>
      </c>
    </row>
    <row r="1276" spans="1:25" x14ac:dyDescent="0.3">
      <c r="A1276" t="s">
        <v>2840</v>
      </c>
      <c r="B1276" s="7">
        <v>46072</v>
      </c>
      <c r="C1276" t="s">
        <v>1405</v>
      </c>
      <c r="D1276" t="s">
        <v>1406</v>
      </c>
      <c r="E1276">
        <v>18</v>
      </c>
      <c r="F1276" t="s">
        <v>1565</v>
      </c>
      <c r="G1276">
        <v>655</v>
      </c>
      <c r="H1276" t="s">
        <v>200</v>
      </c>
      <c r="I1276">
        <v>1150</v>
      </c>
      <c r="J1276">
        <v>0</v>
      </c>
      <c r="K1276">
        <v>1150</v>
      </c>
      <c r="L1276">
        <v>753250</v>
      </c>
      <c r="M1276" t="s">
        <v>1548</v>
      </c>
      <c r="N1276">
        <v>135585</v>
      </c>
      <c r="O1276">
        <v>888835</v>
      </c>
      <c r="P1276" t="s">
        <v>1389</v>
      </c>
      <c r="Q1276" s="7">
        <v>46072</v>
      </c>
      <c r="R1276" t="s">
        <v>1549</v>
      </c>
      <c r="S1276" s="10" t="str">
        <f t="shared" si="133"/>
        <v/>
      </c>
      <c r="T1276" s="10" t="str">
        <f t="shared" si="134"/>
        <v/>
      </c>
      <c r="U1276" s="10" t="str">
        <f t="shared" si="135"/>
        <v/>
      </c>
      <c r="V1276" s="10" t="str">
        <f t="shared" si="136"/>
        <v/>
      </c>
      <c r="W1276" s="10" t="str">
        <f t="shared" si="137"/>
        <v/>
      </c>
      <c r="X1276" s="10">
        <f t="shared" si="138"/>
        <v>1274</v>
      </c>
      <c r="Y1276" s="10" t="str">
        <f t="shared" si="139"/>
        <v/>
      </c>
    </row>
    <row r="1277" spans="1:25" x14ac:dyDescent="0.3">
      <c r="A1277" t="s">
        <v>2841</v>
      </c>
      <c r="B1277" s="7">
        <v>46073</v>
      </c>
      <c r="C1277" t="s">
        <v>1439</v>
      </c>
      <c r="D1277" t="s">
        <v>1440</v>
      </c>
      <c r="E1277">
        <v>18</v>
      </c>
      <c r="F1277" t="s">
        <v>1570</v>
      </c>
      <c r="G1277">
        <v>1143</v>
      </c>
      <c r="H1277" t="s">
        <v>200</v>
      </c>
      <c r="I1277">
        <v>780</v>
      </c>
      <c r="J1277">
        <v>0</v>
      </c>
      <c r="K1277">
        <v>780</v>
      </c>
      <c r="L1277">
        <v>891540</v>
      </c>
      <c r="M1277" t="s">
        <v>1548</v>
      </c>
      <c r="N1277">
        <v>160477.20000000001</v>
      </c>
      <c r="O1277">
        <v>1052017.2</v>
      </c>
      <c r="P1277" t="s">
        <v>1389</v>
      </c>
      <c r="Q1277" s="7">
        <v>46075</v>
      </c>
      <c r="R1277" t="s">
        <v>1552</v>
      </c>
      <c r="S1277" s="10" t="str">
        <f t="shared" si="133"/>
        <v/>
      </c>
      <c r="T1277" s="10" t="str">
        <f t="shared" si="134"/>
        <v/>
      </c>
      <c r="U1277" s="10" t="str">
        <f t="shared" si="135"/>
        <v/>
      </c>
      <c r="V1277" s="10" t="str">
        <f t="shared" si="136"/>
        <v/>
      </c>
      <c r="W1277" s="10" t="str">
        <f t="shared" si="137"/>
        <v/>
      </c>
      <c r="X1277" s="10">
        <f t="shared" si="138"/>
        <v>1275</v>
      </c>
      <c r="Y1277" s="10" t="str">
        <f t="shared" si="139"/>
        <v/>
      </c>
    </row>
    <row r="1278" spans="1:25" x14ac:dyDescent="0.3">
      <c r="A1278" t="s">
        <v>2842</v>
      </c>
      <c r="B1278" s="7">
        <v>46073</v>
      </c>
      <c r="C1278" t="s">
        <v>1465</v>
      </c>
      <c r="D1278" t="s">
        <v>1466</v>
      </c>
      <c r="E1278">
        <v>18</v>
      </c>
      <c r="F1278" t="s">
        <v>1618</v>
      </c>
      <c r="G1278">
        <v>1598</v>
      </c>
      <c r="H1278" t="s">
        <v>190</v>
      </c>
      <c r="I1278">
        <v>368</v>
      </c>
      <c r="J1278">
        <v>3</v>
      </c>
      <c r="K1278">
        <v>356.96</v>
      </c>
      <c r="L1278">
        <v>570422.07999999996</v>
      </c>
      <c r="M1278" t="s">
        <v>1548</v>
      </c>
      <c r="N1278">
        <v>102675.97</v>
      </c>
      <c r="O1278">
        <v>673098.04999999993</v>
      </c>
      <c r="P1278" t="s">
        <v>1380</v>
      </c>
      <c r="Q1278" s="7">
        <v>46075</v>
      </c>
      <c r="R1278" t="s">
        <v>1552</v>
      </c>
      <c r="S1278" s="10" t="str">
        <f t="shared" si="133"/>
        <v/>
      </c>
      <c r="T1278" s="10" t="str">
        <f t="shared" si="134"/>
        <v/>
      </c>
      <c r="U1278" s="10" t="str">
        <f t="shared" si="135"/>
        <v/>
      </c>
      <c r="V1278" s="10" t="str">
        <f t="shared" si="136"/>
        <v/>
      </c>
      <c r="W1278" s="10" t="str">
        <f t="shared" si="137"/>
        <v/>
      </c>
      <c r="X1278" s="10">
        <f t="shared" si="138"/>
        <v>1276</v>
      </c>
      <c r="Y1278" s="10" t="str">
        <f t="shared" si="139"/>
        <v/>
      </c>
    </row>
    <row r="1279" spans="1:25" x14ac:dyDescent="0.3">
      <c r="A1279" t="s">
        <v>2843</v>
      </c>
      <c r="B1279" s="7">
        <v>46074</v>
      </c>
      <c r="C1279" t="s">
        <v>1504</v>
      </c>
      <c r="D1279" t="s">
        <v>1482</v>
      </c>
      <c r="E1279">
        <v>18</v>
      </c>
      <c r="F1279" t="s">
        <v>1574</v>
      </c>
      <c r="G1279">
        <v>2136</v>
      </c>
      <c r="H1279" t="s">
        <v>190</v>
      </c>
      <c r="I1279">
        <v>395</v>
      </c>
      <c r="J1279">
        <v>1</v>
      </c>
      <c r="K1279">
        <v>391.05</v>
      </c>
      <c r="L1279">
        <v>835282.8</v>
      </c>
      <c r="M1279" t="s">
        <v>1548</v>
      </c>
      <c r="N1279">
        <v>150350.9</v>
      </c>
      <c r="O1279">
        <v>985633.70000000007</v>
      </c>
      <c r="P1279" t="s">
        <v>1380</v>
      </c>
      <c r="Q1279" s="7">
        <v>46076</v>
      </c>
      <c r="R1279" t="s">
        <v>1552</v>
      </c>
      <c r="S1279" s="10" t="str">
        <f t="shared" si="133"/>
        <v/>
      </c>
      <c r="T1279" s="10" t="str">
        <f t="shared" si="134"/>
        <v/>
      </c>
      <c r="U1279" s="10" t="str">
        <f t="shared" si="135"/>
        <v/>
      </c>
      <c r="V1279" s="10" t="str">
        <f t="shared" si="136"/>
        <v/>
      </c>
      <c r="W1279" s="10" t="str">
        <f t="shared" si="137"/>
        <v/>
      </c>
      <c r="X1279" s="10">
        <f t="shared" si="138"/>
        <v>1277</v>
      </c>
      <c r="Y1279" s="10" t="str">
        <f t="shared" si="139"/>
        <v/>
      </c>
    </row>
    <row r="1280" spans="1:25" x14ac:dyDescent="0.3">
      <c r="A1280" t="s">
        <v>2844</v>
      </c>
      <c r="B1280" s="7">
        <v>46074</v>
      </c>
      <c r="C1280" t="s">
        <v>1436</v>
      </c>
      <c r="D1280" t="s">
        <v>1437</v>
      </c>
      <c r="E1280">
        <v>18</v>
      </c>
      <c r="F1280" t="s">
        <v>1627</v>
      </c>
      <c r="G1280">
        <v>1362</v>
      </c>
      <c r="H1280" t="s">
        <v>200</v>
      </c>
      <c r="I1280">
        <v>820</v>
      </c>
      <c r="J1280">
        <v>0</v>
      </c>
      <c r="K1280">
        <v>820</v>
      </c>
      <c r="L1280">
        <v>1116840</v>
      </c>
      <c r="M1280" t="s">
        <v>1548</v>
      </c>
      <c r="N1280">
        <v>201031.2</v>
      </c>
      <c r="O1280">
        <v>1317871.2</v>
      </c>
      <c r="P1280" t="s">
        <v>1394</v>
      </c>
      <c r="Q1280" s="7">
        <v>46075</v>
      </c>
      <c r="R1280" t="s">
        <v>1549</v>
      </c>
      <c r="S1280" s="10" t="str">
        <f t="shared" si="133"/>
        <v/>
      </c>
      <c r="T1280" s="10" t="str">
        <f t="shared" si="134"/>
        <v/>
      </c>
      <c r="U1280" s="10" t="str">
        <f t="shared" si="135"/>
        <v/>
      </c>
      <c r="V1280" s="10" t="str">
        <f t="shared" si="136"/>
        <v/>
      </c>
      <c r="W1280" s="10" t="str">
        <f t="shared" si="137"/>
        <v/>
      </c>
      <c r="X1280" s="10">
        <f t="shared" si="138"/>
        <v>1278</v>
      </c>
      <c r="Y1280" s="10" t="str">
        <f t="shared" si="139"/>
        <v/>
      </c>
    </row>
    <row r="1281" spans="1:25" x14ac:dyDescent="0.3">
      <c r="A1281" t="s">
        <v>2845</v>
      </c>
      <c r="B1281" s="7">
        <v>46074</v>
      </c>
      <c r="C1281" t="s">
        <v>1442</v>
      </c>
      <c r="D1281" t="s">
        <v>1443</v>
      </c>
      <c r="E1281">
        <v>17</v>
      </c>
      <c r="F1281" t="s">
        <v>1607</v>
      </c>
      <c r="G1281">
        <v>337</v>
      </c>
      <c r="H1281" t="s">
        <v>200</v>
      </c>
      <c r="I1281">
        <v>610</v>
      </c>
      <c r="J1281">
        <v>5</v>
      </c>
      <c r="K1281">
        <v>579.5</v>
      </c>
      <c r="L1281">
        <v>195291.5</v>
      </c>
      <c r="M1281" t="s">
        <v>1557</v>
      </c>
      <c r="N1281">
        <v>35152.47</v>
      </c>
      <c r="O1281">
        <v>230443.97</v>
      </c>
      <c r="P1281" t="s">
        <v>1418</v>
      </c>
      <c r="Q1281" s="7">
        <v>46075</v>
      </c>
      <c r="R1281" t="s">
        <v>1549</v>
      </c>
      <c r="S1281" s="10" t="str">
        <f t="shared" si="133"/>
        <v/>
      </c>
      <c r="T1281" s="10" t="str">
        <f t="shared" si="134"/>
        <v/>
      </c>
      <c r="U1281" s="10" t="str">
        <f t="shared" si="135"/>
        <v/>
      </c>
      <c r="V1281" s="10" t="str">
        <f t="shared" si="136"/>
        <v/>
      </c>
      <c r="W1281" s="10" t="str">
        <f t="shared" si="137"/>
        <v/>
      </c>
      <c r="X1281" s="10">
        <f t="shared" si="138"/>
        <v>1279</v>
      </c>
      <c r="Y1281" s="10" t="str">
        <f t="shared" si="139"/>
        <v/>
      </c>
    </row>
    <row r="1282" spans="1:25" x14ac:dyDescent="0.3">
      <c r="A1282" t="s">
        <v>2846</v>
      </c>
      <c r="B1282" s="7">
        <v>46074</v>
      </c>
      <c r="C1282" t="s">
        <v>1423</v>
      </c>
      <c r="D1282" t="s">
        <v>1424</v>
      </c>
      <c r="E1282">
        <v>12</v>
      </c>
      <c r="F1282" t="s">
        <v>1547</v>
      </c>
      <c r="G1282">
        <v>2193</v>
      </c>
      <c r="H1282" t="s">
        <v>190</v>
      </c>
      <c r="I1282">
        <v>355</v>
      </c>
      <c r="J1282">
        <v>5</v>
      </c>
      <c r="K1282">
        <v>337.25</v>
      </c>
      <c r="L1282">
        <v>739589.25</v>
      </c>
      <c r="M1282" t="s">
        <v>1557</v>
      </c>
      <c r="N1282">
        <v>133126.06</v>
      </c>
      <c r="O1282">
        <v>872715.31</v>
      </c>
      <c r="P1282" t="s">
        <v>1394</v>
      </c>
      <c r="Q1282" s="7">
        <v>46074</v>
      </c>
      <c r="R1282" t="s">
        <v>1552</v>
      </c>
      <c r="S1282" s="10" t="str">
        <f t="shared" si="133"/>
        <v/>
      </c>
      <c r="T1282" s="10" t="str">
        <f t="shared" si="134"/>
        <v/>
      </c>
      <c r="U1282" s="10" t="str">
        <f t="shared" si="135"/>
        <v/>
      </c>
      <c r="V1282" s="10" t="str">
        <f t="shared" si="136"/>
        <v/>
      </c>
      <c r="W1282" s="10" t="str">
        <f t="shared" si="137"/>
        <v/>
      </c>
      <c r="X1282" s="10">
        <f t="shared" si="138"/>
        <v>1280</v>
      </c>
      <c r="Y1282" s="10" t="str">
        <f t="shared" si="139"/>
        <v/>
      </c>
    </row>
    <row r="1283" spans="1:25" x14ac:dyDescent="0.3">
      <c r="A1283" t="s">
        <v>2847</v>
      </c>
      <c r="B1283" s="7">
        <v>46074</v>
      </c>
      <c r="C1283" t="s">
        <v>1442</v>
      </c>
      <c r="D1283" t="s">
        <v>1443</v>
      </c>
      <c r="E1283">
        <v>17</v>
      </c>
      <c r="F1283" t="s">
        <v>1547</v>
      </c>
      <c r="G1283">
        <v>1886</v>
      </c>
      <c r="H1283" t="s">
        <v>190</v>
      </c>
      <c r="I1283">
        <v>355</v>
      </c>
      <c r="J1283">
        <v>0</v>
      </c>
      <c r="K1283">
        <v>355</v>
      </c>
      <c r="L1283">
        <v>669530</v>
      </c>
      <c r="M1283" t="s">
        <v>1557</v>
      </c>
      <c r="N1283">
        <v>120515.4</v>
      </c>
      <c r="O1283">
        <v>790045.4</v>
      </c>
      <c r="P1283" t="s">
        <v>1418</v>
      </c>
      <c r="Q1283" s="7">
        <v>46075</v>
      </c>
      <c r="R1283" t="s">
        <v>1552</v>
      </c>
      <c r="S1283" s="10" t="str">
        <f t="shared" si="133"/>
        <v/>
      </c>
      <c r="T1283" s="10" t="str">
        <f t="shared" si="134"/>
        <v/>
      </c>
      <c r="U1283" s="10" t="str">
        <f t="shared" si="135"/>
        <v/>
      </c>
      <c r="V1283" s="10" t="str">
        <f t="shared" si="136"/>
        <v/>
      </c>
      <c r="W1283" s="10" t="str">
        <f t="shared" si="137"/>
        <v/>
      </c>
      <c r="X1283" s="10">
        <f t="shared" si="138"/>
        <v>1281</v>
      </c>
      <c r="Y1283" s="10" t="str">
        <f t="shared" si="139"/>
        <v/>
      </c>
    </row>
    <row r="1284" spans="1:25" x14ac:dyDescent="0.3">
      <c r="A1284" t="s">
        <v>2848</v>
      </c>
      <c r="B1284" s="7">
        <v>46074</v>
      </c>
      <c r="C1284" t="s">
        <v>1412</v>
      </c>
      <c r="D1284" t="s">
        <v>1413</v>
      </c>
      <c r="E1284">
        <v>18</v>
      </c>
      <c r="F1284" t="s">
        <v>1568</v>
      </c>
      <c r="G1284">
        <v>2122</v>
      </c>
      <c r="H1284" t="s">
        <v>200</v>
      </c>
      <c r="I1284">
        <v>165</v>
      </c>
      <c r="J1284">
        <v>0</v>
      </c>
      <c r="K1284">
        <v>165</v>
      </c>
      <c r="L1284">
        <v>350130</v>
      </c>
      <c r="M1284" t="s">
        <v>1548</v>
      </c>
      <c r="N1284">
        <v>63023.4</v>
      </c>
      <c r="O1284">
        <v>413153.4</v>
      </c>
      <c r="P1284" t="s">
        <v>1389</v>
      </c>
      <c r="Q1284" s="7">
        <v>46075</v>
      </c>
      <c r="R1284" t="s">
        <v>1549</v>
      </c>
      <c r="S1284" s="10" t="str">
        <f t="shared" ref="S1284:S1347" si="140">IF(J1284&gt;5,"FLAG","")</f>
        <v/>
      </c>
      <c r="T1284" s="10" t="str">
        <f t="shared" ref="T1284:T1347" si="141">IF(WEEKDAY(B1284)=1,"FLAG","")</f>
        <v/>
      </c>
      <c r="U1284" s="10" t="str">
        <f t="shared" ref="U1284:U1347" si="142">IF(AND(B1284&lt;=DATE(2026,3,31),Q1284&gt;DATE(2026,3,31)),"FLAG","")</f>
        <v/>
      </c>
      <c r="V1284" s="10" t="str">
        <f t="shared" ref="V1284:V1347" si="143">IF(COUNTIFS($C$4:$C$1451,C1284,$B$4:$B$1451,B1284,$F$4:$F$1451,F1284,$G$4:$G$1451,G1284,$L$4:$L$1451,L1284)&gt;1,"FLAG","")</f>
        <v/>
      </c>
      <c r="W1284" s="10" t="str">
        <f t="shared" ref="W1284:W1347" si="144">IF(OR(AND(E1284&lt;&gt;18,M1284&lt;&gt;"IGST"),AND(E1284=18,M1284="IGST")),"FLAG","")</f>
        <v/>
      </c>
      <c r="X1284" s="10">
        <f t="shared" ref="X1284:X1347" si="145">VALUE(MID(A1284,11,4))</f>
        <v>1282</v>
      </c>
      <c r="Y1284" s="10" t="str">
        <f t="shared" ref="Y1284:Y1347" si="146">IF(ROW()=4,"",IF(X1284-INDEX($X$4:$X$1451,ROW()-4)&gt;1,"FLAG",""))</f>
        <v/>
      </c>
    </row>
    <row r="1285" spans="1:25" x14ac:dyDescent="0.3">
      <c r="A1285" t="s">
        <v>2849</v>
      </c>
      <c r="B1285" s="7">
        <v>46077</v>
      </c>
      <c r="C1285" t="s">
        <v>1461</v>
      </c>
      <c r="D1285" t="s">
        <v>1462</v>
      </c>
      <c r="E1285">
        <v>13</v>
      </c>
      <c r="F1285" t="s">
        <v>1572</v>
      </c>
      <c r="G1285">
        <v>1378</v>
      </c>
      <c r="H1285" t="s">
        <v>200</v>
      </c>
      <c r="I1285">
        <v>610</v>
      </c>
      <c r="J1285">
        <v>0</v>
      </c>
      <c r="K1285">
        <v>610</v>
      </c>
      <c r="L1285">
        <v>840580</v>
      </c>
      <c r="M1285" t="s">
        <v>1557</v>
      </c>
      <c r="N1285">
        <v>151304.4</v>
      </c>
      <c r="O1285">
        <v>991884.4</v>
      </c>
      <c r="P1285" t="s">
        <v>1389</v>
      </c>
      <c r="Q1285" s="7">
        <v>46079</v>
      </c>
      <c r="R1285" t="s">
        <v>1552</v>
      </c>
      <c r="S1285" s="10" t="str">
        <f t="shared" si="140"/>
        <v/>
      </c>
      <c r="T1285" s="10" t="str">
        <f t="shared" si="141"/>
        <v/>
      </c>
      <c r="U1285" s="10" t="str">
        <f t="shared" si="142"/>
        <v/>
      </c>
      <c r="V1285" s="10" t="str">
        <f t="shared" si="143"/>
        <v/>
      </c>
      <c r="W1285" s="10" t="str">
        <f t="shared" si="144"/>
        <v/>
      </c>
      <c r="X1285" s="10">
        <f t="shared" si="145"/>
        <v>1283</v>
      </c>
      <c r="Y1285" s="10" t="str">
        <f t="shared" si="146"/>
        <v/>
      </c>
    </row>
    <row r="1286" spans="1:25" x14ac:dyDescent="0.3">
      <c r="A1286" t="s">
        <v>2850</v>
      </c>
      <c r="B1286" s="7">
        <v>46077</v>
      </c>
      <c r="C1286" t="s">
        <v>1439</v>
      </c>
      <c r="D1286" t="s">
        <v>1440</v>
      </c>
      <c r="E1286">
        <v>18</v>
      </c>
      <c r="F1286" t="s">
        <v>1559</v>
      </c>
      <c r="G1286">
        <v>431</v>
      </c>
      <c r="H1286" t="s">
        <v>200</v>
      </c>
      <c r="I1286">
        <v>520</v>
      </c>
      <c r="J1286">
        <v>3</v>
      </c>
      <c r="K1286">
        <v>504.4</v>
      </c>
      <c r="L1286">
        <v>217396.4</v>
      </c>
      <c r="M1286" t="s">
        <v>1548</v>
      </c>
      <c r="N1286">
        <v>39131.35</v>
      </c>
      <c r="O1286">
        <v>256527.75</v>
      </c>
      <c r="P1286" t="s">
        <v>1389</v>
      </c>
      <c r="Q1286" s="7">
        <v>46078</v>
      </c>
      <c r="R1286" t="s">
        <v>1552</v>
      </c>
      <c r="S1286" s="10" t="str">
        <f t="shared" si="140"/>
        <v/>
      </c>
      <c r="T1286" s="10" t="str">
        <f t="shared" si="141"/>
        <v/>
      </c>
      <c r="U1286" s="10" t="str">
        <f t="shared" si="142"/>
        <v/>
      </c>
      <c r="V1286" s="10" t="str">
        <f t="shared" si="143"/>
        <v/>
      </c>
      <c r="W1286" s="10" t="str">
        <f t="shared" si="144"/>
        <v/>
      </c>
      <c r="X1286" s="10">
        <f t="shared" si="145"/>
        <v>1284</v>
      </c>
      <c r="Y1286" s="10" t="str">
        <f t="shared" si="146"/>
        <v/>
      </c>
    </row>
    <row r="1287" spans="1:25" x14ac:dyDescent="0.3">
      <c r="A1287" t="s">
        <v>2851</v>
      </c>
      <c r="B1287" s="7">
        <v>46077</v>
      </c>
      <c r="C1287" t="s">
        <v>1506</v>
      </c>
      <c r="D1287" t="s">
        <v>1507</v>
      </c>
      <c r="E1287">
        <v>16</v>
      </c>
      <c r="F1287" t="s">
        <v>1581</v>
      </c>
      <c r="G1287">
        <v>1070</v>
      </c>
      <c r="H1287" t="s">
        <v>200</v>
      </c>
      <c r="I1287">
        <v>980</v>
      </c>
      <c r="J1287">
        <v>4</v>
      </c>
      <c r="K1287">
        <v>940.8</v>
      </c>
      <c r="L1287">
        <v>1006656</v>
      </c>
      <c r="M1287" t="s">
        <v>1557</v>
      </c>
      <c r="N1287">
        <v>181198.07999999999</v>
      </c>
      <c r="O1287">
        <v>1187854.08</v>
      </c>
      <c r="P1287" t="s">
        <v>1418</v>
      </c>
      <c r="Q1287" s="7">
        <v>46079</v>
      </c>
      <c r="R1287" t="s">
        <v>1549</v>
      </c>
      <c r="S1287" s="10" t="str">
        <f t="shared" si="140"/>
        <v/>
      </c>
      <c r="T1287" s="10" t="str">
        <f t="shared" si="141"/>
        <v/>
      </c>
      <c r="U1287" s="10" t="str">
        <f t="shared" si="142"/>
        <v/>
      </c>
      <c r="V1287" s="10" t="str">
        <f t="shared" si="143"/>
        <v/>
      </c>
      <c r="W1287" s="10" t="str">
        <f t="shared" si="144"/>
        <v/>
      </c>
      <c r="X1287" s="10">
        <f t="shared" si="145"/>
        <v>1285</v>
      </c>
      <c r="Y1287" s="10" t="str">
        <f t="shared" si="146"/>
        <v/>
      </c>
    </row>
    <row r="1288" spans="1:25" x14ac:dyDescent="0.3">
      <c r="A1288" t="s">
        <v>2852</v>
      </c>
      <c r="B1288" s="7">
        <v>46077</v>
      </c>
      <c r="C1288" t="s">
        <v>1436</v>
      </c>
      <c r="D1288" t="s">
        <v>1437</v>
      </c>
      <c r="E1288">
        <v>18</v>
      </c>
      <c r="F1288" t="s">
        <v>1576</v>
      </c>
      <c r="G1288">
        <v>1916</v>
      </c>
      <c r="H1288" t="s">
        <v>200</v>
      </c>
      <c r="I1288">
        <v>92</v>
      </c>
      <c r="J1288">
        <v>5</v>
      </c>
      <c r="K1288">
        <v>87.4</v>
      </c>
      <c r="L1288">
        <v>167458.4</v>
      </c>
      <c r="M1288" t="s">
        <v>1548</v>
      </c>
      <c r="N1288">
        <v>30142.51</v>
      </c>
      <c r="O1288">
        <v>197600.91</v>
      </c>
      <c r="P1288" t="s">
        <v>1394</v>
      </c>
      <c r="Q1288" s="7">
        <v>46078</v>
      </c>
      <c r="R1288" t="s">
        <v>1552</v>
      </c>
      <c r="S1288" s="10" t="str">
        <f t="shared" si="140"/>
        <v/>
      </c>
      <c r="T1288" s="10" t="str">
        <f t="shared" si="141"/>
        <v/>
      </c>
      <c r="U1288" s="10" t="str">
        <f t="shared" si="142"/>
        <v/>
      </c>
      <c r="V1288" s="10" t="str">
        <f t="shared" si="143"/>
        <v/>
      </c>
      <c r="W1288" s="10" t="str">
        <f t="shared" si="144"/>
        <v/>
      </c>
      <c r="X1288" s="10">
        <f t="shared" si="145"/>
        <v>1286</v>
      </c>
      <c r="Y1288" s="10" t="str">
        <f t="shared" si="146"/>
        <v/>
      </c>
    </row>
    <row r="1289" spans="1:25" x14ac:dyDescent="0.3">
      <c r="A1289" t="s">
        <v>2853</v>
      </c>
      <c r="B1289" s="7">
        <v>46078</v>
      </c>
      <c r="C1289" t="s">
        <v>1436</v>
      </c>
      <c r="D1289" t="s">
        <v>1437</v>
      </c>
      <c r="E1289">
        <v>18</v>
      </c>
      <c r="F1289" t="s">
        <v>1572</v>
      </c>
      <c r="G1289">
        <v>1543</v>
      </c>
      <c r="H1289" t="s">
        <v>200</v>
      </c>
      <c r="I1289">
        <v>610</v>
      </c>
      <c r="J1289">
        <v>3</v>
      </c>
      <c r="K1289">
        <v>591.70000000000005</v>
      </c>
      <c r="L1289">
        <v>912993.1</v>
      </c>
      <c r="M1289" t="s">
        <v>1548</v>
      </c>
      <c r="N1289">
        <v>164338.76</v>
      </c>
      <c r="O1289">
        <v>1077331.8600000001</v>
      </c>
      <c r="P1289" t="s">
        <v>1394</v>
      </c>
      <c r="Q1289" s="7">
        <v>46079</v>
      </c>
      <c r="R1289" t="s">
        <v>1552</v>
      </c>
      <c r="S1289" s="10" t="str">
        <f t="shared" si="140"/>
        <v/>
      </c>
      <c r="T1289" s="10" t="str">
        <f t="shared" si="141"/>
        <v/>
      </c>
      <c r="U1289" s="10" t="str">
        <f t="shared" si="142"/>
        <v/>
      </c>
      <c r="V1289" s="10" t="str">
        <f t="shared" si="143"/>
        <v/>
      </c>
      <c r="W1289" s="10" t="str">
        <f t="shared" si="144"/>
        <v/>
      </c>
      <c r="X1289" s="10">
        <f t="shared" si="145"/>
        <v>1287</v>
      </c>
      <c r="Y1289" s="10" t="str">
        <f t="shared" si="146"/>
        <v/>
      </c>
    </row>
    <row r="1290" spans="1:25" x14ac:dyDescent="0.3">
      <c r="A1290" t="s">
        <v>2854</v>
      </c>
      <c r="B1290" s="7">
        <v>46078</v>
      </c>
      <c r="C1290" t="s">
        <v>1446</v>
      </c>
      <c r="D1290" t="s">
        <v>1447</v>
      </c>
      <c r="E1290">
        <v>17</v>
      </c>
      <c r="F1290" t="s">
        <v>1581</v>
      </c>
      <c r="G1290">
        <v>1891</v>
      </c>
      <c r="H1290" t="s">
        <v>200</v>
      </c>
      <c r="I1290">
        <v>980</v>
      </c>
      <c r="J1290">
        <v>0</v>
      </c>
      <c r="K1290">
        <v>980</v>
      </c>
      <c r="L1290">
        <v>1853180</v>
      </c>
      <c r="M1290" t="s">
        <v>1557</v>
      </c>
      <c r="N1290">
        <v>333572.40000000002</v>
      </c>
      <c r="O1290">
        <v>2186752.4</v>
      </c>
      <c r="P1290" t="s">
        <v>1380</v>
      </c>
      <c r="Q1290" s="7">
        <v>46079</v>
      </c>
      <c r="R1290" t="s">
        <v>1549</v>
      </c>
      <c r="S1290" s="10" t="str">
        <f t="shared" si="140"/>
        <v/>
      </c>
      <c r="T1290" s="10" t="str">
        <f t="shared" si="141"/>
        <v/>
      </c>
      <c r="U1290" s="10" t="str">
        <f t="shared" si="142"/>
        <v/>
      </c>
      <c r="V1290" s="10" t="str">
        <f t="shared" si="143"/>
        <v/>
      </c>
      <c r="W1290" s="10" t="str">
        <f t="shared" si="144"/>
        <v/>
      </c>
      <c r="X1290" s="10">
        <f t="shared" si="145"/>
        <v>1288</v>
      </c>
      <c r="Y1290" s="10" t="str">
        <f t="shared" si="146"/>
        <v/>
      </c>
    </row>
    <row r="1291" spans="1:25" x14ac:dyDescent="0.3">
      <c r="A1291" t="s">
        <v>2855</v>
      </c>
      <c r="B1291" s="7">
        <v>46078</v>
      </c>
      <c r="C1291" t="s">
        <v>1409</v>
      </c>
      <c r="D1291" t="s">
        <v>1410</v>
      </c>
      <c r="E1291">
        <v>18</v>
      </c>
      <c r="F1291" t="s">
        <v>1604</v>
      </c>
      <c r="G1291">
        <v>166</v>
      </c>
      <c r="H1291" t="s">
        <v>204</v>
      </c>
      <c r="I1291">
        <v>95</v>
      </c>
      <c r="J1291">
        <v>5</v>
      </c>
      <c r="K1291">
        <v>90.25</v>
      </c>
      <c r="L1291">
        <v>14981.5</v>
      </c>
      <c r="M1291" t="s">
        <v>1548</v>
      </c>
      <c r="N1291">
        <v>2696.67</v>
      </c>
      <c r="O1291">
        <v>17678.169999999998</v>
      </c>
      <c r="P1291" t="s">
        <v>1380</v>
      </c>
      <c r="Q1291" s="7">
        <v>46080</v>
      </c>
      <c r="R1291" t="s">
        <v>1552</v>
      </c>
      <c r="S1291" s="10" t="str">
        <f t="shared" si="140"/>
        <v/>
      </c>
      <c r="T1291" s="10" t="str">
        <f t="shared" si="141"/>
        <v/>
      </c>
      <c r="U1291" s="10" t="str">
        <f t="shared" si="142"/>
        <v/>
      </c>
      <c r="V1291" s="10" t="str">
        <f t="shared" si="143"/>
        <v/>
      </c>
      <c r="W1291" s="10" t="str">
        <f t="shared" si="144"/>
        <v/>
      </c>
      <c r="X1291" s="10">
        <f t="shared" si="145"/>
        <v>1289</v>
      </c>
      <c r="Y1291" s="10" t="str">
        <f t="shared" si="146"/>
        <v/>
      </c>
    </row>
    <row r="1292" spans="1:25" x14ac:dyDescent="0.3">
      <c r="A1292" t="s">
        <v>2856</v>
      </c>
      <c r="B1292" s="7">
        <v>46078</v>
      </c>
      <c r="C1292" t="s">
        <v>1452</v>
      </c>
      <c r="D1292" t="s">
        <v>1453</v>
      </c>
      <c r="E1292">
        <v>18</v>
      </c>
      <c r="F1292" t="s">
        <v>1570</v>
      </c>
      <c r="G1292">
        <v>1972</v>
      </c>
      <c r="H1292" t="s">
        <v>200</v>
      </c>
      <c r="I1292">
        <v>780</v>
      </c>
      <c r="J1292">
        <v>1</v>
      </c>
      <c r="K1292">
        <v>772.2</v>
      </c>
      <c r="L1292">
        <v>1522778.4</v>
      </c>
      <c r="M1292" t="s">
        <v>1548</v>
      </c>
      <c r="N1292">
        <v>274100.11</v>
      </c>
      <c r="O1292">
        <v>1796878.51</v>
      </c>
      <c r="P1292" t="s">
        <v>1394</v>
      </c>
      <c r="Q1292" s="7">
        <v>46080</v>
      </c>
      <c r="R1292" t="s">
        <v>1549</v>
      </c>
      <c r="S1292" s="10" t="str">
        <f t="shared" si="140"/>
        <v/>
      </c>
      <c r="T1292" s="10" t="str">
        <f t="shared" si="141"/>
        <v/>
      </c>
      <c r="U1292" s="10" t="str">
        <f t="shared" si="142"/>
        <v/>
      </c>
      <c r="V1292" s="10" t="str">
        <f t="shared" si="143"/>
        <v/>
      </c>
      <c r="W1292" s="10" t="str">
        <f t="shared" si="144"/>
        <v/>
      </c>
      <c r="X1292" s="10">
        <f t="shared" si="145"/>
        <v>1290</v>
      </c>
      <c r="Y1292" s="10" t="str">
        <f t="shared" si="146"/>
        <v/>
      </c>
    </row>
    <row r="1293" spans="1:25" x14ac:dyDescent="0.3">
      <c r="A1293" t="s">
        <v>2857</v>
      </c>
      <c r="B1293" s="7">
        <v>46078</v>
      </c>
      <c r="C1293" t="s">
        <v>1468</v>
      </c>
      <c r="D1293" t="s">
        <v>1469</v>
      </c>
      <c r="E1293">
        <v>18</v>
      </c>
      <c r="F1293" t="s">
        <v>1565</v>
      </c>
      <c r="G1293">
        <v>1990</v>
      </c>
      <c r="H1293" t="s">
        <v>200</v>
      </c>
      <c r="I1293">
        <v>1150</v>
      </c>
      <c r="J1293">
        <v>5</v>
      </c>
      <c r="K1293">
        <v>1092.5</v>
      </c>
      <c r="L1293">
        <v>2174075</v>
      </c>
      <c r="M1293" t="s">
        <v>1548</v>
      </c>
      <c r="N1293">
        <v>391333.5</v>
      </c>
      <c r="O1293">
        <v>2565408.5</v>
      </c>
      <c r="P1293" t="s">
        <v>1389</v>
      </c>
      <c r="Q1293" s="7">
        <v>46078</v>
      </c>
      <c r="R1293" t="s">
        <v>1552</v>
      </c>
      <c r="S1293" s="10" t="str">
        <f t="shared" si="140"/>
        <v/>
      </c>
      <c r="T1293" s="10" t="str">
        <f t="shared" si="141"/>
        <v/>
      </c>
      <c r="U1293" s="10" t="str">
        <f t="shared" si="142"/>
        <v/>
      </c>
      <c r="V1293" s="10" t="str">
        <f t="shared" si="143"/>
        <v/>
      </c>
      <c r="W1293" s="10" t="str">
        <f t="shared" si="144"/>
        <v/>
      </c>
      <c r="X1293" s="10">
        <f t="shared" si="145"/>
        <v>1291</v>
      </c>
      <c r="Y1293" s="10" t="str">
        <f t="shared" si="146"/>
        <v/>
      </c>
    </row>
    <row r="1294" spans="1:25" x14ac:dyDescent="0.3">
      <c r="A1294" t="s">
        <v>2858</v>
      </c>
      <c r="B1294" s="7">
        <v>46078</v>
      </c>
      <c r="C1294" t="s">
        <v>1390</v>
      </c>
      <c r="D1294" t="s">
        <v>1391</v>
      </c>
      <c r="E1294">
        <v>18</v>
      </c>
      <c r="F1294" t="s">
        <v>1565</v>
      </c>
      <c r="G1294">
        <v>1149</v>
      </c>
      <c r="H1294" t="s">
        <v>200</v>
      </c>
      <c r="I1294">
        <v>1150</v>
      </c>
      <c r="J1294">
        <v>0</v>
      </c>
      <c r="K1294">
        <v>1150</v>
      </c>
      <c r="L1294">
        <v>1321350</v>
      </c>
      <c r="M1294" t="s">
        <v>1548</v>
      </c>
      <c r="N1294">
        <v>237843</v>
      </c>
      <c r="O1294">
        <v>1559193</v>
      </c>
      <c r="P1294" t="s">
        <v>1394</v>
      </c>
      <c r="Q1294" s="7">
        <v>46078</v>
      </c>
      <c r="R1294" t="s">
        <v>1549</v>
      </c>
      <c r="S1294" s="10" t="str">
        <f t="shared" si="140"/>
        <v/>
      </c>
      <c r="T1294" s="10" t="str">
        <f t="shared" si="141"/>
        <v/>
      </c>
      <c r="U1294" s="10" t="str">
        <f t="shared" si="142"/>
        <v/>
      </c>
      <c r="V1294" s="10" t="str">
        <f t="shared" si="143"/>
        <v/>
      </c>
      <c r="W1294" s="10" t="str">
        <f t="shared" si="144"/>
        <v/>
      </c>
      <c r="X1294" s="10">
        <f t="shared" si="145"/>
        <v>1292</v>
      </c>
      <c r="Y1294" s="10" t="str">
        <f t="shared" si="146"/>
        <v/>
      </c>
    </row>
    <row r="1295" spans="1:25" x14ac:dyDescent="0.3">
      <c r="A1295" t="s">
        <v>2859</v>
      </c>
      <c r="B1295" s="7">
        <v>46079</v>
      </c>
      <c r="C1295" t="s">
        <v>1461</v>
      </c>
      <c r="D1295" t="s">
        <v>1462</v>
      </c>
      <c r="E1295">
        <v>13</v>
      </c>
      <c r="F1295" t="s">
        <v>1570</v>
      </c>
      <c r="G1295">
        <v>1530</v>
      </c>
      <c r="H1295" t="s">
        <v>200</v>
      </c>
      <c r="I1295">
        <v>780</v>
      </c>
      <c r="J1295">
        <v>2</v>
      </c>
      <c r="K1295">
        <v>764.4</v>
      </c>
      <c r="L1295">
        <v>1169532</v>
      </c>
      <c r="M1295" t="s">
        <v>1557</v>
      </c>
      <c r="N1295">
        <v>210515.76</v>
      </c>
      <c r="O1295">
        <v>1380047.76</v>
      </c>
      <c r="P1295" t="s">
        <v>1389</v>
      </c>
      <c r="Q1295" s="7">
        <v>46080</v>
      </c>
      <c r="R1295" t="s">
        <v>1549</v>
      </c>
      <c r="S1295" s="10" t="str">
        <f t="shared" si="140"/>
        <v/>
      </c>
      <c r="T1295" s="10" t="str">
        <f t="shared" si="141"/>
        <v/>
      </c>
      <c r="U1295" s="10" t="str">
        <f t="shared" si="142"/>
        <v/>
      </c>
      <c r="V1295" s="10" t="str">
        <f t="shared" si="143"/>
        <v/>
      </c>
      <c r="W1295" s="10" t="str">
        <f t="shared" si="144"/>
        <v/>
      </c>
      <c r="X1295" s="10">
        <f t="shared" si="145"/>
        <v>1293</v>
      </c>
      <c r="Y1295" s="10" t="str">
        <f t="shared" si="146"/>
        <v/>
      </c>
    </row>
    <row r="1296" spans="1:25" x14ac:dyDescent="0.3">
      <c r="A1296" t="s">
        <v>2860</v>
      </c>
      <c r="B1296" s="7">
        <v>46079</v>
      </c>
      <c r="C1296" t="s">
        <v>1452</v>
      </c>
      <c r="D1296" t="s">
        <v>1453</v>
      </c>
      <c r="E1296">
        <v>18</v>
      </c>
      <c r="F1296" t="s">
        <v>1607</v>
      </c>
      <c r="G1296">
        <v>1591</v>
      </c>
      <c r="H1296" t="s">
        <v>200</v>
      </c>
      <c r="I1296">
        <v>610</v>
      </c>
      <c r="J1296">
        <v>2</v>
      </c>
      <c r="K1296">
        <v>597.79999999999995</v>
      </c>
      <c r="L1296">
        <v>951099.8</v>
      </c>
      <c r="M1296" t="s">
        <v>1548</v>
      </c>
      <c r="N1296">
        <v>171197.96</v>
      </c>
      <c r="O1296">
        <v>1122297.76</v>
      </c>
      <c r="P1296" t="s">
        <v>1394</v>
      </c>
      <c r="Q1296" s="7">
        <v>46080</v>
      </c>
      <c r="R1296" t="s">
        <v>1552</v>
      </c>
      <c r="S1296" s="10" t="str">
        <f t="shared" si="140"/>
        <v/>
      </c>
      <c r="T1296" s="10" t="str">
        <f t="shared" si="141"/>
        <v/>
      </c>
      <c r="U1296" s="10" t="str">
        <f t="shared" si="142"/>
        <v/>
      </c>
      <c r="V1296" s="10" t="str">
        <f t="shared" si="143"/>
        <v/>
      </c>
      <c r="W1296" s="10" t="str">
        <f t="shared" si="144"/>
        <v/>
      </c>
      <c r="X1296" s="10">
        <f t="shared" si="145"/>
        <v>1294</v>
      </c>
      <c r="Y1296" s="10" t="str">
        <f t="shared" si="146"/>
        <v/>
      </c>
    </row>
    <row r="1297" spans="1:25" x14ac:dyDescent="0.3">
      <c r="A1297" t="s">
        <v>2861</v>
      </c>
      <c r="B1297" s="7">
        <v>46079</v>
      </c>
      <c r="C1297" t="s">
        <v>1423</v>
      </c>
      <c r="D1297" t="s">
        <v>1424</v>
      </c>
      <c r="E1297">
        <v>12</v>
      </c>
      <c r="F1297" t="s">
        <v>1609</v>
      </c>
      <c r="G1297">
        <v>1040</v>
      </c>
      <c r="H1297" t="s">
        <v>200</v>
      </c>
      <c r="I1297">
        <v>690</v>
      </c>
      <c r="J1297">
        <v>2</v>
      </c>
      <c r="K1297">
        <v>676.2</v>
      </c>
      <c r="L1297">
        <v>703248</v>
      </c>
      <c r="M1297" t="s">
        <v>1557</v>
      </c>
      <c r="N1297">
        <v>126584.64</v>
      </c>
      <c r="O1297">
        <v>829832.64</v>
      </c>
      <c r="P1297" t="s">
        <v>1394</v>
      </c>
      <c r="Q1297" s="7">
        <v>46080</v>
      </c>
      <c r="R1297" t="s">
        <v>1549</v>
      </c>
      <c r="S1297" s="10" t="str">
        <f t="shared" si="140"/>
        <v/>
      </c>
      <c r="T1297" s="10" t="str">
        <f t="shared" si="141"/>
        <v/>
      </c>
      <c r="U1297" s="10" t="str">
        <f t="shared" si="142"/>
        <v/>
      </c>
      <c r="V1297" s="10" t="str">
        <f t="shared" si="143"/>
        <v/>
      </c>
      <c r="W1297" s="10" t="str">
        <f t="shared" si="144"/>
        <v/>
      </c>
      <c r="X1297" s="10">
        <f t="shared" si="145"/>
        <v>1295</v>
      </c>
      <c r="Y1297" s="10" t="str">
        <f t="shared" si="146"/>
        <v/>
      </c>
    </row>
    <row r="1298" spans="1:25" x14ac:dyDescent="0.3">
      <c r="A1298" t="s">
        <v>2862</v>
      </c>
      <c r="B1298" s="7">
        <v>46080</v>
      </c>
      <c r="C1298" t="s">
        <v>1436</v>
      </c>
      <c r="D1298" t="s">
        <v>1437</v>
      </c>
      <c r="E1298">
        <v>18</v>
      </c>
      <c r="F1298" t="s">
        <v>1547</v>
      </c>
      <c r="G1298">
        <v>2648</v>
      </c>
      <c r="H1298" t="s">
        <v>190</v>
      </c>
      <c r="I1298">
        <v>355</v>
      </c>
      <c r="J1298">
        <v>3</v>
      </c>
      <c r="K1298">
        <v>344.35</v>
      </c>
      <c r="L1298">
        <v>911838.8</v>
      </c>
      <c r="M1298" t="s">
        <v>1548</v>
      </c>
      <c r="N1298">
        <v>164130.98000000001</v>
      </c>
      <c r="O1298">
        <v>1075969.78</v>
      </c>
      <c r="P1298" t="s">
        <v>1394</v>
      </c>
      <c r="Q1298" s="7">
        <v>46082</v>
      </c>
      <c r="R1298" t="s">
        <v>1549</v>
      </c>
      <c r="S1298" s="10" t="str">
        <f t="shared" si="140"/>
        <v/>
      </c>
      <c r="T1298" s="10" t="str">
        <f t="shared" si="141"/>
        <v/>
      </c>
      <c r="U1298" s="10" t="str">
        <f t="shared" si="142"/>
        <v/>
      </c>
      <c r="V1298" s="10" t="str">
        <f t="shared" si="143"/>
        <v/>
      </c>
      <c r="W1298" s="10" t="str">
        <f t="shared" si="144"/>
        <v/>
      </c>
      <c r="X1298" s="10">
        <f t="shared" si="145"/>
        <v>1296</v>
      </c>
      <c r="Y1298" s="10" t="str">
        <f t="shared" si="146"/>
        <v/>
      </c>
    </row>
    <row r="1299" spans="1:25" x14ac:dyDescent="0.3">
      <c r="A1299" t="s">
        <v>2863</v>
      </c>
      <c r="B1299" s="7">
        <v>46080</v>
      </c>
      <c r="C1299" t="s">
        <v>1472</v>
      </c>
      <c r="D1299" t="s">
        <v>1473</v>
      </c>
      <c r="E1299">
        <v>18</v>
      </c>
      <c r="F1299" t="s">
        <v>1559</v>
      </c>
      <c r="G1299">
        <v>1724</v>
      </c>
      <c r="H1299" t="s">
        <v>200</v>
      </c>
      <c r="I1299">
        <v>520</v>
      </c>
      <c r="J1299">
        <v>0</v>
      </c>
      <c r="K1299">
        <v>520</v>
      </c>
      <c r="L1299">
        <v>896480</v>
      </c>
      <c r="M1299" t="s">
        <v>1548</v>
      </c>
      <c r="N1299">
        <v>161366.39999999999</v>
      </c>
      <c r="O1299">
        <v>1057846.3999999999</v>
      </c>
      <c r="P1299" t="s">
        <v>1394</v>
      </c>
      <c r="Q1299" s="7">
        <v>46081</v>
      </c>
      <c r="R1299" t="s">
        <v>1549</v>
      </c>
      <c r="S1299" s="10" t="str">
        <f t="shared" si="140"/>
        <v/>
      </c>
      <c r="T1299" s="10" t="str">
        <f t="shared" si="141"/>
        <v/>
      </c>
      <c r="U1299" s="10" t="str">
        <f t="shared" si="142"/>
        <v/>
      </c>
      <c r="V1299" s="10" t="str">
        <f t="shared" si="143"/>
        <v/>
      </c>
      <c r="W1299" s="10" t="str">
        <f t="shared" si="144"/>
        <v/>
      </c>
      <c r="X1299" s="10">
        <f t="shared" si="145"/>
        <v>1297</v>
      </c>
      <c r="Y1299" s="10" t="str">
        <f t="shared" si="146"/>
        <v/>
      </c>
    </row>
    <row r="1300" spans="1:25" x14ac:dyDescent="0.3">
      <c r="A1300" t="s">
        <v>2864</v>
      </c>
      <c r="B1300" s="7">
        <v>46080</v>
      </c>
      <c r="C1300" t="s">
        <v>1409</v>
      </c>
      <c r="D1300" t="s">
        <v>1410</v>
      </c>
      <c r="E1300">
        <v>18</v>
      </c>
      <c r="F1300" t="s">
        <v>1574</v>
      </c>
      <c r="G1300">
        <v>2923</v>
      </c>
      <c r="H1300" t="s">
        <v>190</v>
      </c>
      <c r="I1300">
        <v>395</v>
      </c>
      <c r="J1300">
        <v>1</v>
      </c>
      <c r="K1300">
        <v>391.05</v>
      </c>
      <c r="L1300">
        <v>1143039.1499999999</v>
      </c>
      <c r="M1300" t="s">
        <v>1548</v>
      </c>
      <c r="N1300">
        <v>205747.05</v>
      </c>
      <c r="O1300">
        <v>1348786.2</v>
      </c>
      <c r="P1300" t="s">
        <v>1380</v>
      </c>
      <c r="Q1300" s="7">
        <v>46080</v>
      </c>
      <c r="R1300" t="s">
        <v>1552</v>
      </c>
      <c r="S1300" s="10" t="str">
        <f t="shared" si="140"/>
        <v/>
      </c>
      <c r="T1300" s="10" t="str">
        <f t="shared" si="141"/>
        <v/>
      </c>
      <c r="U1300" s="10" t="str">
        <f t="shared" si="142"/>
        <v/>
      </c>
      <c r="V1300" s="10" t="str">
        <f t="shared" si="143"/>
        <v/>
      </c>
      <c r="W1300" s="10" t="str">
        <f t="shared" si="144"/>
        <v/>
      </c>
      <c r="X1300" s="10">
        <f t="shared" si="145"/>
        <v>1298</v>
      </c>
      <c r="Y1300" s="10" t="str">
        <f t="shared" si="146"/>
        <v/>
      </c>
    </row>
    <row r="1301" spans="1:25" x14ac:dyDescent="0.3">
      <c r="A1301" t="s">
        <v>2865</v>
      </c>
      <c r="B1301" s="7">
        <v>46080</v>
      </c>
      <c r="C1301" t="s">
        <v>1458</v>
      </c>
      <c r="D1301" t="s">
        <v>1459</v>
      </c>
      <c r="E1301">
        <v>18</v>
      </c>
      <c r="F1301" t="s">
        <v>1572</v>
      </c>
      <c r="G1301">
        <v>840</v>
      </c>
      <c r="H1301" t="s">
        <v>200</v>
      </c>
      <c r="I1301">
        <v>610</v>
      </c>
      <c r="J1301">
        <v>0</v>
      </c>
      <c r="K1301">
        <v>610</v>
      </c>
      <c r="L1301">
        <v>512400</v>
      </c>
      <c r="M1301" t="s">
        <v>1548</v>
      </c>
      <c r="N1301">
        <v>92232</v>
      </c>
      <c r="O1301">
        <v>604632</v>
      </c>
      <c r="P1301" t="s">
        <v>1394</v>
      </c>
      <c r="Q1301" s="7">
        <v>46080</v>
      </c>
      <c r="R1301" t="s">
        <v>1552</v>
      </c>
      <c r="S1301" s="10" t="str">
        <f t="shared" si="140"/>
        <v/>
      </c>
      <c r="T1301" s="10" t="str">
        <f t="shared" si="141"/>
        <v/>
      </c>
      <c r="U1301" s="10" t="str">
        <f t="shared" si="142"/>
        <v/>
      </c>
      <c r="V1301" s="10" t="str">
        <f t="shared" si="143"/>
        <v/>
      </c>
      <c r="W1301" s="10" t="str">
        <f t="shared" si="144"/>
        <v/>
      </c>
      <c r="X1301" s="10">
        <f t="shared" si="145"/>
        <v>1299</v>
      </c>
      <c r="Y1301" s="10" t="str">
        <f t="shared" si="146"/>
        <v/>
      </c>
    </row>
    <row r="1302" spans="1:25" x14ac:dyDescent="0.3">
      <c r="A1302" t="s">
        <v>2866</v>
      </c>
      <c r="B1302" s="7">
        <v>46081</v>
      </c>
      <c r="C1302" t="s">
        <v>1405</v>
      </c>
      <c r="D1302" t="s">
        <v>1406</v>
      </c>
      <c r="E1302">
        <v>18</v>
      </c>
      <c r="F1302" t="s">
        <v>1556</v>
      </c>
      <c r="G1302">
        <v>376</v>
      </c>
      <c r="H1302" t="s">
        <v>204</v>
      </c>
      <c r="I1302">
        <v>1350</v>
      </c>
      <c r="J1302">
        <v>3</v>
      </c>
      <c r="K1302">
        <v>1309.5</v>
      </c>
      <c r="L1302">
        <v>492372</v>
      </c>
      <c r="M1302" t="s">
        <v>1548</v>
      </c>
      <c r="N1302">
        <v>88626.96</v>
      </c>
      <c r="O1302">
        <v>580998.96</v>
      </c>
      <c r="P1302" t="s">
        <v>1389</v>
      </c>
      <c r="Q1302" s="7">
        <v>46083</v>
      </c>
      <c r="R1302" t="s">
        <v>1549</v>
      </c>
      <c r="S1302" s="10" t="str">
        <f t="shared" si="140"/>
        <v/>
      </c>
      <c r="T1302" s="10" t="str">
        <f t="shared" si="141"/>
        <v/>
      </c>
      <c r="U1302" s="10" t="str">
        <f t="shared" si="142"/>
        <v/>
      </c>
      <c r="V1302" s="10" t="str">
        <f t="shared" si="143"/>
        <v/>
      </c>
      <c r="W1302" s="10" t="str">
        <f t="shared" si="144"/>
        <v/>
      </c>
      <c r="X1302" s="10">
        <f t="shared" si="145"/>
        <v>1300</v>
      </c>
      <c r="Y1302" s="10" t="str">
        <f t="shared" si="146"/>
        <v/>
      </c>
    </row>
    <row r="1303" spans="1:25" x14ac:dyDescent="0.3">
      <c r="A1303" t="s">
        <v>2867</v>
      </c>
      <c r="B1303" s="7">
        <v>46081</v>
      </c>
      <c r="C1303" t="s">
        <v>1506</v>
      </c>
      <c r="D1303" t="s">
        <v>1507</v>
      </c>
      <c r="E1303">
        <v>16</v>
      </c>
      <c r="F1303" t="s">
        <v>1576</v>
      </c>
      <c r="G1303">
        <v>666</v>
      </c>
      <c r="H1303" t="s">
        <v>200</v>
      </c>
      <c r="I1303">
        <v>92</v>
      </c>
      <c r="J1303">
        <v>2.5</v>
      </c>
      <c r="K1303">
        <v>89.7</v>
      </c>
      <c r="L1303">
        <v>59740.2</v>
      </c>
      <c r="M1303" t="s">
        <v>1557</v>
      </c>
      <c r="N1303">
        <v>10753.24</v>
      </c>
      <c r="O1303">
        <v>70493.440000000002</v>
      </c>
      <c r="P1303" t="s">
        <v>1418</v>
      </c>
      <c r="Q1303" s="7">
        <v>46081</v>
      </c>
      <c r="R1303" t="s">
        <v>1549</v>
      </c>
      <c r="S1303" s="10" t="str">
        <f t="shared" si="140"/>
        <v/>
      </c>
      <c r="T1303" s="10" t="str">
        <f t="shared" si="141"/>
        <v/>
      </c>
      <c r="U1303" s="10" t="str">
        <f t="shared" si="142"/>
        <v/>
      </c>
      <c r="V1303" s="10" t="str">
        <f t="shared" si="143"/>
        <v/>
      </c>
      <c r="W1303" s="10" t="str">
        <f t="shared" si="144"/>
        <v/>
      </c>
      <c r="X1303" s="10">
        <f t="shared" si="145"/>
        <v>1301</v>
      </c>
      <c r="Y1303" s="10" t="str">
        <f t="shared" si="146"/>
        <v/>
      </c>
    </row>
    <row r="1304" spans="1:25" x14ac:dyDescent="0.3">
      <c r="A1304" t="s">
        <v>2868</v>
      </c>
      <c r="B1304" s="7">
        <v>46081</v>
      </c>
      <c r="C1304" t="s">
        <v>1506</v>
      </c>
      <c r="D1304" t="s">
        <v>1507</v>
      </c>
      <c r="E1304">
        <v>16</v>
      </c>
      <c r="F1304" t="s">
        <v>1607</v>
      </c>
      <c r="G1304">
        <v>216</v>
      </c>
      <c r="H1304" t="s">
        <v>200</v>
      </c>
      <c r="I1304">
        <v>610</v>
      </c>
      <c r="J1304">
        <v>2.5</v>
      </c>
      <c r="K1304">
        <v>594.75</v>
      </c>
      <c r="L1304">
        <v>128466</v>
      </c>
      <c r="M1304" t="s">
        <v>1557</v>
      </c>
      <c r="N1304">
        <v>23123.88</v>
      </c>
      <c r="O1304">
        <v>151589.88</v>
      </c>
      <c r="P1304" t="s">
        <v>1418</v>
      </c>
      <c r="Q1304" s="7">
        <v>46081</v>
      </c>
      <c r="R1304" t="s">
        <v>1552</v>
      </c>
      <c r="S1304" s="10" t="str">
        <f t="shared" si="140"/>
        <v/>
      </c>
      <c r="T1304" s="10" t="str">
        <f t="shared" si="141"/>
        <v/>
      </c>
      <c r="U1304" s="10" t="str">
        <f t="shared" si="142"/>
        <v/>
      </c>
      <c r="V1304" s="10" t="str">
        <f t="shared" si="143"/>
        <v/>
      </c>
      <c r="W1304" s="10" t="str">
        <f t="shared" si="144"/>
        <v/>
      </c>
      <c r="X1304" s="10">
        <f t="shared" si="145"/>
        <v>1302</v>
      </c>
      <c r="Y1304" s="10" t="str">
        <f t="shared" si="146"/>
        <v/>
      </c>
    </row>
    <row r="1305" spans="1:25" x14ac:dyDescent="0.3">
      <c r="A1305" t="s">
        <v>2869</v>
      </c>
      <c r="B1305" s="7">
        <v>46081</v>
      </c>
      <c r="C1305" t="s">
        <v>1493</v>
      </c>
      <c r="D1305" t="s">
        <v>1494</v>
      </c>
      <c r="E1305">
        <v>18</v>
      </c>
      <c r="F1305" t="s">
        <v>1563</v>
      </c>
      <c r="G1305">
        <v>43</v>
      </c>
      <c r="H1305" t="s">
        <v>204</v>
      </c>
      <c r="I1305">
        <v>480</v>
      </c>
      <c r="J1305">
        <v>0</v>
      </c>
      <c r="K1305">
        <v>480</v>
      </c>
      <c r="L1305">
        <v>20640</v>
      </c>
      <c r="M1305" t="s">
        <v>1548</v>
      </c>
      <c r="N1305">
        <v>3715.2</v>
      </c>
      <c r="O1305">
        <v>24355.200000000001</v>
      </c>
      <c r="P1305" t="s">
        <v>1389</v>
      </c>
      <c r="Q1305" s="7">
        <v>46081</v>
      </c>
      <c r="R1305" t="s">
        <v>1549</v>
      </c>
      <c r="S1305" s="10" t="str">
        <f t="shared" si="140"/>
        <v/>
      </c>
      <c r="T1305" s="10" t="str">
        <f t="shared" si="141"/>
        <v/>
      </c>
      <c r="U1305" s="10" t="str">
        <f t="shared" si="142"/>
        <v/>
      </c>
      <c r="V1305" s="10" t="str">
        <f t="shared" si="143"/>
        <v/>
      </c>
      <c r="W1305" s="10" t="str">
        <f t="shared" si="144"/>
        <v/>
      </c>
      <c r="X1305" s="10">
        <f t="shared" si="145"/>
        <v>1303</v>
      </c>
      <c r="Y1305" s="10" t="str">
        <f t="shared" si="146"/>
        <v/>
      </c>
    </row>
    <row r="1306" spans="1:25" x14ac:dyDescent="0.3">
      <c r="A1306" t="s">
        <v>2870</v>
      </c>
      <c r="B1306" s="7">
        <v>46081</v>
      </c>
      <c r="C1306" t="s">
        <v>1381</v>
      </c>
      <c r="D1306" t="s">
        <v>1382</v>
      </c>
      <c r="E1306">
        <v>18</v>
      </c>
      <c r="F1306" t="s">
        <v>1570</v>
      </c>
      <c r="G1306">
        <v>261</v>
      </c>
      <c r="H1306" t="s">
        <v>200</v>
      </c>
      <c r="I1306">
        <v>780</v>
      </c>
      <c r="J1306">
        <v>0</v>
      </c>
      <c r="K1306">
        <v>780</v>
      </c>
      <c r="L1306">
        <v>203580</v>
      </c>
      <c r="M1306" t="s">
        <v>1548</v>
      </c>
      <c r="N1306">
        <v>36644.400000000001</v>
      </c>
      <c r="O1306">
        <v>240224.4</v>
      </c>
      <c r="P1306" t="s">
        <v>1380</v>
      </c>
      <c r="Q1306" s="7">
        <v>46083</v>
      </c>
      <c r="R1306" t="s">
        <v>1549</v>
      </c>
      <c r="S1306" s="10" t="str">
        <f t="shared" si="140"/>
        <v/>
      </c>
      <c r="T1306" s="10" t="str">
        <f t="shared" si="141"/>
        <v/>
      </c>
      <c r="U1306" s="10" t="str">
        <f t="shared" si="142"/>
        <v/>
      </c>
      <c r="V1306" s="10" t="str">
        <f t="shared" si="143"/>
        <v/>
      </c>
      <c r="W1306" s="10" t="str">
        <f t="shared" si="144"/>
        <v/>
      </c>
      <c r="X1306" s="10">
        <f t="shared" si="145"/>
        <v>1304</v>
      </c>
      <c r="Y1306" s="10" t="str">
        <f t="shared" si="146"/>
        <v/>
      </c>
    </row>
    <row r="1307" spans="1:25" x14ac:dyDescent="0.3">
      <c r="A1307" t="s">
        <v>2871</v>
      </c>
      <c r="B1307" s="7">
        <v>46083</v>
      </c>
      <c r="C1307" t="s">
        <v>1436</v>
      </c>
      <c r="D1307" t="s">
        <v>1437</v>
      </c>
      <c r="E1307">
        <v>18</v>
      </c>
      <c r="F1307" t="s">
        <v>1572</v>
      </c>
      <c r="G1307">
        <v>2057</v>
      </c>
      <c r="H1307" t="s">
        <v>200</v>
      </c>
      <c r="I1307">
        <v>610</v>
      </c>
      <c r="J1307">
        <v>0</v>
      </c>
      <c r="K1307">
        <v>610</v>
      </c>
      <c r="L1307">
        <v>1254770</v>
      </c>
      <c r="M1307" t="s">
        <v>1548</v>
      </c>
      <c r="N1307">
        <v>225858.6</v>
      </c>
      <c r="O1307">
        <v>1480628.6</v>
      </c>
      <c r="P1307" t="s">
        <v>1394</v>
      </c>
      <c r="Q1307" s="7">
        <v>46084</v>
      </c>
      <c r="R1307" t="s">
        <v>1552</v>
      </c>
      <c r="S1307" s="10" t="str">
        <f t="shared" si="140"/>
        <v/>
      </c>
      <c r="T1307" s="10" t="str">
        <f t="shared" si="141"/>
        <v/>
      </c>
      <c r="U1307" s="10" t="str">
        <f t="shared" si="142"/>
        <v/>
      </c>
      <c r="V1307" s="10" t="str">
        <f t="shared" si="143"/>
        <v/>
      </c>
      <c r="W1307" s="10" t="str">
        <f t="shared" si="144"/>
        <v/>
      </c>
      <c r="X1307" s="10">
        <f t="shared" si="145"/>
        <v>1305</v>
      </c>
      <c r="Y1307" s="10" t="str">
        <f t="shared" si="146"/>
        <v/>
      </c>
    </row>
    <row r="1308" spans="1:25" x14ac:dyDescent="0.3">
      <c r="A1308" t="s">
        <v>2872</v>
      </c>
      <c r="B1308" s="7">
        <v>46083</v>
      </c>
      <c r="C1308" t="s">
        <v>1511</v>
      </c>
      <c r="D1308" t="s">
        <v>1512</v>
      </c>
      <c r="E1308">
        <v>12</v>
      </c>
      <c r="F1308" t="s">
        <v>1576</v>
      </c>
      <c r="G1308">
        <v>1472</v>
      </c>
      <c r="H1308" t="s">
        <v>200</v>
      </c>
      <c r="I1308">
        <v>92</v>
      </c>
      <c r="J1308">
        <v>0</v>
      </c>
      <c r="K1308">
        <v>92</v>
      </c>
      <c r="L1308">
        <v>135424</v>
      </c>
      <c r="M1308" t="s">
        <v>1548</v>
      </c>
      <c r="N1308">
        <v>24376.32</v>
      </c>
      <c r="O1308">
        <v>159800.32000000001</v>
      </c>
      <c r="P1308" t="s">
        <v>1389</v>
      </c>
      <c r="Q1308" s="7">
        <v>46083</v>
      </c>
      <c r="R1308" t="s">
        <v>1552</v>
      </c>
      <c r="S1308" s="10" t="str">
        <f t="shared" si="140"/>
        <v/>
      </c>
      <c r="T1308" s="10" t="str">
        <f t="shared" si="141"/>
        <v/>
      </c>
      <c r="U1308" s="10" t="str">
        <f t="shared" si="142"/>
        <v/>
      </c>
      <c r="V1308" s="10" t="str">
        <f t="shared" si="143"/>
        <v/>
      </c>
      <c r="W1308" s="10" t="str">
        <f t="shared" si="144"/>
        <v>FLAG</v>
      </c>
      <c r="X1308" s="10">
        <f t="shared" si="145"/>
        <v>1306</v>
      </c>
      <c r="Y1308" s="10" t="str">
        <f t="shared" si="146"/>
        <v/>
      </c>
    </row>
    <row r="1309" spans="1:25" x14ac:dyDescent="0.3">
      <c r="A1309" t="s">
        <v>2873</v>
      </c>
      <c r="B1309" s="7">
        <v>46083</v>
      </c>
      <c r="C1309" t="s">
        <v>1499</v>
      </c>
      <c r="D1309" t="s">
        <v>1386</v>
      </c>
      <c r="E1309">
        <v>18</v>
      </c>
      <c r="F1309" t="s">
        <v>1568</v>
      </c>
      <c r="G1309">
        <v>1627</v>
      </c>
      <c r="H1309" t="s">
        <v>200</v>
      </c>
      <c r="I1309">
        <v>165</v>
      </c>
      <c r="J1309">
        <v>3</v>
      </c>
      <c r="K1309">
        <v>160.05000000000001</v>
      </c>
      <c r="L1309">
        <v>260401.35</v>
      </c>
      <c r="M1309" t="s">
        <v>1548</v>
      </c>
      <c r="N1309">
        <v>46872.24</v>
      </c>
      <c r="O1309">
        <v>307273.59000000003</v>
      </c>
      <c r="P1309" t="s">
        <v>1380</v>
      </c>
      <c r="Q1309" s="7">
        <v>46084</v>
      </c>
      <c r="R1309" t="s">
        <v>1549</v>
      </c>
      <c r="S1309" s="10" t="str">
        <f t="shared" si="140"/>
        <v/>
      </c>
      <c r="T1309" s="10" t="str">
        <f t="shared" si="141"/>
        <v/>
      </c>
      <c r="U1309" s="10" t="str">
        <f t="shared" si="142"/>
        <v/>
      </c>
      <c r="V1309" s="10" t="str">
        <f t="shared" si="143"/>
        <v/>
      </c>
      <c r="W1309" s="10" t="str">
        <f t="shared" si="144"/>
        <v/>
      </c>
      <c r="X1309" s="10">
        <f t="shared" si="145"/>
        <v>1307</v>
      </c>
      <c r="Y1309" s="10" t="str">
        <f t="shared" si="146"/>
        <v/>
      </c>
    </row>
    <row r="1310" spans="1:25" x14ac:dyDescent="0.3">
      <c r="A1310" t="s">
        <v>2874</v>
      </c>
      <c r="B1310" s="7">
        <v>46083</v>
      </c>
      <c r="C1310" t="s">
        <v>1468</v>
      </c>
      <c r="D1310" t="s">
        <v>1469</v>
      </c>
      <c r="E1310">
        <v>18</v>
      </c>
      <c r="F1310" t="s">
        <v>1576</v>
      </c>
      <c r="G1310">
        <v>819</v>
      </c>
      <c r="H1310" t="s">
        <v>200</v>
      </c>
      <c r="I1310">
        <v>92</v>
      </c>
      <c r="J1310">
        <v>1</v>
      </c>
      <c r="K1310">
        <v>91.08</v>
      </c>
      <c r="L1310">
        <v>74594.52</v>
      </c>
      <c r="M1310" t="s">
        <v>1548</v>
      </c>
      <c r="N1310">
        <v>13427.01</v>
      </c>
      <c r="O1310">
        <v>88021.53</v>
      </c>
      <c r="P1310" t="s">
        <v>1389</v>
      </c>
      <c r="Q1310" s="7">
        <v>46085</v>
      </c>
      <c r="R1310" t="s">
        <v>1549</v>
      </c>
      <c r="S1310" s="10" t="str">
        <f t="shared" si="140"/>
        <v/>
      </c>
      <c r="T1310" s="10" t="str">
        <f t="shared" si="141"/>
        <v/>
      </c>
      <c r="U1310" s="10" t="str">
        <f t="shared" si="142"/>
        <v/>
      </c>
      <c r="V1310" s="10" t="str">
        <f t="shared" si="143"/>
        <v/>
      </c>
      <c r="W1310" s="10" t="str">
        <f t="shared" si="144"/>
        <v/>
      </c>
      <c r="X1310" s="10">
        <f t="shared" si="145"/>
        <v>1308</v>
      </c>
      <c r="Y1310" s="10" t="str">
        <f t="shared" si="146"/>
        <v/>
      </c>
    </row>
    <row r="1311" spans="1:25" x14ac:dyDescent="0.3">
      <c r="A1311" t="s">
        <v>2875</v>
      </c>
      <c r="B1311" s="7">
        <v>46083</v>
      </c>
      <c r="C1311" t="s">
        <v>1409</v>
      </c>
      <c r="D1311" t="s">
        <v>1410</v>
      </c>
      <c r="E1311">
        <v>18</v>
      </c>
      <c r="F1311" t="s">
        <v>1574</v>
      </c>
      <c r="G1311">
        <v>2303</v>
      </c>
      <c r="H1311" t="s">
        <v>190</v>
      </c>
      <c r="I1311">
        <v>395</v>
      </c>
      <c r="J1311">
        <v>0</v>
      </c>
      <c r="K1311">
        <v>395</v>
      </c>
      <c r="L1311">
        <v>909685</v>
      </c>
      <c r="M1311" t="s">
        <v>1548</v>
      </c>
      <c r="N1311">
        <v>163743.29999999999</v>
      </c>
      <c r="O1311">
        <v>1073428.3</v>
      </c>
      <c r="P1311" t="s">
        <v>1380</v>
      </c>
      <c r="Q1311" s="7">
        <v>46085</v>
      </c>
      <c r="R1311" t="s">
        <v>1552</v>
      </c>
      <c r="S1311" s="10" t="str">
        <f t="shared" si="140"/>
        <v/>
      </c>
      <c r="T1311" s="10" t="str">
        <f t="shared" si="141"/>
        <v/>
      </c>
      <c r="U1311" s="10" t="str">
        <f t="shared" si="142"/>
        <v/>
      </c>
      <c r="V1311" s="10" t="str">
        <f t="shared" si="143"/>
        <v/>
      </c>
      <c r="W1311" s="10" t="str">
        <f t="shared" si="144"/>
        <v/>
      </c>
      <c r="X1311" s="10">
        <f t="shared" si="145"/>
        <v>1309</v>
      </c>
      <c r="Y1311" s="10" t="str">
        <f t="shared" si="146"/>
        <v/>
      </c>
    </row>
    <row r="1312" spans="1:25" x14ac:dyDescent="0.3">
      <c r="A1312" t="s">
        <v>2876</v>
      </c>
      <c r="B1312" s="7">
        <v>46083</v>
      </c>
      <c r="C1312" t="s">
        <v>1506</v>
      </c>
      <c r="D1312" t="s">
        <v>1507</v>
      </c>
      <c r="E1312">
        <v>16</v>
      </c>
      <c r="F1312" t="s">
        <v>1574</v>
      </c>
      <c r="G1312">
        <v>2441</v>
      </c>
      <c r="H1312" t="s">
        <v>190</v>
      </c>
      <c r="I1312">
        <v>395</v>
      </c>
      <c r="J1312">
        <v>3</v>
      </c>
      <c r="K1312">
        <v>383.15</v>
      </c>
      <c r="L1312">
        <v>935269.15</v>
      </c>
      <c r="M1312" t="s">
        <v>1557</v>
      </c>
      <c r="N1312">
        <v>168348.45</v>
      </c>
      <c r="O1312">
        <v>1103617.6000000001</v>
      </c>
      <c r="P1312" t="s">
        <v>1418</v>
      </c>
      <c r="Q1312" s="7">
        <v>46085</v>
      </c>
      <c r="R1312" t="s">
        <v>1549</v>
      </c>
      <c r="S1312" s="10" t="str">
        <f t="shared" si="140"/>
        <v/>
      </c>
      <c r="T1312" s="10" t="str">
        <f t="shared" si="141"/>
        <v/>
      </c>
      <c r="U1312" s="10" t="str">
        <f t="shared" si="142"/>
        <v/>
      </c>
      <c r="V1312" s="10" t="str">
        <f t="shared" si="143"/>
        <v/>
      </c>
      <c r="W1312" s="10" t="str">
        <f t="shared" si="144"/>
        <v/>
      </c>
      <c r="X1312" s="10">
        <f t="shared" si="145"/>
        <v>1310</v>
      </c>
      <c r="Y1312" s="10" t="str">
        <f t="shared" si="146"/>
        <v/>
      </c>
    </row>
    <row r="1313" spans="1:25" x14ac:dyDescent="0.3">
      <c r="A1313" t="s">
        <v>2877</v>
      </c>
      <c r="B1313" s="7">
        <v>46083</v>
      </c>
      <c r="C1313" t="s">
        <v>1405</v>
      </c>
      <c r="D1313" t="s">
        <v>1406</v>
      </c>
      <c r="E1313">
        <v>18</v>
      </c>
      <c r="F1313" t="s">
        <v>1627</v>
      </c>
      <c r="G1313">
        <v>1105</v>
      </c>
      <c r="H1313" t="s">
        <v>200</v>
      </c>
      <c r="I1313">
        <v>820</v>
      </c>
      <c r="J1313">
        <v>4</v>
      </c>
      <c r="K1313">
        <v>787.2</v>
      </c>
      <c r="L1313">
        <v>869856</v>
      </c>
      <c r="M1313" t="s">
        <v>1548</v>
      </c>
      <c r="N1313">
        <v>156574.07999999999</v>
      </c>
      <c r="O1313">
        <v>1026430.08</v>
      </c>
      <c r="P1313" t="s">
        <v>1389</v>
      </c>
      <c r="Q1313" s="7">
        <v>46085</v>
      </c>
      <c r="R1313" t="s">
        <v>1549</v>
      </c>
      <c r="S1313" s="10" t="str">
        <f t="shared" si="140"/>
        <v/>
      </c>
      <c r="T1313" s="10" t="str">
        <f t="shared" si="141"/>
        <v/>
      </c>
      <c r="U1313" s="10" t="str">
        <f t="shared" si="142"/>
        <v/>
      </c>
      <c r="V1313" s="10" t="str">
        <f t="shared" si="143"/>
        <v/>
      </c>
      <c r="W1313" s="10" t="str">
        <f t="shared" si="144"/>
        <v/>
      </c>
      <c r="X1313" s="10">
        <f t="shared" si="145"/>
        <v>1311</v>
      </c>
      <c r="Y1313" s="10" t="str">
        <f t="shared" si="146"/>
        <v/>
      </c>
    </row>
    <row r="1314" spans="1:25" x14ac:dyDescent="0.3">
      <c r="A1314" t="s">
        <v>2878</v>
      </c>
      <c r="B1314" s="7">
        <v>46084</v>
      </c>
      <c r="C1314" t="s">
        <v>1481</v>
      </c>
      <c r="D1314" t="s">
        <v>1482</v>
      </c>
      <c r="E1314">
        <v>18</v>
      </c>
      <c r="F1314" t="s">
        <v>1627</v>
      </c>
      <c r="G1314">
        <v>1668</v>
      </c>
      <c r="H1314" t="s">
        <v>200</v>
      </c>
      <c r="I1314">
        <v>820</v>
      </c>
      <c r="J1314">
        <v>4</v>
      </c>
      <c r="K1314">
        <v>787.2</v>
      </c>
      <c r="L1314">
        <v>1313049.6000000001</v>
      </c>
      <c r="M1314" t="s">
        <v>1548</v>
      </c>
      <c r="N1314">
        <v>236348.93</v>
      </c>
      <c r="O1314">
        <v>1549398.53</v>
      </c>
      <c r="P1314" t="s">
        <v>1389</v>
      </c>
      <c r="Q1314" s="7">
        <v>46085</v>
      </c>
      <c r="R1314" t="s">
        <v>1549</v>
      </c>
      <c r="S1314" s="10" t="str">
        <f t="shared" si="140"/>
        <v/>
      </c>
      <c r="T1314" s="10" t="str">
        <f t="shared" si="141"/>
        <v/>
      </c>
      <c r="U1314" s="10" t="str">
        <f t="shared" si="142"/>
        <v/>
      </c>
      <c r="V1314" s="10" t="str">
        <f t="shared" si="143"/>
        <v/>
      </c>
      <c r="W1314" s="10" t="str">
        <f t="shared" si="144"/>
        <v/>
      </c>
      <c r="X1314" s="10">
        <f t="shared" si="145"/>
        <v>1312</v>
      </c>
      <c r="Y1314" s="10" t="str">
        <f t="shared" si="146"/>
        <v/>
      </c>
    </row>
    <row r="1315" spans="1:25" x14ac:dyDescent="0.3">
      <c r="A1315" t="s">
        <v>2879</v>
      </c>
      <c r="B1315" s="7">
        <v>46084</v>
      </c>
      <c r="C1315" t="s">
        <v>1423</v>
      </c>
      <c r="D1315" t="s">
        <v>1424</v>
      </c>
      <c r="E1315">
        <v>12</v>
      </c>
      <c r="F1315" t="s">
        <v>1585</v>
      </c>
      <c r="G1315">
        <v>1588</v>
      </c>
      <c r="H1315" t="s">
        <v>200</v>
      </c>
      <c r="I1315">
        <v>148</v>
      </c>
      <c r="J1315">
        <v>1</v>
      </c>
      <c r="K1315">
        <v>146.52000000000001</v>
      </c>
      <c r="L1315">
        <v>232673.76</v>
      </c>
      <c r="M1315" t="s">
        <v>1557</v>
      </c>
      <c r="N1315">
        <v>41881.279999999999</v>
      </c>
      <c r="O1315">
        <v>274555.03999999998</v>
      </c>
      <c r="P1315" t="s">
        <v>1394</v>
      </c>
      <c r="Q1315" s="7">
        <v>46084</v>
      </c>
      <c r="R1315" t="s">
        <v>1552</v>
      </c>
      <c r="S1315" s="10" t="str">
        <f t="shared" si="140"/>
        <v/>
      </c>
      <c r="T1315" s="10" t="str">
        <f t="shared" si="141"/>
        <v/>
      </c>
      <c r="U1315" s="10" t="str">
        <f t="shared" si="142"/>
        <v/>
      </c>
      <c r="V1315" s="10" t="str">
        <f t="shared" si="143"/>
        <v/>
      </c>
      <c r="W1315" s="10" t="str">
        <f t="shared" si="144"/>
        <v/>
      </c>
      <c r="X1315" s="10">
        <f t="shared" si="145"/>
        <v>1313</v>
      </c>
      <c r="Y1315" s="10" t="str">
        <f t="shared" si="146"/>
        <v/>
      </c>
    </row>
    <row r="1316" spans="1:25" x14ac:dyDescent="0.3">
      <c r="A1316" t="s">
        <v>2880</v>
      </c>
      <c r="B1316" s="7">
        <v>46084</v>
      </c>
      <c r="C1316" t="s">
        <v>1436</v>
      </c>
      <c r="D1316" t="s">
        <v>1437</v>
      </c>
      <c r="E1316">
        <v>18</v>
      </c>
      <c r="F1316" t="s">
        <v>1609</v>
      </c>
      <c r="G1316">
        <v>1173</v>
      </c>
      <c r="H1316" t="s">
        <v>200</v>
      </c>
      <c r="I1316">
        <v>690</v>
      </c>
      <c r="J1316">
        <v>0</v>
      </c>
      <c r="K1316">
        <v>690</v>
      </c>
      <c r="L1316">
        <v>809370</v>
      </c>
      <c r="M1316" t="s">
        <v>1548</v>
      </c>
      <c r="N1316">
        <v>145686.6</v>
      </c>
      <c r="O1316">
        <v>955056.6</v>
      </c>
      <c r="P1316" t="s">
        <v>1394</v>
      </c>
      <c r="Q1316" s="7">
        <v>46086</v>
      </c>
      <c r="R1316" t="s">
        <v>1549</v>
      </c>
      <c r="S1316" s="10" t="str">
        <f t="shared" si="140"/>
        <v/>
      </c>
      <c r="T1316" s="10" t="str">
        <f t="shared" si="141"/>
        <v/>
      </c>
      <c r="U1316" s="10" t="str">
        <f t="shared" si="142"/>
        <v/>
      </c>
      <c r="V1316" s="10" t="str">
        <f t="shared" si="143"/>
        <v/>
      </c>
      <c r="W1316" s="10" t="str">
        <f t="shared" si="144"/>
        <v/>
      </c>
      <c r="X1316" s="10">
        <f t="shared" si="145"/>
        <v>1314</v>
      </c>
      <c r="Y1316" s="10" t="str">
        <f t="shared" si="146"/>
        <v/>
      </c>
    </row>
    <row r="1317" spans="1:25" x14ac:dyDescent="0.3">
      <c r="A1317" t="s">
        <v>2881</v>
      </c>
      <c r="B1317" s="7">
        <v>46084</v>
      </c>
      <c r="C1317" t="s">
        <v>1506</v>
      </c>
      <c r="D1317" t="s">
        <v>1507</v>
      </c>
      <c r="E1317">
        <v>16</v>
      </c>
      <c r="F1317" t="s">
        <v>1607</v>
      </c>
      <c r="G1317">
        <v>1142</v>
      </c>
      <c r="H1317" t="s">
        <v>200</v>
      </c>
      <c r="I1317">
        <v>610</v>
      </c>
      <c r="J1317">
        <v>0</v>
      </c>
      <c r="K1317">
        <v>610</v>
      </c>
      <c r="L1317">
        <v>696620</v>
      </c>
      <c r="M1317" t="s">
        <v>1557</v>
      </c>
      <c r="N1317">
        <v>125391.6</v>
      </c>
      <c r="O1317">
        <v>822011.6</v>
      </c>
      <c r="P1317" t="s">
        <v>1418</v>
      </c>
      <c r="Q1317" s="7">
        <v>46084</v>
      </c>
      <c r="R1317" t="s">
        <v>1552</v>
      </c>
      <c r="S1317" s="10" t="str">
        <f t="shared" si="140"/>
        <v/>
      </c>
      <c r="T1317" s="10" t="str">
        <f t="shared" si="141"/>
        <v/>
      </c>
      <c r="U1317" s="10" t="str">
        <f t="shared" si="142"/>
        <v/>
      </c>
      <c r="V1317" s="10" t="str">
        <f t="shared" si="143"/>
        <v/>
      </c>
      <c r="W1317" s="10" t="str">
        <f t="shared" si="144"/>
        <v/>
      </c>
      <c r="X1317" s="10">
        <f t="shared" si="145"/>
        <v>1315</v>
      </c>
      <c r="Y1317" s="10" t="str">
        <f t="shared" si="146"/>
        <v/>
      </c>
    </row>
    <row r="1318" spans="1:25" x14ac:dyDescent="0.3">
      <c r="A1318" t="s">
        <v>2882</v>
      </c>
      <c r="B1318" s="7">
        <v>46084</v>
      </c>
      <c r="C1318" t="s">
        <v>1439</v>
      </c>
      <c r="D1318" t="s">
        <v>1440</v>
      </c>
      <c r="E1318">
        <v>18</v>
      </c>
      <c r="F1318" t="s">
        <v>1556</v>
      </c>
      <c r="G1318">
        <v>157</v>
      </c>
      <c r="H1318" t="s">
        <v>204</v>
      </c>
      <c r="I1318">
        <v>1350</v>
      </c>
      <c r="J1318">
        <v>0</v>
      </c>
      <c r="K1318">
        <v>1350</v>
      </c>
      <c r="L1318">
        <v>211950</v>
      </c>
      <c r="M1318" t="s">
        <v>1548</v>
      </c>
      <c r="N1318">
        <v>38151</v>
      </c>
      <c r="O1318">
        <v>250101</v>
      </c>
      <c r="P1318" t="s">
        <v>1389</v>
      </c>
      <c r="Q1318" s="7">
        <v>46086</v>
      </c>
      <c r="R1318" t="s">
        <v>1549</v>
      </c>
      <c r="S1318" s="10" t="str">
        <f t="shared" si="140"/>
        <v/>
      </c>
      <c r="T1318" s="10" t="str">
        <f t="shared" si="141"/>
        <v/>
      </c>
      <c r="U1318" s="10" t="str">
        <f t="shared" si="142"/>
        <v/>
      </c>
      <c r="V1318" s="10" t="str">
        <f t="shared" si="143"/>
        <v/>
      </c>
      <c r="W1318" s="10" t="str">
        <f t="shared" si="144"/>
        <v/>
      </c>
      <c r="X1318" s="10">
        <f t="shared" si="145"/>
        <v>1316</v>
      </c>
      <c r="Y1318" s="10" t="str">
        <f t="shared" si="146"/>
        <v/>
      </c>
    </row>
    <row r="1319" spans="1:25" x14ac:dyDescent="0.3">
      <c r="A1319" t="s">
        <v>2883</v>
      </c>
      <c r="B1319" s="7">
        <v>46085</v>
      </c>
      <c r="C1319" t="s">
        <v>1412</v>
      </c>
      <c r="D1319" t="s">
        <v>1413</v>
      </c>
      <c r="E1319">
        <v>18</v>
      </c>
      <c r="F1319" t="s">
        <v>1609</v>
      </c>
      <c r="G1319">
        <v>235</v>
      </c>
      <c r="H1319" t="s">
        <v>200</v>
      </c>
      <c r="I1319">
        <v>690</v>
      </c>
      <c r="J1319">
        <v>0</v>
      </c>
      <c r="K1319">
        <v>690</v>
      </c>
      <c r="L1319">
        <v>162150</v>
      </c>
      <c r="M1319" t="s">
        <v>1548</v>
      </c>
      <c r="N1319">
        <v>29187</v>
      </c>
      <c r="O1319">
        <v>191337</v>
      </c>
      <c r="P1319" t="s">
        <v>1389</v>
      </c>
      <c r="Q1319" s="7">
        <v>46086</v>
      </c>
      <c r="R1319" t="s">
        <v>1552</v>
      </c>
      <c r="S1319" s="10" t="str">
        <f t="shared" si="140"/>
        <v/>
      </c>
      <c r="T1319" s="10" t="str">
        <f t="shared" si="141"/>
        <v/>
      </c>
      <c r="U1319" s="10" t="str">
        <f t="shared" si="142"/>
        <v/>
      </c>
      <c r="V1319" s="10" t="str">
        <f t="shared" si="143"/>
        <v/>
      </c>
      <c r="W1319" s="10" t="str">
        <f t="shared" si="144"/>
        <v/>
      </c>
      <c r="X1319" s="10">
        <f t="shared" si="145"/>
        <v>1317</v>
      </c>
      <c r="Y1319" s="10" t="str">
        <f t="shared" si="146"/>
        <v/>
      </c>
    </row>
    <row r="1320" spans="1:25" x14ac:dyDescent="0.3">
      <c r="A1320" t="s">
        <v>2884</v>
      </c>
      <c r="B1320" s="7">
        <v>46085</v>
      </c>
      <c r="C1320" t="s">
        <v>1521</v>
      </c>
      <c r="D1320" t="s">
        <v>1522</v>
      </c>
      <c r="E1320">
        <v>18</v>
      </c>
      <c r="F1320" t="s">
        <v>1551</v>
      </c>
      <c r="G1320">
        <v>634</v>
      </c>
      <c r="H1320" t="s">
        <v>190</v>
      </c>
      <c r="I1320">
        <v>342</v>
      </c>
      <c r="J1320">
        <v>0</v>
      </c>
      <c r="K1320">
        <v>342</v>
      </c>
      <c r="L1320">
        <v>216828</v>
      </c>
      <c r="M1320" t="s">
        <v>1548</v>
      </c>
      <c r="N1320">
        <v>39029.040000000001</v>
      </c>
      <c r="O1320">
        <v>255857.04</v>
      </c>
      <c r="P1320" t="s">
        <v>1418</v>
      </c>
      <c r="Q1320" s="7">
        <v>46086</v>
      </c>
      <c r="R1320" t="s">
        <v>1552</v>
      </c>
      <c r="S1320" s="10" t="str">
        <f t="shared" si="140"/>
        <v/>
      </c>
      <c r="T1320" s="10" t="str">
        <f t="shared" si="141"/>
        <v/>
      </c>
      <c r="U1320" s="10" t="str">
        <f t="shared" si="142"/>
        <v/>
      </c>
      <c r="V1320" s="10" t="str">
        <f t="shared" si="143"/>
        <v/>
      </c>
      <c r="W1320" s="10" t="str">
        <f t="shared" si="144"/>
        <v/>
      </c>
      <c r="X1320" s="10">
        <f t="shared" si="145"/>
        <v>1318</v>
      </c>
      <c r="Y1320" s="10" t="str">
        <f t="shared" si="146"/>
        <v/>
      </c>
    </row>
    <row r="1321" spans="1:25" x14ac:dyDescent="0.3">
      <c r="A1321" t="s">
        <v>2885</v>
      </c>
      <c r="B1321" s="7">
        <v>46085</v>
      </c>
      <c r="C1321" t="s">
        <v>1442</v>
      </c>
      <c r="D1321" t="s">
        <v>1443</v>
      </c>
      <c r="E1321">
        <v>17</v>
      </c>
      <c r="F1321" t="s">
        <v>1585</v>
      </c>
      <c r="G1321">
        <v>1040</v>
      </c>
      <c r="H1321" t="s">
        <v>200</v>
      </c>
      <c r="I1321">
        <v>148</v>
      </c>
      <c r="J1321">
        <v>3</v>
      </c>
      <c r="K1321">
        <v>143.56</v>
      </c>
      <c r="L1321">
        <v>149302.39999999999</v>
      </c>
      <c r="M1321" t="s">
        <v>1557</v>
      </c>
      <c r="N1321">
        <v>26874.43</v>
      </c>
      <c r="O1321">
        <v>176176.83</v>
      </c>
      <c r="P1321" t="s">
        <v>1418</v>
      </c>
      <c r="Q1321" s="7">
        <v>46085</v>
      </c>
      <c r="R1321" t="s">
        <v>1549</v>
      </c>
      <c r="S1321" s="10" t="str">
        <f t="shared" si="140"/>
        <v/>
      </c>
      <c r="T1321" s="10" t="str">
        <f t="shared" si="141"/>
        <v/>
      </c>
      <c r="U1321" s="10" t="str">
        <f t="shared" si="142"/>
        <v/>
      </c>
      <c r="V1321" s="10" t="str">
        <f t="shared" si="143"/>
        <v/>
      </c>
      <c r="W1321" s="10" t="str">
        <f t="shared" si="144"/>
        <v/>
      </c>
      <c r="X1321" s="10">
        <f t="shared" si="145"/>
        <v>1319</v>
      </c>
      <c r="Y1321" s="10" t="str">
        <f t="shared" si="146"/>
        <v/>
      </c>
    </row>
    <row r="1322" spans="1:25" x14ac:dyDescent="0.3">
      <c r="A1322" t="s">
        <v>2886</v>
      </c>
      <c r="B1322" s="7">
        <v>46085</v>
      </c>
      <c r="C1322" t="s">
        <v>1423</v>
      </c>
      <c r="D1322" t="s">
        <v>1424</v>
      </c>
      <c r="E1322">
        <v>12</v>
      </c>
      <c r="F1322" t="s">
        <v>1559</v>
      </c>
      <c r="G1322">
        <v>1824</v>
      </c>
      <c r="H1322" t="s">
        <v>200</v>
      </c>
      <c r="I1322">
        <v>520</v>
      </c>
      <c r="J1322">
        <v>3</v>
      </c>
      <c r="K1322">
        <v>504.4</v>
      </c>
      <c r="L1322">
        <v>920025.59999999998</v>
      </c>
      <c r="M1322" t="s">
        <v>1557</v>
      </c>
      <c r="N1322">
        <v>165604.60999999999</v>
      </c>
      <c r="O1322">
        <v>1085630.21</v>
      </c>
      <c r="P1322" t="s">
        <v>1394</v>
      </c>
      <c r="Q1322" s="7">
        <v>46087</v>
      </c>
      <c r="R1322" t="s">
        <v>1552</v>
      </c>
      <c r="S1322" s="10" t="str">
        <f t="shared" si="140"/>
        <v/>
      </c>
      <c r="T1322" s="10" t="str">
        <f t="shared" si="141"/>
        <v/>
      </c>
      <c r="U1322" s="10" t="str">
        <f t="shared" si="142"/>
        <v/>
      </c>
      <c r="V1322" s="10" t="str">
        <f t="shared" si="143"/>
        <v/>
      </c>
      <c r="W1322" s="10" t="str">
        <f t="shared" si="144"/>
        <v/>
      </c>
      <c r="X1322" s="10">
        <f t="shared" si="145"/>
        <v>1320</v>
      </c>
      <c r="Y1322" s="10" t="str">
        <f t="shared" si="146"/>
        <v/>
      </c>
    </row>
    <row r="1323" spans="1:25" x14ac:dyDescent="0.3">
      <c r="A1323" t="s">
        <v>2887</v>
      </c>
      <c r="B1323" s="7">
        <v>46086</v>
      </c>
      <c r="C1323" t="s">
        <v>1446</v>
      </c>
      <c r="D1323" t="s">
        <v>1447</v>
      </c>
      <c r="E1323">
        <v>17</v>
      </c>
      <c r="F1323" t="s">
        <v>1618</v>
      </c>
      <c r="G1323">
        <v>2280</v>
      </c>
      <c r="H1323" t="s">
        <v>190</v>
      </c>
      <c r="I1323">
        <v>368</v>
      </c>
      <c r="J1323">
        <v>5</v>
      </c>
      <c r="K1323">
        <v>349.6</v>
      </c>
      <c r="L1323">
        <v>797088</v>
      </c>
      <c r="M1323" t="s">
        <v>1557</v>
      </c>
      <c r="N1323">
        <v>143475.84</v>
      </c>
      <c r="O1323">
        <v>940563.84</v>
      </c>
      <c r="P1323" t="s">
        <v>1380</v>
      </c>
      <c r="Q1323" s="7">
        <v>46086</v>
      </c>
      <c r="R1323" t="s">
        <v>1549</v>
      </c>
      <c r="S1323" s="10" t="str">
        <f t="shared" si="140"/>
        <v/>
      </c>
      <c r="T1323" s="10" t="str">
        <f t="shared" si="141"/>
        <v/>
      </c>
      <c r="U1323" s="10" t="str">
        <f t="shared" si="142"/>
        <v/>
      </c>
      <c r="V1323" s="10" t="str">
        <f t="shared" si="143"/>
        <v/>
      </c>
      <c r="W1323" s="10" t="str">
        <f t="shared" si="144"/>
        <v/>
      </c>
      <c r="X1323" s="10">
        <f t="shared" si="145"/>
        <v>1321</v>
      </c>
      <c r="Y1323" s="10" t="str">
        <f t="shared" si="146"/>
        <v/>
      </c>
    </row>
    <row r="1324" spans="1:25" x14ac:dyDescent="0.3">
      <c r="A1324" t="s">
        <v>2888</v>
      </c>
      <c r="B1324" s="7">
        <v>46086</v>
      </c>
      <c r="C1324" t="s">
        <v>1487</v>
      </c>
      <c r="D1324" t="s">
        <v>1443</v>
      </c>
      <c r="E1324">
        <v>15</v>
      </c>
      <c r="F1324" t="s">
        <v>1565</v>
      </c>
      <c r="G1324">
        <v>550</v>
      </c>
      <c r="H1324" t="s">
        <v>200</v>
      </c>
      <c r="I1324">
        <v>1150</v>
      </c>
      <c r="J1324">
        <v>0</v>
      </c>
      <c r="K1324">
        <v>1150</v>
      </c>
      <c r="L1324">
        <v>632500</v>
      </c>
      <c r="M1324" t="s">
        <v>1557</v>
      </c>
      <c r="N1324">
        <v>113850</v>
      </c>
      <c r="O1324">
        <v>746350</v>
      </c>
      <c r="P1324" t="s">
        <v>1380</v>
      </c>
      <c r="Q1324" s="7">
        <v>46088</v>
      </c>
      <c r="R1324" t="s">
        <v>1549</v>
      </c>
      <c r="S1324" s="10" t="str">
        <f t="shared" si="140"/>
        <v/>
      </c>
      <c r="T1324" s="10" t="str">
        <f t="shared" si="141"/>
        <v/>
      </c>
      <c r="U1324" s="10" t="str">
        <f t="shared" si="142"/>
        <v/>
      </c>
      <c r="V1324" s="10" t="str">
        <f t="shared" si="143"/>
        <v/>
      </c>
      <c r="W1324" s="10" t="str">
        <f t="shared" si="144"/>
        <v/>
      </c>
      <c r="X1324" s="10">
        <f t="shared" si="145"/>
        <v>1322</v>
      </c>
      <c r="Y1324" s="10" t="str">
        <f t="shared" si="146"/>
        <v/>
      </c>
    </row>
    <row r="1325" spans="1:25" x14ac:dyDescent="0.3">
      <c r="A1325" t="s">
        <v>2889</v>
      </c>
      <c r="B1325" s="7">
        <v>46086</v>
      </c>
      <c r="C1325" t="s">
        <v>1436</v>
      </c>
      <c r="D1325" t="s">
        <v>1437</v>
      </c>
      <c r="E1325">
        <v>18</v>
      </c>
      <c r="F1325" t="s">
        <v>1581</v>
      </c>
      <c r="G1325">
        <v>2026</v>
      </c>
      <c r="H1325" t="s">
        <v>200</v>
      </c>
      <c r="I1325">
        <v>980</v>
      </c>
      <c r="J1325">
        <v>2</v>
      </c>
      <c r="K1325">
        <v>960.4</v>
      </c>
      <c r="L1325">
        <v>1945770.4</v>
      </c>
      <c r="M1325" t="s">
        <v>1548</v>
      </c>
      <c r="N1325">
        <v>350238.67</v>
      </c>
      <c r="O1325">
        <v>2296009.0699999998</v>
      </c>
      <c r="P1325" t="s">
        <v>1394</v>
      </c>
      <c r="Q1325" s="7">
        <v>46086</v>
      </c>
      <c r="R1325" t="s">
        <v>1552</v>
      </c>
      <c r="S1325" s="10" t="str">
        <f t="shared" si="140"/>
        <v/>
      </c>
      <c r="T1325" s="10" t="str">
        <f t="shared" si="141"/>
        <v/>
      </c>
      <c r="U1325" s="10" t="str">
        <f t="shared" si="142"/>
        <v/>
      </c>
      <c r="V1325" s="10" t="str">
        <f t="shared" si="143"/>
        <v/>
      </c>
      <c r="W1325" s="10" t="str">
        <f t="shared" si="144"/>
        <v/>
      </c>
      <c r="X1325" s="10">
        <f t="shared" si="145"/>
        <v>1323</v>
      </c>
      <c r="Y1325" s="10" t="str">
        <f t="shared" si="146"/>
        <v/>
      </c>
    </row>
    <row r="1326" spans="1:25" x14ac:dyDescent="0.3">
      <c r="A1326" t="s">
        <v>2890</v>
      </c>
      <c r="B1326" s="7">
        <v>46086</v>
      </c>
      <c r="C1326" t="s">
        <v>1442</v>
      </c>
      <c r="D1326" t="s">
        <v>1443</v>
      </c>
      <c r="E1326">
        <v>17</v>
      </c>
      <c r="F1326" t="s">
        <v>1565</v>
      </c>
      <c r="G1326">
        <v>1790</v>
      </c>
      <c r="H1326" t="s">
        <v>200</v>
      </c>
      <c r="I1326">
        <v>1150</v>
      </c>
      <c r="J1326">
        <v>3</v>
      </c>
      <c r="K1326">
        <v>1115.5</v>
      </c>
      <c r="L1326">
        <v>1996745</v>
      </c>
      <c r="M1326" t="s">
        <v>1557</v>
      </c>
      <c r="N1326">
        <v>359414.1</v>
      </c>
      <c r="O1326">
        <v>2356159.1</v>
      </c>
      <c r="P1326" t="s">
        <v>1418</v>
      </c>
      <c r="Q1326" s="7">
        <v>46088</v>
      </c>
      <c r="R1326" t="s">
        <v>1549</v>
      </c>
      <c r="S1326" s="10" t="str">
        <f t="shared" si="140"/>
        <v/>
      </c>
      <c r="T1326" s="10" t="str">
        <f t="shared" si="141"/>
        <v/>
      </c>
      <c r="U1326" s="10" t="str">
        <f t="shared" si="142"/>
        <v/>
      </c>
      <c r="V1326" s="10" t="str">
        <f t="shared" si="143"/>
        <v/>
      </c>
      <c r="W1326" s="10" t="str">
        <f t="shared" si="144"/>
        <v/>
      </c>
      <c r="X1326" s="10">
        <f t="shared" si="145"/>
        <v>1324</v>
      </c>
      <c r="Y1326" s="10" t="str">
        <f t="shared" si="146"/>
        <v/>
      </c>
    </row>
    <row r="1327" spans="1:25" x14ac:dyDescent="0.3">
      <c r="A1327" t="s">
        <v>2891</v>
      </c>
      <c r="B1327" s="7">
        <v>46087</v>
      </c>
      <c r="C1327" t="s">
        <v>1376</v>
      </c>
      <c r="D1327" t="s">
        <v>1377</v>
      </c>
      <c r="E1327">
        <v>18</v>
      </c>
      <c r="F1327" t="s">
        <v>1627</v>
      </c>
      <c r="G1327">
        <v>1283</v>
      </c>
      <c r="H1327" t="s">
        <v>200</v>
      </c>
      <c r="I1327">
        <v>820</v>
      </c>
      <c r="J1327">
        <v>2</v>
      </c>
      <c r="K1327">
        <v>803.6</v>
      </c>
      <c r="L1327">
        <v>1031018.8</v>
      </c>
      <c r="M1327" t="s">
        <v>1548</v>
      </c>
      <c r="N1327">
        <v>185583.38</v>
      </c>
      <c r="O1327">
        <v>1216602.18</v>
      </c>
      <c r="P1327" t="s">
        <v>1380</v>
      </c>
      <c r="Q1327" s="7">
        <v>46089</v>
      </c>
      <c r="R1327" t="s">
        <v>1549</v>
      </c>
      <c r="S1327" s="10" t="str">
        <f t="shared" si="140"/>
        <v/>
      </c>
      <c r="T1327" s="10" t="str">
        <f t="shared" si="141"/>
        <v/>
      </c>
      <c r="U1327" s="10" t="str">
        <f t="shared" si="142"/>
        <v/>
      </c>
      <c r="V1327" s="10" t="str">
        <f t="shared" si="143"/>
        <v/>
      </c>
      <c r="W1327" s="10" t="str">
        <f t="shared" si="144"/>
        <v/>
      </c>
      <c r="X1327" s="10">
        <f t="shared" si="145"/>
        <v>1325</v>
      </c>
      <c r="Y1327" s="10" t="str">
        <f t="shared" si="146"/>
        <v/>
      </c>
    </row>
    <row r="1328" spans="1:25" x14ac:dyDescent="0.3">
      <c r="A1328" t="s">
        <v>2892</v>
      </c>
      <c r="B1328" s="7">
        <v>46087</v>
      </c>
      <c r="C1328" t="s">
        <v>1376</v>
      </c>
      <c r="D1328" t="s">
        <v>1377</v>
      </c>
      <c r="E1328">
        <v>18</v>
      </c>
      <c r="F1328" t="s">
        <v>1581</v>
      </c>
      <c r="G1328">
        <v>1968</v>
      </c>
      <c r="H1328" t="s">
        <v>200</v>
      </c>
      <c r="I1328">
        <v>980</v>
      </c>
      <c r="J1328">
        <v>0</v>
      </c>
      <c r="K1328">
        <v>980</v>
      </c>
      <c r="L1328">
        <v>1928640</v>
      </c>
      <c r="M1328" t="s">
        <v>1548</v>
      </c>
      <c r="N1328">
        <v>347155.20000000001</v>
      </c>
      <c r="O1328">
        <v>2275795.2000000002</v>
      </c>
      <c r="P1328" t="s">
        <v>1380</v>
      </c>
      <c r="Q1328" s="7">
        <v>46089</v>
      </c>
      <c r="R1328" t="s">
        <v>1549</v>
      </c>
      <c r="S1328" s="10" t="str">
        <f t="shared" si="140"/>
        <v/>
      </c>
      <c r="T1328" s="10" t="str">
        <f t="shared" si="141"/>
        <v/>
      </c>
      <c r="U1328" s="10" t="str">
        <f t="shared" si="142"/>
        <v/>
      </c>
      <c r="V1328" s="10" t="str">
        <f t="shared" si="143"/>
        <v/>
      </c>
      <c r="W1328" s="10" t="str">
        <f t="shared" si="144"/>
        <v/>
      </c>
      <c r="X1328" s="10">
        <f t="shared" si="145"/>
        <v>1326</v>
      </c>
      <c r="Y1328" s="10" t="str">
        <f t="shared" si="146"/>
        <v/>
      </c>
    </row>
    <row r="1329" spans="1:25" x14ac:dyDescent="0.3">
      <c r="A1329" t="s">
        <v>2893</v>
      </c>
      <c r="B1329" s="7">
        <v>46087</v>
      </c>
      <c r="C1329" t="s">
        <v>1419</v>
      </c>
      <c r="D1329" t="s">
        <v>1420</v>
      </c>
      <c r="E1329">
        <v>18</v>
      </c>
      <c r="F1329" t="s">
        <v>1570</v>
      </c>
      <c r="G1329">
        <v>2156</v>
      </c>
      <c r="H1329" t="s">
        <v>200</v>
      </c>
      <c r="I1329">
        <v>780</v>
      </c>
      <c r="J1329">
        <v>2</v>
      </c>
      <c r="K1329">
        <v>764.4</v>
      </c>
      <c r="L1329">
        <v>1648046.4</v>
      </c>
      <c r="M1329" t="s">
        <v>1548</v>
      </c>
      <c r="N1329">
        <v>296648.34999999998</v>
      </c>
      <c r="O1329">
        <v>1944694.75</v>
      </c>
      <c r="P1329" t="s">
        <v>1418</v>
      </c>
      <c r="Q1329" s="7">
        <v>46088</v>
      </c>
      <c r="R1329" t="s">
        <v>1549</v>
      </c>
      <c r="S1329" s="10" t="str">
        <f t="shared" si="140"/>
        <v/>
      </c>
      <c r="T1329" s="10" t="str">
        <f t="shared" si="141"/>
        <v/>
      </c>
      <c r="U1329" s="10" t="str">
        <f t="shared" si="142"/>
        <v/>
      </c>
      <c r="V1329" s="10" t="str">
        <f t="shared" si="143"/>
        <v/>
      </c>
      <c r="W1329" s="10" t="str">
        <f t="shared" si="144"/>
        <v/>
      </c>
      <c r="X1329" s="10">
        <f t="shared" si="145"/>
        <v>1327</v>
      </c>
      <c r="Y1329" s="10" t="str">
        <f t="shared" si="146"/>
        <v/>
      </c>
    </row>
    <row r="1330" spans="1:25" x14ac:dyDescent="0.3">
      <c r="A1330" t="s">
        <v>2894</v>
      </c>
      <c r="B1330" s="7">
        <v>46082</v>
      </c>
      <c r="C1330" t="s">
        <v>1446</v>
      </c>
      <c r="D1330" t="s">
        <v>1447</v>
      </c>
      <c r="E1330">
        <v>17</v>
      </c>
      <c r="F1330" t="s">
        <v>1563</v>
      </c>
      <c r="G1330">
        <v>37</v>
      </c>
      <c r="H1330" t="s">
        <v>204</v>
      </c>
      <c r="I1330">
        <v>480</v>
      </c>
      <c r="J1330">
        <v>2</v>
      </c>
      <c r="K1330">
        <v>470.4</v>
      </c>
      <c r="L1330">
        <v>17404.8</v>
      </c>
      <c r="M1330" t="s">
        <v>1557</v>
      </c>
      <c r="N1330">
        <v>3132.86</v>
      </c>
      <c r="O1330">
        <v>20537.66</v>
      </c>
      <c r="P1330" t="s">
        <v>1380</v>
      </c>
      <c r="Q1330" s="7">
        <v>46082</v>
      </c>
      <c r="R1330" t="s">
        <v>1552</v>
      </c>
      <c r="S1330" s="10" t="str">
        <f t="shared" si="140"/>
        <v/>
      </c>
      <c r="T1330" s="10" t="str">
        <f t="shared" si="141"/>
        <v>FLAG</v>
      </c>
      <c r="U1330" s="10" t="str">
        <f t="shared" si="142"/>
        <v/>
      </c>
      <c r="V1330" s="10" t="str">
        <f t="shared" si="143"/>
        <v/>
      </c>
      <c r="W1330" s="10" t="str">
        <f t="shared" si="144"/>
        <v/>
      </c>
      <c r="X1330" s="10">
        <f t="shared" si="145"/>
        <v>1328</v>
      </c>
      <c r="Y1330" s="10" t="str">
        <f t="shared" si="146"/>
        <v/>
      </c>
    </row>
    <row r="1331" spans="1:25" x14ac:dyDescent="0.3">
      <c r="A1331" t="s">
        <v>2895</v>
      </c>
      <c r="B1331" s="7">
        <v>46087</v>
      </c>
      <c r="C1331" t="s">
        <v>1412</v>
      </c>
      <c r="D1331" t="s">
        <v>1413</v>
      </c>
      <c r="E1331">
        <v>18</v>
      </c>
      <c r="F1331" t="s">
        <v>1547</v>
      </c>
      <c r="G1331">
        <v>781</v>
      </c>
      <c r="H1331" t="s">
        <v>190</v>
      </c>
      <c r="I1331">
        <v>355</v>
      </c>
      <c r="J1331">
        <v>0</v>
      </c>
      <c r="K1331">
        <v>355</v>
      </c>
      <c r="L1331">
        <v>277255</v>
      </c>
      <c r="M1331" t="s">
        <v>1548</v>
      </c>
      <c r="N1331">
        <v>49905.9</v>
      </c>
      <c r="O1331">
        <v>327160.90000000002</v>
      </c>
      <c r="P1331" t="s">
        <v>1389</v>
      </c>
      <c r="Q1331" s="7">
        <v>46088</v>
      </c>
      <c r="R1331" t="s">
        <v>1549</v>
      </c>
      <c r="S1331" s="10" t="str">
        <f t="shared" si="140"/>
        <v/>
      </c>
      <c r="T1331" s="10" t="str">
        <f t="shared" si="141"/>
        <v/>
      </c>
      <c r="U1331" s="10" t="str">
        <f t="shared" si="142"/>
        <v/>
      </c>
      <c r="V1331" s="10" t="str">
        <f t="shared" si="143"/>
        <v/>
      </c>
      <c r="W1331" s="10" t="str">
        <f t="shared" si="144"/>
        <v/>
      </c>
      <c r="X1331" s="10">
        <f t="shared" si="145"/>
        <v>1329</v>
      </c>
      <c r="Y1331" s="10" t="str">
        <f t="shared" si="146"/>
        <v/>
      </c>
    </row>
    <row r="1332" spans="1:25" x14ac:dyDescent="0.3">
      <c r="A1332" t="s">
        <v>2896</v>
      </c>
      <c r="B1332" s="7">
        <v>46087</v>
      </c>
      <c r="C1332" t="s">
        <v>1427</v>
      </c>
      <c r="D1332" t="s">
        <v>1428</v>
      </c>
      <c r="E1332">
        <v>18</v>
      </c>
      <c r="F1332" t="s">
        <v>1547</v>
      </c>
      <c r="G1332">
        <v>1797</v>
      </c>
      <c r="H1332" t="s">
        <v>190</v>
      </c>
      <c r="I1332">
        <v>355</v>
      </c>
      <c r="J1332">
        <v>3</v>
      </c>
      <c r="K1332">
        <v>344.35</v>
      </c>
      <c r="L1332">
        <v>618796.94999999995</v>
      </c>
      <c r="M1332" t="s">
        <v>1548</v>
      </c>
      <c r="N1332">
        <v>111383.45</v>
      </c>
      <c r="O1332">
        <v>730180.39999999991</v>
      </c>
      <c r="P1332" t="s">
        <v>1394</v>
      </c>
      <c r="Q1332" s="7">
        <v>46087</v>
      </c>
      <c r="R1332" t="s">
        <v>1549</v>
      </c>
      <c r="S1332" s="10" t="str">
        <f t="shared" si="140"/>
        <v/>
      </c>
      <c r="T1332" s="10" t="str">
        <f t="shared" si="141"/>
        <v/>
      </c>
      <c r="U1332" s="10" t="str">
        <f t="shared" si="142"/>
        <v/>
      </c>
      <c r="V1332" s="10" t="str">
        <f t="shared" si="143"/>
        <v/>
      </c>
      <c r="W1332" s="10" t="str">
        <f t="shared" si="144"/>
        <v/>
      </c>
      <c r="X1332" s="10">
        <f t="shared" si="145"/>
        <v>1330</v>
      </c>
      <c r="Y1332" s="10" t="str">
        <f t="shared" si="146"/>
        <v/>
      </c>
    </row>
    <row r="1333" spans="1:25" x14ac:dyDescent="0.3">
      <c r="A1333" t="s">
        <v>2897</v>
      </c>
      <c r="B1333" s="7">
        <v>46087</v>
      </c>
      <c r="C1333" t="s">
        <v>1399</v>
      </c>
      <c r="D1333" t="s">
        <v>1400</v>
      </c>
      <c r="E1333">
        <v>18</v>
      </c>
      <c r="F1333" t="s">
        <v>1570</v>
      </c>
      <c r="G1333">
        <v>1864</v>
      </c>
      <c r="H1333" t="s">
        <v>200</v>
      </c>
      <c r="I1333">
        <v>780</v>
      </c>
      <c r="J1333">
        <v>0</v>
      </c>
      <c r="K1333">
        <v>780</v>
      </c>
      <c r="L1333">
        <v>1453920</v>
      </c>
      <c r="M1333" t="s">
        <v>1548</v>
      </c>
      <c r="N1333">
        <v>261705.60000000001</v>
      </c>
      <c r="O1333">
        <v>1715625.6</v>
      </c>
      <c r="P1333" t="s">
        <v>1380</v>
      </c>
      <c r="Q1333" s="7">
        <v>46089</v>
      </c>
      <c r="R1333" t="s">
        <v>1549</v>
      </c>
      <c r="S1333" s="10" t="str">
        <f t="shared" si="140"/>
        <v/>
      </c>
      <c r="T1333" s="10" t="str">
        <f t="shared" si="141"/>
        <v/>
      </c>
      <c r="U1333" s="10" t="str">
        <f t="shared" si="142"/>
        <v/>
      </c>
      <c r="V1333" s="10" t="str">
        <f t="shared" si="143"/>
        <v/>
      </c>
      <c r="W1333" s="10" t="str">
        <f t="shared" si="144"/>
        <v/>
      </c>
      <c r="X1333" s="10">
        <f t="shared" si="145"/>
        <v>1331</v>
      </c>
      <c r="Y1333" s="10" t="str">
        <f t="shared" si="146"/>
        <v/>
      </c>
    </row>
    <row r="1334" spans="1:25" x14ac:dyDescent="0.3">
      <c r="A1334" t="s">
        <v>2898</v>
      </c>
      <c r="B1334" s="7">
        <v>46087</v>
      </c>
      <c r="C1334" t="s">
        <v>1436</v>
      </c>
      <c r="D1334" t="s">
        <v>1437</v>
      </c>
      <c r="E1334">
        <v>18</v>
      </c>
      <c r="F1334" t="s">
        <v>1627</v>
      </c>
      <c r="G1334">
        <v>1860</v>
      </c>
      <c r="H1334" t="s">
        <v>200</v>
      </c>
      <c r="I1334">
        <v>820</v>
      </c>
      <c r="J1334">
        <v>15</v>
      </c>
      <c r="K1334">
        <v>697</v>
      </c>
      <c r="L1334">
        <v>1296420</v>
      </c>
      <c r="M1334" t="s">
        <v>1548</v>
      </c>
      <c r="N1334">
        <v>233355.6</v>
      </c>
      <c r="O1334">
        <v>1529775.6</v>
      </c>
      <c r="P1334" t="s">
        <v>1380</v>
      </c>
      <c r="Q1334" s="7">
        <v>46087</v>
      </c>
      <c r="R1334" t="s">
        <v>1549</v>
      </c>
      <c r="S1334" s="10" t="str">
        <f t="shared" si="140"/>
        <v>FLAG</v>
      </c>
      <c r="T1334" s="10" t="str">
        <f t="shared" si="141"/>
        <v/>
      </c>
      <c r="U1334" s="10" t="str">
        <f t="shared" si="142"/>
        <v/>
      </c>
      <c r="V1334" s="10" t="str">
        <f t="shared" si="143"/>
        <v/>
      </c>
      <c r="W1334" s="10" t="str">
        <f t="shared" si="144"/>
        <v/>
      </c>
      <c r="X1334" s="10">
        <f t="shared" si="145"/>
        <v>1332</v>
      </c>
      <c r="Y1334" s="10" t="str">
        <f t="shared" si="146"/>
        <v/>
      </c>
    </row>
    <row r="1335" spans="1:25" x14ac:dyDescent="0.3">
      <c r="A1335" t="s">
        <v>2899</v>
      </c>
      <c r="B1335" s="7">
        <v>46087</v>
      </c>
      <c r="C1335" t="s">
        <v>1399</v>
      </c>
      <c r="D1335" t="s">
        <v>1400</v>
      </c>
      <c r="E1335">
        <v>18</v>
      </c>
      <c r="F1335" t="s">
        <v>1609</v>
      </c>
      <c r="G1335">
        <v>1636</v>
      </c>
      <c r="H1335" t="s">
        <v>200</v>
      </c>
      <c r="I1335">
        <v>690</v>
      </c>
      <c r="J1335">
        <v>0</v>
      </c>
      <c r="K1335">
        <v>690</v>
      </c>
      <c r="L1335">
        <v>1128840</v>
      </c>
      <c r="M1335" t="s">
        <v>1548</v>
      </c>
      <c r="N1335">
        <v>203191.2</v>
      </c>
      <c r="O1335">
        <v>1332031.2</v>
      </c>
      <c r="P1335" t="s">
        <v>1380</v>
      </c>
      <c r="Q1335" s="7">
        <v>46087</v>
      </c>
      <c r="R1335" t="s">
        <v>1552</v>
      </c>
      <c r="S1335" s="10" t="str">
        <f t="shared" si="140"/>
        <v/>
      </c>
      <c r="T1335" s="10" t="str">
        <f t="shared" si="141"/>
        <v/>
      </c>
      <c r="U1335" s="10" t="str">
        <f t="shared" si="142"/>
        <v/>
      </c>
      <c r="V1335" s="10" t="str">
        <f t="shared" si="143"/>
        <v/>
      </c>
      <c r="W1335" s="10" t="str">
        <f t="shared" si="144"/>
        <v/>
      </c>
      <c r="X1335" s="10">
        <f t="shared" si="145"/>
        <v>1333</v>
      </c>
      <c r="Y1335" s="10" t="str">
        <f t="shared" si="146"/>
        <v/>
      </c>
    </row>
    <row r="1336" spans="1:25" x14ac:dyDescent="0.3">
      <c r="A1336" t="s">
        <v>2900</v>
      </c>
      <c r="B1336" s="7">
        <v>46088</v>
      </c>
      <c r="C1336" t="s">
        <v>1461</v>
      </c>
      <c r="D1336" t="s">
        <v>1462</v>
      </c>
      <c r="E1336">
        <v>13</v>
      </c>
      <c r="F1336" t="s">
        <v>1618</v>
      </c>
      <c r="G1336">
        <v>2691</v>
      </c>
      <c r="H1336" t="s">
        <v>190</v>
      </c>
      <c r="I1336">
        <v>368</v>
      </c>
      <c r="J1336">
        <v>0</v>
      </c>
      <c r="K1336">
        <v>368</v>
      </c>
      <c r="L1336">
        <v>990288</v>
      </c>
      <c r="M1336" t="s">
        <v>1557</v>
      </c>
      <c r="N1336">
        <v>178251.84</v>
      </c>
      <c r="O1336">
        <v>1168539.8400000001</v>
      </c>
      <c r="P1336" t="s">
        <v>1389</v>
      </c>
      <c r="Q1336" s="7">
        <v>46089</v>
      </c>
      <c r="R1336" t="s">
        <v>1549</v>
      </c>
      <c r="S1336" s="10" t="str">
        <f t="shared" si="140"/>
        <v/>
      </c>
      <c r="T1336" s="10" t="str">
        <f t="shared" si="141"/>
        <v/>
      </c>
      <c r="U1336" s="10" t="str">
        <f t="shared" si="142"/>
        <v/>
      </c>
      <c r="V1336" s="10" t="str">
        <f t="shared" si="143"/>
        <v/>
      </c>
      <c r="W1336" s="10" t="str">
        <f t="shared" si="144"/>
        <v/>
      </c>
      <c r="X1336" s="10">
        <f t="shared" si="145"/>
        <v>1334</v>
      </c>
      <c r="Y1336" s="10" t="str">
        <f t="shared" si="146"/>
        <v/>
      </c>
    </row>
    <row r="1337" spans="1:25" x14ac:dyDescent="0.3">
      <c r="A1337" t="s">
        <v>2901</v>
      </c>
      <c r="B1337" s="7">
        <v>46088</v>
      </c>
      <c r="C1337" t="s">
        <v>1436</v>
      </c>
      <c r="D1337" t="s">
        <v>1437</v>
      </c>
      <c r="E1337">
        <v>18</v>
      </c>
      <c r="F1337" t="s">
        <v>1607</v>
      </c>
      <c r="G1337">
        <v>604</v>
      </c>
      <c r="H1337" t="s">
        <v>200</v>
      </c>
      <c r="I1337">
        <v>610</v>
      </c>
      <c r="J1337">
        <v>2</v>
      </c>
      <c r="K1337">
        <v>597.79999999999995</v>
      </c>
      <c r="L1337">
        <v>361071.2</v>
      </c>
      <c r="M1337" t="s">
        <v>1548</v>
      </c>
      <c r="N1337">
        <v>64992.82</v>
      </c>
      <c r="O1337">
        <v>426064.02</v>
      </c>
      <c r="P1337" t="s">
        <v>1394</v>
      </c>
      <c r="Q1337" s="7">
        <v>46089</v>
      </c>
      <c r="R1337" t="s">
        <v>1552</v>
      </c>
      <c r="S1337" s="10" t="str">
        <f t="shared" si="140"/>
        <v/>
      </c>
      <c r="T1337" s="10" t="str">
        <f t="shared" si="141"/>
        <v/>
      </c>
      <c r="U1337" s="10" t="str">
        <f t="shared" si="142"/>
        <v/>
      </c>
      <c r="V1337" s="10" t="str">
        <f t="shared" si="143"/>
        <v/>
      </c>
      <c r="W1337" s="10" t="str">
        <f t="shared" si="144"/>
        <v/>
      </c>
      <c r="X1337" s="10">
        <f t="shared" si="145"/>
        <v>1335</v>
      </c>
      <c r="Y1337" s="10" t="str">
        <f t="shared" si="146"/>
        <v/>
      </c>
    </row>
    <row r="1338" spans="1:25" x14ac:dyDescent="0.3">
      <c r="A1338" t="s">
        <v>2902</v>
      </c>
      <c r="B1338" s="7">
        <v>46088</v>
      </c>
      <c r="C1338" t="s">
        <v>1455</v>
      </c>
      <c r="D1338" t="s">
        <v>1456</v>
      </c>
      <c r="E1338">
        <v>18</v>
      </c>
      <c r="F1338" t="s">
        <v>1604</v>
      </c>
      <c r="G1338">
        <v>278</v>
      </c>
      <c r="H1338" t="s">
        <v>204</v>
      </c>
      <c r="I1338">
        <v>95</v>
      </c>
      <c r="J1338">
        <v>1</v>
      </c>
      <c r="K1338">
        <v>94.05</v>
      </c>
      <c r="L1338">
        <v>26145.9</v>
      </c>
      <c r="M1338" t="s">
        <v>1548</v>
      </c>
      <c r="N1338">
        <v>4706.26</v>
      </c>
      <c r="O1338">
        <v>30852.16</v>
      </c>
      <c r="P1338" t="s">
        <v>1389</v>
      </c>
      <c r="Q1338" s="7">
        <v>46089</v>
      </c>
      <c r="R1338" t="s">
        <v>1552</v>
      </c>
      <c r="S1338" s="10" t="str">
        <f t="shared" si="140"/>
        <v/>
      </c>
      <c r="T1338" s="10" t="str">
        <f t="shared" si="141"/>
        <v/>
      </c>
      <c r="U1338" s="10" t="str">
        <f t="shared" si="142"/>
        <v/>
      </c>
      <c r="V1338" s="10" t="str">
        <f t="shared" si="143"/>
        <v/>
      </c>
      <c r="W1338" s="10" t="str">
        <f t="shared" si="144"/>
        <v/>
      </c>
      <c r="X1338" s="10">
        <f t="shared" si="145"/>
        <v>1336</v>
      </c>
      <c r="Y1338" s="10" t="str">
        <f t="shared" si="146"/>
        <v/>
      </c>
    </row>
    <row r="1339" spans="1:25" x14ac:dyDescent="0.3">
      <c r="A1339" t="s">
        <v>2903</v>
      </c>
      <c r="B1339" s="7">
        <v>46090</v>
      </c>
      <c r="C1339" t="s">
        <v>1415</v>
      </c>
      <c r="D1339" t="s">
        <v>1416</v>
      </c>
      <c r="E1339">
        <v>18</v>
      </c>
      <c r="F1339" t="s">
        <v>1572</v>
      </c>
      <c r="G1339">
        <v>1107</v>
      </c>
      <c r="H1339" t="s">
        <v>200</v>
      </c>
      <c r="I1339">
        <v>610</v>
      </c>
      <c r="J1339">
        <v>3</v>
      </c>
      <c r="K1339">
        <v>591.70000000000005</v>
      </c>
      <c r="L1339">
        <v>655011.9</v>
      </c>
      <c r="M1339" t="s">
        <v>1548</v>
      </c>
      <c r="N1339">
        <v>117902.14</v>
      </c>
      <c r="O1339">
        <v>772914.04</v>
      </c>
      <c r="P1339" t="s">
        <v>1418</v>
      </c>
      <c r="Q1339" s="7">
        <v>46091</v>
      </c>
      <c r="R1339" t="s">
        <v>1549</v>
      </c>
      <c r="S1339" s="10" t="str">
        <f t="shared" si="140"/>
        <v/>
      </c>
      <c r="T1339" s="10" t="str">
        <f t="shared" si="141"/>
        <v/>
      </c>
      <c r="U1339" s="10" t="str">
        <f t="shared" si="142"/>
        <v/>
      </c>
      <c r="V1339" s="10" t="str">
        <f t="shared" si="143"/>
        <v/>
      </c>
      <c r="W1339" s="10" t="str">
        <f t="shared" si="144"/>
        <v/>
      </c>
      <c r="X1339" s="10">
        <f t="shared" si="145"/>
        <v>1337</v>
      </c>
      <c r="Y1339" s="10" t="str">
        <f t="shared" si="146"/>
        <v/>
      </c>
    </row>
    <row r="1340" spans="1:25" x14ac:dyDescent="0.3">
      <c r="A1340" t="s">
        <v>2904</v>
      </c>
      <c r="B1340" s="7">
        <v>46090</v>
      </c>
      <c r="C1340" t="s">
        <v>1395</v>
      </c>
      <c r="D1340" t="s">
        <v>1396</v>
      </c>
      <c r="E1340">
        <v>18</v>
      </c>
      <c r="F1340" t="s">
        <v>1607</v>
      </c>
      <c r="G1340">
        <v>1873</v>
      </c>
      <c r="H1340" t="s">
        <v>200</v>
      </c>
      <c r="I1340">
        <v>610</v>
      </c>
      <c r="J1340">
        <v>0</v>
      </c>
      <c r="K1340">
        <v>610</v>
      </c>
      <c r="L1340">
        <v>1142530</v>
      </c>
      <c r="M1340" t="s">
        <v>1548</v>
      </c>
      <c r="N1340">
        <v>205655.4</v>
      </c>
      <c r="O1340">
        <v>1348185.4</v>
      </c>
      <c r="P1340" t="s">
        <v>1394</v>
      </c>
      <c r="Q1340" s="7">
        <v>46090</v>
      </c>
      <c r="R1340" t="s">
        <v>1549</v>
      </c>
      <c r="S1340" s="10" t="str">
        <f t="shared" si="140"/>
        <v/>
      </c>
      <c r="T1340" s="10" t="str">
        <f t="shared" si="141"/>
        <v/>
      </c>
      <c r="U1340" s="10" t="str">
        <f t="shared" si="142"/>
        <v/>
      </c>
      <c r="V1340" s="10" t="str">
        <f t="shared" si="143"/>
        <v/>
      </c>
      <c r="W1340" s="10" t="str">
        <f t="shared" si="144"/>
        <v/>
      </c>
      <c r="X1340" s="10">
        <f t="shared" si="145"/>
        <v>1338</v>
      </c>
      <c r="Y1340" s="10" t="str">
        <f t="shared" si="146"/>
        <v/>
      </c>
    </row>
    <row r="1341" spans="1:25" x14ac:dyDescent="0.3">
      <c r="A1341" t="s">
        <v>2905</v>
      </c>
      <c r="B1341" s="7">
        <v>46090</v>
      </c>
      <c r="C1341" t="s">
        <v>1517</v>
      </c>
      <c r="D1341" t="s">
        <v>1518</v>
      </c>
      <c r="E1341">
        <v>14</v>
      </c>
      <c r="F1341" t="s">
        <v>1627</v>
      </c>
      <c r="G1341">
        <v>1584</v>
      </c>
      <c r="H1341" t="s">
        <v>200</v>
      </c>
      <c r="I1341">
        <v>820</v>
      </c>
      <c r="J1341">
        <v>0</v>
      </c>
      <c r="K1341">
        <v>820</v>
      </c>
      <c r="L1341">
        <v>1298880</v>
      </c>
      <c r="M1341" t="s">
        <v>1557</v>
      </c>
      <c r="N1341">
        <v>233798.39999999999</v>
      </c>
      <c r="O1341">
        <v>1532678.4</v>
      </c>
      <c r="P1341" t="s">
        <v>1394</v>
      </c>
      <c r="Q1341" s="7">
        <v>46091</v>
      </c>
      <c r="R1341" t="s">
        <v>1552</v>
      </c>
      <c r="S1341" s="10" t="str">
        <f t="shared" si="140"/>
        <v/>
      </c>
      <c r="T1341" s="10" t="str">
        <f t="shared" si="141"/>
        <v/>
      </c>
      <c r="U1341" s="10" t="str">
        <f t="shared" si="142"/>
        <v/>
      </c>
      <c r="V1341" s="10" t="str">
        <f t="shared" si="143"/>
        <v/>
      </c>
      <c r="W1341" s="10" t="str">
        <f t="shared" si="144"/>
        <v/>
      </c>
      <c r="X1341" s="10">
        <f t="shared" si="145"/>
        <v>1339</v>
      </c>
      <c r="Y1341" s="10" t="str">
        <f t="shared" si="146"/>
        <v/>
      </c>
    </row>
    <row r="1342" spans="1:25" x14ac:dyDescent="0.3">
      <c r="A1342" t="s">
        <v>2906</v>
      </c>
      <c r="B1342" s="7">
        <v>46090</v>
      </c>
      <c r="C1342" t="s">
        <v>1465</v>
      </c>
      <c r="D1342" t="s">
        <v>1466</v>
      </c>
      <c r="E1342">
        <v>18</v>
      </c>
      <c r="F1342" t="s">
        <v>1618</v>
      </c>
      <c r="G1342">
        <v>2736</v>
      </c>
      <c r="H1342" t="s">
        <v>190</v>
      </c>
      <c r="I1342">
        <v>368</v>
      </c>
      <c r="J1342">
        <v>4</v>
      </c>
      <c r="K1342">
        <v>353.28</v>
      </c>
      <c r="L1342">
        <v>966574.07999999996</v>
      </c>
      <c r="M1342" t="s">
        <v>1548</v>
      </c>
      <c r="N1342">
        <v>173983.33</v>
      </c>
      <c r="O1342">
        <v>1140557.4099999999</v>
      </c>
      <c r="P1342" t="s">
        <v>1380</v>
      </c>
      <c r="Q1342" s="7">
        <v>46090</v>
      </c>
      <c r="R1342" t="s">
        <v>1552</v>
      </c>
      <c r="S1342" s="10" t="str">
        <f t="shared" si="140"/>
        <v/>
      </c>
      <c r="T1342" s="10" t="str">
        <f t="shared" si="141"/>
        <v/>
      </c>
      <c r="U1342" s="10" t="str">
        <f t="shared" si="142"/>
        <v/>
      </c>
      <c r="V1342" s="10" t="str">
        <f t="shared" si="143"/>
        <v/>
      </c>
      <c r="W1342" s="10" t="str">
        <f t="shared" si="144"/>
        <v/>
      </c>
      <c r="X1342" s="10">
        <f t="shared" si="145"/>
        <v>1340</v>
      </c>
      <c r="Y1342" s="10" t="str">
        <f t="shared" si="146"/>
        <v/>
      </c>
    </row>
    <row r="1343" spans="1:25" x14ac:dyDescent="0.3">
      <c r="A1343" t="s">
        <v>2907</v>
      </c>
      <c r="B1343" s="7">
        <v>46090</v>
      </c>
      <c r="C1343" t="s">
        <v>1436</v>
      </c>
      <c r="D1343" t="s">
        <v>1437</v>
      </c>
      <c r="E1343">
        <v>18</v>
      </c>
      <c r="F1343" t="s">
        <v>1547</v>
      </c>
      <c r="G1343">
        <v>2215</v>
      </c>
      <c r="H1343" t="s">
        <v>190</v>
      </c>
      <c r="I1343">
        <v>355</v>
      </c>
      <c r="J1343">
        <v>1</v>
      </c>
      <c r="K1343">
        <v>351.45</v>
      </c>
      <c r="L1343">
        <v>778461.75</v>
      </c>
      <c r="M1343" t="s">
        <v>1548</v>
      </c>
      <c r="N1343">
        <v>140123.12</v>
      </c>
      <c r="O1343">
        <v>918584.87</v>
      </c>
      <c r="P1343" t="s">
        <v>1394</v>
      </c>
      <c r="Q1343" s="7">
        <v>46091</v>
      </c>
      <c r="R1343" t="s">
        <v>1549</v>
      </c>
      <c r="S1343" s="10" t="str">
        <f t="shared" si="140"/>
        <v/>
      </c>
      <c r="T1343" s="10" t="str">
        <f t="shared" si="141"/>
        <v/>
      </c>
      <c r="U1343" s="10" t="str">
        <f t="shared" si="142"/>
        <v/>
      </c>
      <c r="V1343" s="10" t="str">
        <f t="shared" si="143"/>
        <v/>
      </c>
      <c r="W1343" s="10" t="str">
        <f t="shared" si="144"/>
        <v/>
      </c>
      <c r="X1343" s="10">
        <f t="shared" si="145"/>
        <v>1341</v>
      </c>
      <c r="Y1343" s="10" t="str">
        <f t="shared" si="146"/>
        <v/>
      </c>
    </row>
    <row r="1344" spans="1:25" x14ac:dyDescent="0.3">
      <c r="A1344" t="s">
        <v>2908</v>
      </c>
      <c r="B1344" s="7">
        <v>46090</v>
      </c>
      <c r="C1344" t="s">
        <v>1458</v>
      </c>
      <c r="D1344" t="s">
        <v>1459</v>
      </c>
      <c r="E1344">
        <v>18</v>
      </c>
      <c r="F1344" t="s">
        <v>1563</v>
      </c>
      <c r="G1344">
        <v>361</v>
      </c>
      <c r="H1344" t="s">
        <v>204</v>
      </c>
      <c r="I1344">
        <v>480</v>
      </c>
      <c r="J1344">
        <v>0</v>
      </c>
      <c r="K1344">
        <v>480</v>
      </c>
      <c r="L1344">
        <v>173280</v>
      </c>
      <c r="M1344" t="s">
        <v>1548</v>
      </c>
      <c r="N1344">
        <v>31190.400000000001</v>
      </c>
      <c r="O1344">
        <v>204470.39999999999</v>
      </c>
      <c r="P1344" t="s">
        <v>1394</v>
      </c>
      <c r="Q1344" s="7">
        <v>46091</v>
      </c>
      <c r="R1344" t="s">
        <v>1549</v>
      </c>
      <c r="S1344" s="10" t="str">
        <f t="shared" si="140"/>
        <v/>
      </c>
      <c r="T1344" s="10" t="str">
        <f t="shared" si="141"/>
        <v/>
      </c>
      <c r="U1344" s="10" t="str">
        <f t="shared" si="142"/>
        <v/>
      </c>
      <c r="V1344" s="10" t="str">
        <f t="shared" si="143"/>
        <v/>
      </c>
      <c r="W1344" s="10" t="str">
        <f t="shared" si="144"/>
        <v/>
      </c>
      <c r="X1344" s="10">
        <f t="shared" si="145"/>
        <v>1342</v>
      </c>
      <c r="Y1344" s="10" t="str">
        <f t="shared" si="146"/>
        <v/>
      </c>
    </row>
    <row r="1345" spans="1:25" x14ac:dyDescent="0.3">
      <c r="A1345" t="s">
        <v>2909</v>
      </c>
      <c r="B1345" s="7">
        <v>46090</v>
      </c>
      <c r="C1345" t="s">
        <v>1381</v>
      </c>
      <c r="D1345" t="s">
        <v>1382</v>
      </c>
      <c r="E1345">
        <v>18</v>
      </c>
      <c r="F1345" t="s">
        <v>1568</v>
      </c>
      <c r="G1345">
        <v>1097</v>
      </c>
      <c r="H1345" t="s">
        <v>200</v>
      </c>
      <c r="I1345">
        <v>165</v>
      </c>
      <c r="J1345">
        <v>1</v>
      </c>
      <c r="K1345">
        <v>163.35</v>
      </c>
      <c r="L1345">
        <v>179194.95</v>
      </c>
      <c r="M1345" t="s">
        <v>1548</v>
      </c>
      <c r="N1345">
        <v>32255.09</v>
      </c>
      <c r="O1345">
        <v>211450.04</v>
      </c>
      <c r="P1345" t="s">
        <v>1380</v>
      </c>
      <c r="Q1345" s="7">
        <v>46091</v>
      </c>
      <c r="R1345" t="s">
        <v>1549</v>
      </c>
      <c r="S1345" s="10" t="str">
        <f t="shared" si="140"/>
        <v/>
      </c>
      <c r="T1345" s="10" t="str">
        <f t="shared" si="141"/>
        <v/>
      </c>
      <c r="U1345" s="10" t="str">
        <f t="shared" si="142"/>
        <v/>
      </c>
      <c r="V1345" s="10" t="str">
        <f t="shared" si="143"/>
        <v/>
      </c>
      <c r="W1345" s="10" t="str">
        <f t="shared" si="144"/>
        <v/>
      </c>
      <c r="X1345" s="10">
        <f t="shared" si="145"/>
        <v>1343</v>
      </c>
      <c r="Y1345" s="10" t="str">
        <f t="shared" si="146"/>
        <v/>
      </c>
    </row>
    <row r="1346" spans="1:25" x14ac:dyDescent="0.3">
      <c r="A1346" t="s">
        <v>2910</v>
      </c>
      <c r="B1346" s="7">
        <v>46090</v>
      </c>
      <c r="C1346" t="s">
        <v>1409</v>
      </c>
      <c r="D1346" t="s">
        <v>1410</v>
      </c>
      <c r="E1346">
        <v>18</v>
      </c>
      <c r="F1346" t="s">
        <v>1565</v>
      </c>
      <c r="G1346">
        <v>295</v>
      </c>
      <c r="H1346" t="s">
        <v>200</v>
      </c>
      <c r="I1346">
        <v>1150</v>
      </c>
      <c r="J1346">
        <v>3</v>
      </c>
      <c r="K1346">
        <v>1115.5</v>
      </c>
      <c r="L1346">
        <v>329072.5</v>
      </c>
      <c r="M1346" t="s">
        <v>1548</v>
      </c>
      <c r="N1346">
        <v>59233.05</v>
      </c>
      <c r="O1346">
        <v>388305.55</v>
      </c>
      <c r="P1346" t="s">
        <v>1380</v>
      </c>
      <c r="Q1346" s="7">
        <v>46090</v>
      </c>
      <c r="R1346" t="s">
        <v>1549</v>
      </c>
      <c r="S1346" s="10" t="str">
        <f t="shared" si="140"/>
        <v/>
      </c>
      <c r="T1346" s="10" t="str">
        <f t="shared" si="141"/>
        <v/>
      </c>
      <c r="U1346" s="10" t="str">
        <f t="shared" si="142"/>
        <v/>
      </c>
      <c r="V1346" s="10" t="str">
        <f t="shared" si="143"/>
        <v/>
      </c>
      <c r="W1346" s="10" t="str">
        <f t="shared" si="144"/>
        <v/>
      </c>
      <c r="X1346" s="10">
        <f t="shared" si="145"/>
        <v>1344</v>
      </c>
      <c r="Y1346" s="10" t="str">
        <f t="shared" si="146"/>
        <v/>
      </c>
    </row>
    <row r="1347" spans="1:25" x14ac:dyDescent="0.3">
      <c r="A1347" t="s">
        <v>2911</v>
      </c>
      <c r="B1347" s="7">
        <v>46090</v>
      </c>
      <c r="C1347" t="s">
        <v>1496</v>
      </c>
      <c r="D1347" t="s">
        <v>1497</v>
      </c>
      <c r="E1347">
        <v>18</v>
      </c>
      <c r="F1347" t="s">
        <v>1581</v>
      </c>
      <c r="G1347">
        <v>675</v>
      </c>
      <c r="H1347" t="s">
        <v>200</v>
      </c>
      <c r="I1347">
        <v>980</v>
      </c>
      <c r="J1347">
        <v>4</v>
      </c>
      <c r="K1347">
        <v>940.8</v>
      </c>
      <c r="L1347">
        <v>635040</v>
      </c>
      <c r="M1347" t="s">
        <v>1548</v>
      </c>
      <c r="N1347">
        <v>114307.2</v>
      </c>
      <c r="O1347">
        <v>749347.2</v>
      </c>
      <c r="P1347" t="s">
        <v>1389</v>
      </c>
      <c r="Q1347" s="7">
        <v>46091</v>
      </c>
      <c r="R1347" t="s">
        <v>1549</v>
      </c>
      <c r="S1347" s="10" t="str">
        <f t="shared" si="140"/>
        <v/>
      </c>
      <c r="T1347" s="10" t="str">
        <f t="shared" si="141"/>
        <v/>
      </c>
      <c r="U1347" s="10" t="str">
        <f t="shared" si="142"/>
        <v/>
      </c>
      <c r="V1347" s="10" t="str">
        <f t="shared" si="143"/>
        <v/>
      </c>
      <c r="W1347" s="10" t="str">
        <f t="shared" si="144"/>
        <v/>
      </c>
      <c r="X1347" s="10">
        <f t="shared" si="145"/>
        <v>1345</v>
      </c>
      <c r="Y1347" s="10" t="str">
        <f t="shared" si="146"/>
        <v/>
      </c>
    </row>
    <row r="1348" spans="1:25" x14ac:dyDescent="0.3">
      <c r="A1348" t="s">
        <v>2912</v>
      </c>
      <c r="B1348" s="7">
        <v>46090</v>
      </c>
      <c r="C1348" t="s">
        <v>1458</v>
      </c>
      <c r="D1348" t="s">
        <v>1459</v>
      </c>
      <c r="E1348">
        <v>18</v>
      </c>
      <c r="F1348" t="s">
        <v>1585</v>
      </c>
      <c r="G1348">
        <v>165</v>
      </c>
      <c r="H1348" t="s">
        <v>200</v>
      </c>
      <c r="I1348">
        <v>148</v>
      </c>
      <c r="J1348">
        <v>3</v>
      </c>
      <c r="K1348">
        <v>143.56</v>
      </c>
      <c r="L1348">
        <v>23687.4</v>
      </c>
      <c r="M1348" t="s">
        <v>1548</v>
      </c>
      <c r="N1348">
        <v>4263.7299999999996</v>
      </c>
      <c r="O1348">
        <v>27951.13</v>
      </c>
      <c r="P1348" t="s">
        <v>1394</v>
      </c>
      <c r="Q1348" s="7">
        <v>46092</v>
      </c>
      <c r="R1348" t="s">
        <v>1552</v>
      </c>
      <c r="S1348" s="10" t="str">
        <f t="shared" ref="S1348:S1411" si="147">IF(J1348&gt;5,"FLAG","")</f>
        <v/>
      </c>
      <c r="T1348" s="10" t="str">
        <f t="shared" ref="T1348:T1411" si="148">IF(WEEKDAY(B1348)=1,"FLAG","")</f>
        <v/>
      </c>
      <c r="U1348" s="10" t="str">
        <f t="shared" ref="U1348:U1411" si="149">IF(AND(B1348&lt;=DATE(2026,3,31),Q1348&gt;DATE(2026,3,31)),"FLAG","")</f>
        <v/>
      </c>
      <c r="V1348" s="10" t="str">
        <f t="shared" ref="V1348:V1411" si="150">IF(COUNTIFS($C$4:$C$1451,C1348,$B$4:$B$1451,B1348,$F$4:$F$1451,F1348,$G$4:$G$1451,G1348,$L$4:$L$1451,L1348)&gt;1,"FLAG","")</f>
        <v/>
      </c>
      <c r="W1348" s="10" t="str">
        <f t="shared" ref="W1348:W1411" si="151">IF(OR(AND(E1348&lt;&gt;18,M1348&lt;&gt;"IGST"),AND(E1348=18,M1348="IGST")),"FLAG","")</f>
        <v/>
      </c>
      <c r="X1348" s="10">
        <f t="shared" ref="X1348:X1411" si="152">VALUE(MID(A1348,11,4))</f>
        <v>1346</v>
      </c>
      <c r="Y1348" s="10" t="str">
        <f t="shared" ref="Y1348:Y1411" si="153">IF(ROW()=4,"",IF(X1348-INDEX($X$4:$X$1451,ROW()-4)&gt;1,"FLAG",""))</f>
        <v/>
      </c>
    </row>
    <row r="1349" spans="1:25" x14ac:dyDescent="0.3">
      <c r="A1349" t="s">
        <v>2913</v>
      </c>
      <c r="B1349" s="7">
        <v>46091</v>
      </c>
      <c r="C1349" t="s">
        <v>1439</v>
      </c>
      <c r="D1349" t="s">
        <v>1440</v>
      </c>
      <c r="E1349">
        <v>18</v>
      </c>
      <c r="F1349" t="s">
        <v>1570</v>
      </c>
      <c r="G1349">
        <v>984</v>
      </c>
      <c r="H1349" t="s">
        <v>200</v>
      </c>
      <c r="I1349">
        <v>780</v>
      </c>
      <c r="J1349">
        <v>0</v>
      </c>
      <c r="K1349">
        <v>780</v>
      </c>
      <c r="L1349">
        <v>767520</v>
      </c>
      <c r="M1349" t="s">
        <v>1548</v>
      </c>
      <c r="N1349">
        <v>138153.60000000001</v>
      </c>
      <c r="O1349">
        <v>905673.6</v>
      </c>
      <c r="P1349" t="s">
        <v>1389</v>
      </c>
      <c r="Q1349" s="7">
        <v>46092</v>
      </c>
      <c r="R1349" t="s">
        <v>1552</v>
      </c>
      <c r="S1349" s="10" t="str">
        <f t="shared" si="147"/>
        <v/>
      </c>
      <c r="T1349" s="10" t="str">
        <f t="shared" si="148"/>
        <v/>
      </c>
      <c r="U1349" s="10" t="str">
        <f t="shared" si="149"/>
        <v/>
      </c>
      <c r="V1349" s="10" t="str">
        <f t="shared" si="150"/>
        <v/>
      </c>
      <c r="W1349" s="10" t="str">
        <f t="shared" si="151"/>
        <v/>
      </c>
      <c r="X1349" s="10">
        <f t="shared" si="152"/>
        <v>1347</v>
      </c>
      <c r="Y1349" s="10" t="str">
        <f t="shared" si="153"/>
        <v/>
      </c>
    </row>
    <row r="1350" spans="1:25" x14ac:dyDescent="0.3">
      <c r="A1350" t="s">
        <v>2914</v>
      </c>
      <c r="B1350" s="7">
        <v>46091</v>
      </c>
      <c r="C1350" t="s">
        <v>1511</v>
      </c>
      <c r="D1350" t="s">
        <v>1512</v>
      </c>
      <c r="E1350">
        <v>12</v>
      </c>
      <c r="F1350" t="s">
        <v>1609</v>
      </c>
      <c r="G1350">
        <v>395</v>
      </c>
      <c r="H1350" t="s">
        <v>200</v>
      </c>
      <c r="I1350">
        <v>690</v>
      </c>
      <c r="J1350">
        <v>0</v>
      </c>
      <c r="K1350">
        <v>690</v>
      </c>
      <c r="L1350">
        <v>272550</v>
      </c>
      <c r="M1350" t="s">
        <v>1557</v>
      </c>
      <c r="N1350">
        <v>49059</v>
      </c>
      <c r="O1350">
        <v>321609</v>
      </c>
      <c r="P1350" t="s">
        <v>1389</v>
      </c>
      <c r="Q1350" s="7">
        <v>46093</v>
      </c>
      <c r="R1350" t="s">
        <v>1549</v>
      </c>
      <c r="S1350" s="10" t="str">
        <f t="shared" si="147"/>
        <v/>
      </c>
      <c r="T1350" s="10" t="str">
        <f t="shared" si="148"/>
        <v/>
      </c>
      <c r="U1350" s="10" t="str">
        <f t="shared" si="149"/>
        <v/>
      </c>
      <c r="V1350" s="10" t="str">
        <f t="shared" si="150"/>
        <v/>
      </c>
      <c r="W1350" s="10" t="str">
        <f t="shared" si="151"/>
        <v/>
      </c>
      <c r="X1350" s="10">
        <f t="shared" si="152"/>
        <v>1348</v>
      </c>
      <c r="Y1350" s="10" t="str">
        <f t="shared" si="153"/>
        <v/>
      </c>
    </row>
    <row r="1351" spans="1:25" x14ac:dyDescent="0.3">
      <c r="A1351" t="s">
        <v>2915</v>
      </c>
      <c r="B1351" s="7">
        <v>46091</v>
      </c>
      <c r="C1351" t="s">
        <v>1423</v>
      </c>
      <c r="D1351" t="s">
        <v>1424</v>
      </c>
      <c r="E1351">
        <v>12</v>
      </c>
      <c r="F1351" t="s">
        <v>1559</v>
      </c>
      <c r="G1351">
        <v>285</v>
      </c>
      <c r="H1351" t="s">
        <v>200</v>
      </c>
      <c r="I1351">
        <v>520</v>
      </c>
      <c r="J1351">
        <v>4</v>
      </c>
      <c r="K1351">
        <v>499.2</v>
      </c>
      <c r="L1351">
        <v>142272</v>
      </c>
      <c r="M1351" t="s">
        <v>1557</v>
      </c>
      <c r="N1351">
        <v>25608.959999999999</v>
      </c>
      <c r="O1351">
        <v>167880.95999999999</v>
      </c>
      <c r="P1351" t="s">
        <v>1394</v>
      </c>
      <c r="Q1351" s="7">
        <v>46092</v>
      </c>
      <c r="R1351" t="s">
        <v>1549</v>
      </c>
      <c r="S1351" s="10" t="str">
        <f t="shared" si="147"/>
        <v/>
      </c>
      <c r="T1351" s="10" t="str">
        <f t="shared" si="148"/>
        <v/>
      </c>
      <c r="U1351" s="10" t="str">
        <f t="shared" si="149"/>
        <v/>
      </c>
      <c r="V1351" s="10" t="str">
        <f t="shared" si="150"/>
        <v/>
      </c>
      <c r="W1351" s="10" t="str">
        <f t="shared" si="151"/>
        <v/>
      </c>
      <c r="X1351" s="10">
        <f t="shared" si="152"/>
        <v>1349</v>
      </c>
      <c r="Y1351" s="10" t="str">
        <f t="shared" si="153"/>
        <v/>
      </c>
    </row>
    <row r="1352" spans="1:25" x14ac:dyDescent="0.3">
      <c r="A1352" t="s">
        <v>2916</v>
      </c>
      <c r="B1352" s="7">
        <v>46091</v>
      </c>
      <c r="C1352" t="s">
        <v>1436</v>
      </c>
      <c r="D1352" t="s">
        <v>1437</v>
      </c>
      <c r="E1352">
        <v>18</v>
      </c>
      <c r="F1352" t="s">
        <v>1604</v>
      </c>
      <c r="G1352">
        <v>274</v>
      </c>
      <c r="H1352" t="s">
        <v>204</v>
      </c>
      <c r="I1352">
        <v>95</v>
      </c>
      <c r="J1352">
        <v>0</v>
      </c>
      <c r="K1352">
        <v>95</v>
      </c>
      <c r="L1352">
        <v>26030</v>
      </c>
      <c r="M1352" t="s">
        <v>1548</v>
      </c>
      <c r="N1352">
        <v>4685.3999999999996</v>
      </c>
      <c r="O1352">
        <v>30715.4</v>
      </c>
      <c r="P1352" t="s">
        <v>1394</v>
      </c>
      <c r="Q1352" s="7">
        <v>46092</v>
      </c>
      <c r="R1352" t="s">
        <v>1552</v>
      </c>
      <c r="S1352" s="10" t="str">
        <f t="shared" si="147"/>
        <v/>
      </c>
      <c r="T1352" s="10" t="str">
        <f t="shared" si="148"/>
        <v/>
      </c>
      <c r="U1352" s="10" t="str">
        <f t="shared" si="149"/>
        <v/>
      </c>
      <c r="V1352" s="10" t="str">
        <f t="shared" si="150"/>
        <v/>
      </c>
      <c r="W1352" s="10" t="str">
        <f t="shared" si="151"/>
        <v/>
      </c>
      <c r="X1352" s="10">
        <f t="shared" si="152"/>
        <v>1350</v>
      </c>
      <c r="Y1352" s="10" t="str">
        <f t="shared" si="153"/>
        <v/>
      </c>
    </row>
    <row r="1353" spans="1:25" x14ac:dyDescent="0.3">
      <c r="A1353" t="s">
        <v>2917</v>
      </c>
      <c r="B1353" s="7">
        <v>46091</v>
      </c>
      <c r="C1353" t="s">
        <v>1409</v>
      </c>
      <c r="D1353" t="s">
        <v>1410</v>
      </c>
      <c r="E1353">
        <v>18</v>
      </c>
      <c r="F1353" t="s">
        <v>1607</v>
      </c>
      <c r="G1353">
        <v>1641</v>
      </c>
      <c r="H1353" t="s">
        <v>200</v>
      </c>
      <c r="I1353">
        <v>610</v>
      </c>
      <c r="J1353">
        <v>2</v>
      </c>
      <c r="K1353">
        <v>597.79999999999995</v>
      </c>
      <c r="L1353">
        <v>980989.8</v>
      </c>
      <c r="M1353" t="s">
        <v>1548</v>
      </c>
      <c r="N1353">
        <v>176578.16</v>
      </c>
      <c r="O1353">
        <v>1157567.96</v>
      </c>
      <c r="P1353" t="s">
        <v>1380</v>
      </c>
      <c r="Q1353" s="7">
        <v>46093</v>
      </c>
      <c r="R1353" t="s">
        <v>1552</v>
      </c>
      <c r="S1353" s="10" t="str">
        <f t="shared" si="147"/>
        <v/>
      </c>
      <c r="T1353" s="10" t="str">
        <f t="shared" si="148"/>
        <v/>
      </c>
      <c r="U1353" s="10" t="str">
        <f t="shared" si="149"/>
        <v/>
      </c>
      <c r="V1353" s="10" t="str">
        <f t="shared" si="150"/>
        <v/>
      </c>
      <c r="W1353" s="10" t="str">
        <f t="shared" si="151"/>
        <v/>
      </c>
      <c r="X1353" s="10">
        <f t="shared" si="152"/>
        <v>1351</v>
      </c>
      <c r="Y1353" s="10" t="str">
        <f t="shared" si="153"/>
        <v/>
      </c>
    </row>
    <row r="1354" spans="1:25" x14ac:dyDescent="0.3">
      <c r="A1354" t="s">
        <v>2918</v>
      </c>
      <c r="B1354" s="7">
        <v>46091</v>
      </c>
      <c r="C1354" t="s">
        <v>1415</v>
      </c>
      <c r="D1354" t="s">
        <v>1416</v>
      </c>
      <c r="E1354">
        <v>18</v>
      </c>
      <c r="F1354" t="s">
        <v>1581</v>
      </c>
      <c r="G1354">
        <v>1237</v>
      </c>
      <c r="H1354" t="s">
        <v>200</v>
      </c>
      <c r="I1354">
        <v>980</v>
      </c>
      <c r="J1354">
        <v>0</v>
      </c>
      <c r="K1354">
        <v>980</v>
      </c>
      <c r="L1354">
        <v>1212260</v>
      </c>
      <c r="M1354" t="s">
        <v>1548</v>
      </c>
      <c r="N1354">
        <v>218206.8</v>
      </c>
      <c r="O1354">
        <v>1430466.8</v>
      </c>
      <c r="P1354" t="s">
        <v>1418</v>
      </c>
      <c r="Q1354" s="7">
        <v>46093</v>
      </c>
      <c r="R1354" t="s">
        <v>1552</v>
      </c>
      <c r="S1354" s="10" t="str">
        <f t="shared" si="147"/>
        <v/>
      </c>
      <c r="T1354" s="10" t="str">
        <f t="shared" si="148"/>
        <v/>
      </c>
      <c r="U1354" s="10" t="str">
        <f t="shared" si="149"/>
        <v/>
      </c>
      <c r="V1354" s="10" t="str">
        <f t="shared" si="150"/>
        <v/>
      </c>
      <c r="W1354" s="10" t="str">
        <f t="shared" si="151"/>
        <v/>
      </c>
      <c r="X1354" s="10">
        <f t="shared" si="152"/>
        <v>1352</v>
      </c>
      <c r="Y1354" s="10" t="str">
        <f t="shared" si="153"/>
        <v/>
      </c>
    </row>
    <row r="1355" spans="1:25" x14ac:dyDescent="0.3">
      <c r="A1355" t="s">
        <v>2919</v>
      </c>
      <c r="B1355" s="7">
        <v>46091</v>
      </c>
      <c r="C1355" t="s">
        <v>1376</v>
      </c>
      <c r="D1355" t="s">
        <v>1377</v>
      </c>
      <c r="E1355">
        <v>18</v>
      </c>
      <c r="F1355" t="s">
        <v>1574</v>
      </c>
      <c r="G1355">
        <v>648</v>
      </c>
      <c r="H1355" t="s">
        <v>190</v>
      </c>
      <c r="I1355">
        <v>395</v>
      </c>
      <c r="J1355">
        <v>3</v>
      </c>
      <c r="K1355">
        <v>383.15</v>
      </c>
      <c r="L1355">
        <v>248281.2</v>
      </c>
      <c r="M1355" t="s">
        <v>1548</v>
      </c>
      <c r="N1355">
        <v>44690.62</v>
      </c>
      <c r="O1355">
        <v>292971.82</v>
      </c>
      <c r="P1355" t="s">
        <v>1380</v>
      </c>
      <c r="Q1355" s="7">
        <v>46093</v>
      </c>
      <c r="R1355" t="s">
        <v>1552</v>
      </c>
      <c r="S1355" s="10" t="str">
        <f t="shared" si="147"/>
        <v/>
      </c>
      <c r="T1355" s="10" t="str">
        <f t="shared" si="148"/>
        <v/>
      </c>
      <c r="U1355" s="10" t="str">
        <f t="shared" si="149"/>
        <v/>
      </c>
      <c r="V1355" s="10" t="str">
        <f t="shared" si="150"/>
        <v/>
      </c>
      <c r="W1355" s="10" t="str">
        <f t="shared" si="151"/>
        <v/>
      </c>
      <c r="X1355" s="10">
        <f t="shared" si="152"/>
        <v>1353</v>
      </c>
      <c r="Y1355" s="10" t="str">
        <f t="shared" si="153"/>
        <v/>
      </c>
    </row>
    <row r="1356" spans="1:25" x14ac:dyDescent="0.3">
      <c r="A1356" t="s">
        <v>2920</v>
      </c>
      <c r="B1356" s="7">
        <v>46092</v>
      </c>
      <c r="C1356" t="s">
        <v>1475</v>
      </c>
      <c r="D1356" t="s">
        <v>1476</v>
      </c>
      <c r="E1356">
        <v>18</v>
      </c>
      <c r="F1356" t="s">
        <v>1585</v>
      </c>
      <c r="G1356">
        <v>1115</v>
      </c>
      <c r="H1356" t="s">
        <v>200</v>
      </c>
      <c r="I1356">
        <v>148</v>
      </c>
      <c r="J1356">
        <v>2</v>
      </c>
      <c r="K1356">
        <v>145.04</v>
      </c>
      <c r="L1356">
        <v>161719.6</v>
      </c>
      <c r="M1356" t="s">
        <v>1548</v>
      </c>
      <c r="N1356">
        <v>29109.53</v>
      </c>
      <c r="O1356">
        <v>190829.13</v>
      </c>
      <c r="P1356" t="s">
        <v>1389</v>
      </c>
      <c r="Q1356" s="7">
        <v>46092</v>
      </c>
      <c r="R1356" t="s">
        <v>1552</v>
      </c>
      <c r="S1356" s="10" t="str">
        <f t="shared" si="147"/>
        <v/>
      </c>
      <c r="T1356" s="10" t="str">
        <f t="shared" si="148"/>
        <v/>
      </c>
      <c r="U1356" s="10" t="str">
        <f t="shared" si="149"/>
        <v/>
      </c>
      <c r="V1356" s="10" t="str">
        <f t="shared" si="150"/>
        <v/>
      </c>
      <c r="W1356" s="10" t="str">
        <f t="shared" si="151"/>
        <v/>
      </c>
      <c r="X1356" s="10">
        <f t="shared" si="152"/>
        <v>1354</v>
      </c>
      <c r="Y1356" s="10" t="str">
        <f t="shared" si="153"/>
        <v/>
      </c>
    </row>
    <row r="1357" spans="1:25" x14ac:dyDescent="0.3">
      <c r="A1357" t="s">
        <v>2921</v>
      </c>
      <c r="B1357" s="7">
        <v>46092</v>
      </c>
      <c r="C1357" t="s">
        <v>1439</v>
      </c>
      <c r="D1357" t="s">
        <v>1440</v>
      </c>
      <c r="E1357">
        <v>18</v>
      </c>
      <c r="F1357" t="s">
        <v>1618</v>
      </c>
      <c r="G1357">
        <v>243</v>
      </c>
      <c r="H1357" t="s">
        <v>190</v>
      </c>
      <c r="I1357">
        <v>368</v>
      </c>
      <c r="J1357">
        <v>2</v>
      </c>
      <c r="K1357">
        <v>360.64</v>
      </c>
      <c r="L1357">
        <v>87635.520000000004</v>
      </c>
      <c r="M1357" t="s">
        <v>1548</v>
      </c>
      <c r="N1357">
        <v>15774.39</v>
      </c>
      <c r="O1357">
        <v>103409.91</v>
      </c>
      <c r="P1357" t="s">
        <v>1389</v>
      </c>
      <c r="Q1357" s="7">
        <v>46094</v>
      </c>
      <c r="R1357" t="s">
        <v>1552</v>
      </c>
      <c r="S1357" s="10" t="str">
        <f t="shared" si="147"/>
        <v/>
      </c>
      <c r="T1357" s="10" t="str">
        <f t="shared" si="148"/>
        <v/>
      </c>
      <c r="U1357" s="10" t="str">
        <f t="shared" si="149"/>
        <v/>
      </c>
      <c r="V1357" s="10" t="str">
        <f t="shared" si="150"/>
        <v/>
      </c>
      <c r="W1357" s="10" t="str">
        <f t="shared" si="151"/>
        <v/>
      </c>
      <c r="X1357" s="10">
        <f t="shared" si="152"/>
        <v>1355</v>
      </c>
      <c r="Y1357" s="10" t="str">
        <f t="shared" si="153"/>
        <v/>
      </c>
    </row>
    <row r="1358" spans="1:25" x14ac:dyDescent="0.3">
      <c r="A1358" t="s">
        <v>2922</v>
      </c>
      <c r="B1358" s="7">
        <v>46092</v>
      </c>
      <c r="C1358" t="s">
        <v>1409</v>
      </c>
      <c r="D1358" t="s">
        <v>1410</v>
      </c>
      <c r="E1358">
        <v>18</v>
      </c>
      <c r="F1358" t="s">
        <v>1581</v>
      </c>
      <c r="G1358">
        <v>176</v>
      </c>
      <c r="H1358" t="s">
        <v>200</v>
      </c>
      <c r="I1358">
        <v>980</v>
      </c>
      <c r="J1358">
        <v>2</v>
      </c>
      <c r="K1358">
        <v>960.4</v>
      </c>
      <c r="L1358">
        <v>169030.39999999999</v>
      </c>
      <c r="M1358" t="s">
        <v>1548</v>
      </c>
      <c r="N1358">
        <v>30425.47</v>
      </c>
      <c r="O1358">
        <v>199455.87</v>
      </c>
      <c r="P1358" t="s">
        <v>1380</v>
      </c>
      <c r="Q1358" s="7">
        <v>46092</v>
      </c>
      <c r="R1358" t="s">
        <v>1549</v>
      </c>
      <c r="S1358" s="10" t="str">
        <f t="shared" si="147"/>
        <v/>
      </c>
      <c r="T1358" s="10" t="str">
        <f t="shared" si="148"/>
        <v/>
      </c>
      <c r="U1358" s="10" t="str">
        <f t="shared" si="149"/>
        <v/>
      </c>
      <c r="V1358" s="10" t="str">
        <f t="shared" si="150"/>
        <v/>
      </c>
      <c r="W1358" s="10" t="str">
        <f t="shared" si="151"/>
        <v/>
      </c>
      <c r="X1358" s="10">
        <f t="shared" si="152"/>
        <v>1356</v>
      </c>
      <c r="Y1358" s="10" t="str">
        <f t="shared" si="153"/>
        <v/>
      </c>
    </row>
    <row r="1359" spans="1:25" x14ac:dyDescent="0.3">
      <c r="A1359" t="s">
        <v>2923</v>
      </c>
      <c r="B1359" s="7">
        <v>46092</v>
      </c>
      <c r="C1359" t="s">
        <v>1419</v>
      </c>
      <c r="D1359" t="s">
        <v>1420</v>
      </c>
      <c r="E1359">
        <v>18</v>
      </c>
      <c r="F1359" t="s">
        <v>1563</v>
      </c>
      <c r="G1359">
        <v>117</v>
      </c>
      <c r="H1359" t="s">
        <v>204</v>
      </c>
      <c r="I1359">
        <v>480</v>
      </c>
      <c r="J1359">
        <v>2.5</v>
      </c>
      <c r="K1359">
        <v>468</v>
      </c>
      <c r="L1359">
        <v>54756</v>
      </c>
      <c r="M1359" t="s">
        <v>1548</v>
      </c>
      <c r="N1359">
        <v>9856.08</v>
      </c>
      <c r="O1359">
        <v>64612.08</v>
      </c>
      <c r="P1359" t="s">
        <v>1418</v>
      </c>
      <c r="Q1359" s="7">
        <v>46094</v>
      </c>
      <c r="R1359" t="s">
        <v>1549</v>
      </c>
      <c r="S1359" s="10" t="str">
        <f t="shared" si="147"/>
        <v/>
      </c>
      <c r="T1359" s="10" t="str">
        <f t="shared" si="148"/>
        <v/>
      </c>
      <c r="U1359" s="10" t="str">
        <f t="shared" si="149"/>
        <v/>
      </c>
      <c r="V1359" s="10" t="str">
        <f t="shared" si="150"/>
        <v/>
      </c>
      <c r="W1359" s="10" t="str">
        <f t="shared" si="151"/>
        <v/>
      </c>
      <c r="X1359" s="10">
        <f t="shared" si="152"/>
        <v>1358</v>
      </c>
      <c r="Y1359" s="10" t="str">
        <f t="shared" si="153"/>
        <v>FLAG</v>
      </c>
    </row>
    <row r="1360" spans="1:25" x14ac:dyDescent="0.3">
      <c r="A1360" t="s">
        <v>2924</v>
      </c>
      <c r="B1360" s="7">
        <v>46092</v>
      </c>
      <c r="C1360" t="s">
        <v>1436</v>
      </c>
      <c r="D1360" t="s">
        <v>1437</v>
      </c>
      <c r="E1360">
        <v>18</v>
      </c>
      <c r="F1360" t="s">
        <v>1627</v>
      </c>
      <c r="G1360">
        <v>837</v>
      </c>
      <c r="H1360" t="s">
        <v>200</v>
      </c>
      <c r="I1360">
        <v>820</v>
      </c>
      <c r="J1360">
        <v>2</v>
      </c>
      <c r="K1360">
        <v>803.6</v>
      </c>
      <c r="L1360">
        <v>672613.2</v>
      </c>
      <c r="M1360" t="s">
        <v>1548</v>
      </c>
      <c r="N1360">
        <v>121070.38</v>
      </c>
      <c r="O1360">
        <v>793683.58</v>
      </c>
      <c r="P1360" t="s">
        <v>1394</v>
      </c>
      <c r="Q1360" s="7">
        <v>46093</v>
      </c>
      <c r="R1360" t="s">
        <v>1549</v>
      </c>
      <c r="S1360" s="10" t="str">
        <f t="shared" si="147"/>
        <v/>
      </c>
      <c r="T1360" s="10" t="str">
        <f t="shared" si="148"/>
        <v/>
      </c>
      <c r="U1360" s="10" t="str">
        <f t="shared" si="149"/>
        <v/>
      </c>
      <c r="V1360" s="10" t="str">
        <f t="shared" si="150"/>
        <v/>
      </c>
      <c r="W1360" s="10" t="str">
        <f t="shared" si="151"/>
        <v/>
      </c>
      <c r="X1360" s="10">
        <f t="shared" si="152"/>
        <v>1359</v>
      </c>
      <c r="Y1360" s="10" t="str">
        <f t="shared" si="153"/>
        <v/>
      </c>
    </row>
    <row r="1361" spans="1:25" x14ac:dyDescent="0.3">
      <c r="A1361" t="s">
        <v>2925</v>
      </c>
      <c r="B1361" s="7">
        <v>46092</v>
      </c>
      <c r="C1361" t="s">
        <v>1496</v>
      </c>
      <c r="D1361" t="s">
        <v>1497</v>
      </c>
      <c r="E1361">
        <v>18</v>
      </c>
      <c r="F1361" t="s">
        <v>1551</v>
      </c>
      <c r="G1361">
        <v>2216</v>
      </c>
      <c r="H1361" t="s">
        <v>190</v>
      </c>
      <c r="I1361">
        <v>342</v>
      </c>
      <c r="J1361">
        <v>0</v>
      </c>
      <c r="K1361">
        <v>342</v>
      </c>
      <c r="L1361">
        <v>757872</v>
      </c>
      <c r="M1361" t="s">
        <v>1548</v>
      </c>
      <c r="N1361">
        <v>136416.95999999999</v>
      </c>
      <c r="O1361">
        <v>894288.96</v>
      </c>
      <c r="P1361" t="s">
        <v>1389</v>
      </c>
      <c r="Q1361" s="7">
        <v>46092</v>
      </c>
      <c r="R1361" t="s">
        <v>1552</v>
      </c>
      <c r="S1361" s="10" t="str">
        <f t="shared" si="147"/>
        <v/>
      </c>
      <c r="T1361" s="10" t="str">
        <f t="shared" si="148"/>
        <v/>
      </c>
      <c r="U1361" s="10" t="str">
        <f t="shared" si="149"/>
        <v/>
      </c>
      <c r="V1361" s="10" t="str">
        <f t="shared" si="150"/>
        <v/>
      </c>
      <c r="W1361" s="10" t="str">
        <f t="shared" si="151"/>
        <v/>
      </c>
      <c r="X1361" s="10">
        <f t="shared" si="152"/>
        <v>1360</v>
      </c>
      <c r="Y1361" s="10" t="str">
        <f t="shared" si="153"/>
        <v/>
      </c>
    </row>
    <row r="1362" spans="1:25" x14ac:dyDescent="0.3">
      <c r="A1362" t="s">
        <v>2926</v>
      </c>
      <c r="B1362" s="7">
        <v>46092</v>
      </c>
      <c r="C1362" t="s">
        <v>1468</v>
      </c>
      <c r="D1362" t="s">
        <v>1469</v>
      </c>
      <c r="E1362">
        <v>18</v>
      </c>
      <c r="F1362" t="s">
        <v>1604</v>
      </c>
      <c r="G1362">
        <v>359</v>
      </c>
      <c r="H1362" t="s">
        <v>204</v>
      </c>
      <c r="I1362">
        <v>95</v>
      </c>
      <c r="J1362">
        <v>3</v>
      </c>
      <c r="K1362">
        <v>92.15</v>
      </c>
      <c r="L1362">
        <v>33081.85</v>
      </c>
      <c r="M1362" t="s">
        <v>1548</v>
      </c>
      <c r="N1362">
        <v>5954.73</v>
      </c>
      <c r="O1362">
        <v>39036.58</v>
      </c>
      <c r="P1362" t="s">
        <v>1389</v>
      </c>
      <c r="Q1362" s="7">
        <v>46094</v>
      </c>
      <c r="R1362" t="s">
        <v>1549</v>
      </c>
      <c r="S1362" s="10" t="str">
        <f t="shared" si="147"/>
        <v/>
      </c>
      <c r="T1362" s="10" t="str">
        <f t="shared" si="148"/>
        <v/>
      </c>
      <c r="U1362" s="10" t="str">
        <f t="shared" si="149"/>
        <v/>
      </c>
      <c r="V1362" s="10" t="str">
        <f t="shared" si="150"/>
        <v/>
      </c>
      <c r="W1362" s="10" t="str">
        <f t="shared" si="151"/>
        <v/>
      </c>
      <c r="X1362" s="10">
        <f t="shared" si="152"/>
        <v>1361</v>
      </c>
      <c r="Y1362" s="10" t="str">
        <f t="shared" si="153"/>
        <v/>
      </c>
    </row>
    <row r="1363" spans="1:25" x14ac:dyDescent="0.3">
      <c r="A1363" t="s">
        <v>2927</v>
      </c>
      <c r="B1363" s="7">
        <v>46093</v>
      </c>
      <c r="C1363" t="s">
        <v>1504</v>
      </c>
      <c r="D1363" t="s">
        <v>1482</v>
      </c>
      <c r="E1363">
        <v>18</v>
      </c>
      <c r="F1363" t="s">
        <v>1559</v>
      </c>
      <c r="G1363">
        <v>638</v>
      </c>
      <c r="H1363" t="s">
        <v>200</v>
      </c>
      <c r="I1363">
        <v>520</v>
      </c>
      <c r="J1363">
        <v>2.5</v>
      </c>
      <c r="K1363">
        <v>507</v>
      </c>
      <c r="L1363">
        <v>323466</v>
      </c>
      <c r="M1363" t="s">
        <v>1548</v>
      </c>
      <c r="N1363">
        <v>58223.88</v>
      </c>
      <c r="O1363">
        <v>381689.88</v>
      </c>
      <c r="P1363" t="s">
        <v>1380</v>
      </c>
      <c r="Q1363" s="7">
        <v>46094</v>
      </c>
      <c r="R1363" t="s">
        <v>1549</v>
      </c>
      <c r="S1363" s="10" t="str">
        <f t="shared" si="147"/>
        <v/>
      </c>
      <c r="T1363" s="10" t="str">
        <f t="shared" si="148"/>
        <v/>
      </c>
      <c r="U1363" s="10" t="str">
        <f t="shared" si="149"/>
        <v/>
      </c>
      <c r="V1363" s="10" t="str">
        <f t="shared" si="150"/>
        <v/>
      </c>
      <c r="W1363" s="10" t="str">
        <f t="shared" si="151"/>
        <v/>
      </c>
      <c r="X1363" s="10">
        <f t="shared" si="152"/>
        <v>1362</v>
      </c>
      <c r="Y1363" s="10" t="str">
        <f t="shared" si="153"/>
        <v/>
      </c>
    </row>
    <row r="1364" spans="1:25" x14ac:dyDescent="0.3">
      <c r="A1364" t="s">
        <v>2928</v>
      </c>
      <c r="B1364" s="7">
        <v>46093</v>
      </c>
      <c r="C1364" t="s">
        <v>1430</v>
      </c>
      <c r="D1364" t="s">
        <v>1413</v>
      </c>
      <c r="E1364">
        <v>18</v>
      </c>
      <c r="F1364" t="s">
        <v>1604</v>
      </c>
      <c r="G1364">
        <v>229</v>
      </c>
      <c r="H1364" t="s">
        <v>204</v>
      </c>
      <c r="I1364">
        <v>95</v>
      </c>
      <c r="J1364">
        <v>0</v>
      </c>
      <c r="K1364">
        <v>95</v>
      </c>
      <c r="L1364">
        <v>21755</v>
      </c>
      <c r="M1364" t="s">
        <v>1548</v>
      </c>
      <c r="N1364">
        <v>3915.9</v>
      </c>
      <c r="O1364">
        <v>25670.9</v>
      </c>
      <c r="P1364" t="s">
        <v>1380</v>
      </c>
      <c r="Q1364" s="7">
        <v>46095</v>
      </c>
      <c r="R1364" t="s">
        <v>1549</v>
      </c>
      <c r="S1364" s="10" t="str">
        <f t="shared" si="147"/>
        <v/>
      </c>
      <c r="T1364" s="10" t="str">
        <f t="shared" si="148"/>
        <v/>
      </c>
      <c r="U1364" s="10" t="str">
        <f t="shared" si="149"/>
        <v/>
      </c>
      <c r="V1364" s="10" t="str">
        <f t="shared" si="150"/>
        <v/>
      </c>
      <c r="W1364" s="10" t="str">
        <f t="shared" si="151"/>
        <v/>
      </c>
      <c r="X1364" s="10">
        <f t="shared" si="152"/>
        <v>1363</v>
      </c>
      <c r="Y1364" s="10" t="str">
        <f t="shared" si="153"/>
        <v/>
      </c>
    </row>
    <row r="1365" spans="1:25" x14ac:dyDescent="0.3">
      <c r="A1365" t="s">
        <v>2929</v>
      </c>
      <c r="B1365" s="7">
        <v>46093</v>
      </c>
      <c r="C1365" t="s">
        <v>1405</v>
      </c>
      <c r="D1365" t="s">
        <v>1406</v>
      </c>
      <c r="E1365">
        <v>18</v>
      </c>
      <c r="F1365" t="s">
        <v>1572</v>
      </c>
      <c r="G1365">
        <v>900</v>
      </c>
      <c r="H1365" t="s">
        <v>200</v>
      </c>
      <c r="I1365">
        <v>610</v>
      </c>
      <c r="J1365">
        <v>0</v>
      </c>
      <c r="K1365">
        <v>610</v>
      </c>
      <c r="L1365">
        <v>549000</v>
      </c>
      <c r="M1365" t="s">
        <v>1548</v>
      </c>
      <c r="N1365">
        <v>98820</v>
      </c>
      <c r="O1365">
        <v>647820</v>
      </c>
      <c r="P1365" t="s">
        <v>1389</v>
      </c>
      <c r="Q1365" s="7">
        <v>46094</v>
      </c>
      <c r="R1365" t="s">
        <v>1549</v>
      </c>
      <c r="S1365" s="10" t="str">
        <f t="shared" si="147"/>
        <v/>
      </c>
      <c r="T1365" s="10" t="str">
        <f t="shared" si="148"/>
        <v/>
      </c>
      <c r="U1365" s="10" t="str">
        <f t="shared" si="149"/>
        <v/>
      </c>
      <c r="V1365" s="10" t="str">
        <f t="shared" si="150"/>
        <v/>
      </c>
      <c r="W1365" s="10" t="str">
        <f t="shared" si="151"/>
        <v/>
      </c>
      <c r="X1365" s="10">
        <f t="shared" si="152"/>
        <v>1364</v>
      </c>
      <c r="Y1365" s="10" t="str">
        <f t="shared" si="153"/>
        <v/>
      </c>
    </row>
    <row r="1366" spans="1:25" x14ac:dyDescent="0.3">
      <c r="A1366" t="s">
        <v>2930</v>
      </c>
      <c r="B1366" s="7">
        <v>46093</v>
      </c>
      <c r="C1366" t="s">
        <v>1475</v>
      </c>
      <c r="D1366" t="s">
        <v>1476</v>
      </c>
      <c r="E1366">
        <v>18</v>
      </c>
      <c r="F1366" t="s">
        <v>1609</v>
      </c>
      <c r="G1366">
        <v>1490</v>
      </c>
      <c r="H1366" t="s">
        <v>200</v>
      </c>
      <c r="I1366">
        <v>690</v>
      </c>
      <c r="J1366">
        <v>1</v>
      </c>
      <c r="K1366">
        <v>683.1</v>
      </c>
      <c r="L1366">
        <v>1017819</v>
      </c>
      <c r="M1366" t="s">
        <v>1548</v>
      </c>
      <c r="N1366">
        <v>183207.42</v>
      </c>
      <c r="O1366">
        <v>1201026.42</v>
      </c>
      <c r="P1366" t="s">
        <v>1389</v>
      </c>
      <c r="Q1366" s="7">
        <v>46093</v>
      </c>
      <c r="R1366" t="s">
        <v>1552</v>
      </c>
      <c r="S1366" s="10" t="str">
        <f t="shared" si="147"/>
        <v/>
      </c>
      <c r="T1366" s="10" t="str">
        <f t="shared" si="148"/>
        <v/>
      </c>
      <c r="U1366" s="10" t="str">
        <f t="shared" si="149"/>
        <v/>
      </c>
      <c r="V1366" s="10" t="str">
        <f t="shared" si="150"/>
        <v/>
      </c>
      <c r="W1366" s="10" t="str">
        <f t="shared" si="151"/>
        <v/>
      </c>
      <c r="X1366" s="10">
        <f t="shared" si="152"/>
        <v>1365</v>
      </c>
      <c r="Y1366" s="10" t="str">
        <f t="shared" si="153"/>
        <v/>
      </c>
    </row>
    <row r="1367" spans="1:25" x14ac:dyDescent="0.3">
      <c r="A1367" t="s">
        <v>2931</v>
      </c>
      <c r="B1367" s="7">
        <v>46093</v>
      </c>
      <c r="C1367" t="s">
        <v>1395</v>
      </c>
      <c r="D1367" t="s">
        <v>1396</v>
      </c>
      <c r="E1367">
        <v>18</v>
      </c>
      <c r="F1367" t="s">
        <v>1581</v>
      </c>
      <c r="G1367">
        <v>2197</v>
      </c>
      <c r="H1367" t="s">
        <v>200</v>
      </c>
      <c r="I1367">
        <v>980</v>
      </c>
      <c r="J1367">
        <v>2.5</v>
      </c>
      <c r="K1367">
        <v>955.5</v>
      </c>
      <c r="L1367">
        <v>2099233.5</v>
      </c>
      <c r="M1367" t="s">
        <v>1548</v>
      </c>
      <c r="N1367">
        <v>377862.03</v>
      </c>
      <c r="O1367">
        <v>2477095.5299999998</v>
      </c>
      <c r="P1367" t="s">
        <v>1394</v>
      </c>
      <c r="Q1367" s="7">
        <v>46093</v>
      </c>
      <c r="R1367" t="s">
        <v>1549</v>
      </c>
      <c r="S1367" s="10" t="str">
        <f t="shared" si="147"/>
        <v/>
      </c>
      <c r="T1367" s="10" t="str">
        <f t="shared" si="148"/>
        <v/>
      </c>
      <c r="U1367" s="10" t="str">
        <f t="shared" si="149"/>
        <v/>
      </c>
      <c r="V1367" s="10" t="str">
        <f t="shared" si="150"/>
        <v/>
      </c>
      <c r="W1367" s="10" t="str">
        <f t="shared" si="151"/>
        <v/>
      </c>
      <c r="X1367" s="10">
        <f t="shared" si="152"/>
        <v>1366</v>
      </c>
      <c r="Y1367" s="10" t="str">
        <f t="shared" si="153"/>
        <v/>
      </c>
    </row>
    <row r="1368" spans="1:25" x14ac:dyDescent="0.3">
      <c r="A1368" t="s">
        <v>2932</v>
      </c>
      <c r="B1368" s="7">
        <v>46094</v>
      </c>
      <c r="C1368" t="s">
        <v>1461</v>
      </c>
      <c r="D1368" t="s">
        <v>1462</v>
      </c>
      <c r="E1368">
        <v>13</v>
      </c>
      <c r="F1368" t="s">
        <v>1547</v>
      </c>
      <c r="G1368">
        <v>404</v>
      </c>
      <c r="H1368" t="s">
        <v>190</v>
      </c>
      <c r="I1368">
        <v>355</v>
      </c>
      <c r="J1368">
        <v>2.5</v>
      </c>
      <c r="K1368">
        <v>346.12</v>
      </c>
      <c r="L1368">
        <v>139832.48000000001</v>
      </c>
      <c r="M1368" t="s">
        <v>1557</v>
      </c>
      <c r="N1368">
        <v>25169.85</v>
      </c>
      <c r="O1368">
        <v>165002.32999999999</v>
      </c>
      <c r="P1368" t="s">
        <v>1389</v>
      </c>
      <c r="Q1368" s="7">
        <v>46094</v>
      </c>
      <c r="R1368" t="s">
        <v>1549</v>
      </c>
      <c r="S1368" s="10" t="str">
        <f t="shared" si="147"/>
        <v/>
      </c>
      <c r="T1368" s="10" t="str">
        <f t="shared" si="148"/>
        <v/>
      </c>
      <c r="U1368" s="10" t="str">
        <f t="shared" si="149"/>
        <v/>
      </c>
      <c r="V1368" s="10" t="str">
        <f t="shared" si="150"/>
        <v/>
      </c>
      <c r="W1368" s="10" t="str">
        <f t="shared" si="151"/>
        <v/>
      </c>
      <c r="X1368" s="10">
        <f t="shared" si="152"/>
        <v>1367</v>
      </c>
      <c r="Y1368" s="10" t="str">
        <f t="shared" si="153"/>
        <v/>
      </c>
    </row>
    <row r="1369" spans="1:25" x14ac:dyDescent="0.3">
      <c r="A1369" t="s">
        <v>2933</v>
      </c>
      <c r="B1369" s="7">
        <v>46094</v>
      </c>
      <c r="C1369" t="s">
        <v>1436</v>
      </c>
      <c r="D1369" t="s">
        <v>1437</v>
      </c>
      <c r="E1369">
        <v>18</v>
      </c>
      <c r="F1369" t="s">
        <v>1609</v>
      </c>
      <c r="G1369">
        <v>1133</v>
      </c>
      <c r="H1369" t="s">
        <v>200</v>
      </c>
      <c r="I1369">
        <v>690</v>
      </c>
      <c r="J1369">
        <v>1</v>
      </c>
      <c r="K1369">
        <v>683.1</v>
      </c>
      <c r="L1369">
        <v>773952.3</v>
      </c>
      <c r="M1369" t="s">
        <v>1548</v>
      </c>
      <c r="N1369">
        <v>139311.41</v>
      </c>
      <c r="O1369">
        <v>913263.71000000008</v>
      </c>
      <c r="P1369" t="s">
        <v>1394</v>
      </c>
      <c r="Q1369" s="7">
        <v>46096</v>
      </c>
      <c r="R1369" t="s">
        <v>1549</v>
      </c>
      <c r="S1369" s="10" t="str">
        <f t="shared" si="147"/>
        <v/>
      </c>
      <c r="T1369" s="10" t="str">
        <f t="shared" si="148"/>
        <v/>
      </c>
      <c r="U1369" s="10" t="str">
        <f t="shared" si="149"/>
        <v/>
      </c>
      <c r="V1369" s="10" t="str">
        <f t="shared" si="150"/>
        <v/>
      </c>
      <c r="W1369" s="10" t="str">
        <f t="shared" si="151"/>
        <v/>
      </c>
      <c r="X1369" s="10">
        <f t="shared" si="152"/>
        <v>1368</v>
      </c>
      <c r="Y1369" s="10" t="str">
        <f t="shared" si="153"/>
        <v/>
      </c>
    </row>
    <row r="1370" spans="1:25" x14ac:dyDescent="0.3">
      <c r="A1370" t="s">
        <v>2934</v>
      </c>
      <c r="B1370" s="7">
        <v>46094</v>
      </c>
      <c r="C1370" t="s">
        <v>1409</v>
      </c>
      <c r="D1370" t="s">
        <v>1410</v>
      </c>
      <c r="E1370">
        <v>18</v>
      </c>
      <c r="F1370" t="s">
        <v>1618</v>
      </c>
      <c r="G1370">
        <v>2036</v>
      </c>
      <c r="H1370" t="s">
        <v>190</v>
      </c>
      <c r="I1370">
        <v>368</v>
      </c>
      <c r="J1370">
        <v>0</v>
      </c>
      <c r="K1370">
        <v>368</v>
      </c>
      <c r="L1370">
        <v>749248</v>
      </c>
      <c r="M1370" t="s">
        <v>1548</v>
      </c>
      <c r="N1370">
        <v>134864.64000000001</v>
      </c>
      <c r="O1370">
        <v>884112.64</v>
      </c>
      <c r="P1370" t="s">
        <v>1380</v>
      </c>
      <c r="Q1370" s="7">
        <v>46095</v>
      </c>
      <c r="R1370" t="s">
        <v>1552</v>
      </c>
      <c r="S1370" s="10" t="str">
        <f t="shared" si="147"/>
        <v/>
      </c>
      <c r="T1370" s="10" t="str">
        <f t="shared" si="148"/>
        <v/>
      </c>
      <c r="U1370" s="10" t="str">
        <f t="shared" si="149"/>
        <v/>
      </c>
      <c r="V1370" s="10" t="str">
        <f t="shared" si="150"/>
        <v/>
      </c>
      <c r="W1370" s="10" t="str">
        <f t="shared" si="151"/>
        <v/>
      </c>
      <c r="X1370" s="10">
        <f t="shared" si="152"/>
        <v>1369</v>
      </c>
      <c r="Y1370" s="10" t="str">
        <f t="shared" si="153"/>
        <v/>
      </c>
    </row>
    <row r="1371" spans="1:25" x14ac:dyDescent="0.3">
      <c r="A1371" t="s">
        <v>2935</v>
      </c>
      <c r="B1371" s="7">
        <v>46094</v>
      </c>
      <c r="C1371" t="s">
        <v>1487</v>
      </c>
      <c r="D1371" t="s">
        <v>1443</v>
      </c>
      <c r="E1371">
        <v>15</v>
      </c>
      <c r="F1371" t="s">
        <v>1574</v>
      </c>
      <c r="G1371">
        <v>2396</v>
      </c>
      <c r="H1371" t="s">
        <v>190</v>
      </c>
      <c r="I1371">
        <v>395</v>
      </c>
      <c r="J1371">
        <v>5</v>
      </c>
      <c r="K1371">
        <v>375.25</v>
      </c>
      <c r="L1371">
        <v>899099</v>
      </c>
      <c r="M1371" t="s">
        <v>1557</v>
      </c>
      <c r="N1371">
        <v>161837.82</v>
      </c>
      <c r="O1371">
        <v>1060936.82</v>
      </c>
      <c r="P1371" t="s">
        <v>1380</v>
      </c>
      <c r="Q1371" s="7">
        <v>46096</v>
      </c>
      <c r="R1371" t="s">
        <v>1549</v>
      </c>
      <c r="S1371" s="10" t="str">
        <f t="shared" si="147"/>
        <v/>
      </c>
      <c r="T1371" s="10" t="str">
        <f t="shared" si="148"/>
        <v/>
      </c>
      <c r="U1371" s="10" t="str">
        <f t="shared" si="149"/>
        <v/>
      </c>
      <c r="V1371" s="10" t="str">
        <f t="shared" si="150"/>
        <v/>
      </c>
      <c r="W1371" s="10" t="str">
        <f t="shared" si="151"/>
        <v/>
      </c>
      <c r="X1371" s="10">
        <f t="shared" si="152"/>
        <v>1370</v>
      </c>
      <c r="Y1371" s="10" t="str">
        <f t="shared" si="153"/>
        <v/>
      </c>
    </row>
    <row r="1372" spans="1:25" x14ac:dyDescent="0.3">
      <c r="A1372" t="s">
        <v>2936</v>
      </c>
      <c r="B1372" s="7">
        <v>46095</v>
      </c>
      <c r="C1372" t="s">
        <v>1493</v>
      </c>
      <c r="D1372" t="s">
        <v>1494</v>
      </c>
      <c r="E1372">
        <v>18</v>
      </c>
      <c r="F1372" t="s">
        <v>1618</v>
      </c>
      <c r="G1372">
        <v>302</v>
      </c>
      <c r="H1372" t="s">
        <v>190</v>
      </c>
      <c r="I1372">
        <v>368</v>
      </c>
      <c r="J1372">
        <v>2.5</v>
      </c>
      <c r="K1372">
        <v>358.8</v>
      </c>
      <c r="L1372">
        <v>108357.6</v>
      </c>
      <c r="M1372" t="s">
        <v>1548</v>
      </c>
      <c r="N1372">
        <v>19504.37</v>
      </c>
      <c r="O1372">
        <v>127861.97</v>
      </c>
      <c r="P1372" t="s">
        <v>1389</v>
      </c>
      <c r="Q1372" s="7">
        <v>46097</v>
      </c>
      <c r="R1372" t="s">
        <v>1549</v>
      </c>
      <c r="S1372" s="10" t="str">
        <f t="shared" si="147"/>
        <v/>
      </c>
      <c r="T1372" s="10" t="str">
        <f t="shared" si="148"/>
        <v/>
      </c>
      <c r="U1372" s="10" t="str">
        <f t="shared" si="149"/>
        <v/>
      </c>
      <c r="V1372" s="10" t="str">
        <f t="shared" si="150"/>
        <v/>
      </c>
      <c r="W1372" s="10" t="str">
        <f t="shared" si="151"/>
        <v/>
      </c>
      <c r="X1372" s="10">
        <f t="shared" si="152"/>
        <v>1371</v>
      </c>
      <c r="Y1372" s="10" t="str">
        <f t="shared" si="153"/>
        <v/>
      </c>
    </row>
    <row r="1373" spans="1:25" x14ac:dyDescent="0.3">
      <c r="A1373" t="s">
        <v>2937</v>
      </c>
      <c r="B1373" s="7">
        <v>46095</v>
      </c>
      <c r="C1373" t="s">
        <v>1458</v>
      </c>
      <c r="D1373" t="s">
        <v>1459</v>
      </c>
      <c r="E1373">
        <v>18</v>
      </c>
      <c r="F1373" t="s">
        <v>1547</v>
      </c>
      <c r="G1373">
        <v>430</v>
      </c>
      <c r="H1373" t="s">
        <v>190</v>
      </c>
      <c r="I1373">
        <v>355</v>
      </c>
      <c r="J1373">
        <v>0</v>
      </c>
      <c r="K1373">
        <v>355</v>
      </c>
      <c r="L1373">
        <v>152650</v>
      </c>
      <c r="M1373" t="s">
        <v>1548</v>
      </c>
      <c r="N1373">
        <v>27477</v>
      </c>
      <c r="O1373">
        <v>180127</v>
      </c>
      <c r="P1373" t="s">
        <v>1394</v>
      </c>
      <c r="Q1373" s="7">
        <v>46096</v>
      </c>
      <c r="R1373" t="s">
        <v>1552</v>
      </c>
      <c r="S1373" s="10" t="str">
        <f t="shared" si="147"/>
        <v/>
      </c>
      <c r="T1373" s="10" t="str">
        <f t="shared" si="148"/>
        <v/>
      </c>
      <c r="U1373" s="10" t="str">
        <f t="shared" si="149"/>
        <v/>
      </c>
      <c r="V1373" s="10" t="str">
        <f t="shared" si="150"/>
        <v/>
      </c>
      <c r="W1373" s="10" t="str">
        <f t="shared" si="151"/>
        <v/>
      </c>
      <c r="X1373" s="10">
        <f t="shared" si="152"/>
        <v>1372</v>
      </c>
      <c r="Y1373" s="10" t="str">
        <f t="shared" si="153"/>
        <v/>
      </c>
    </row>
    <row r="1374" spans="1:25" x14ac:dyDescent="0.3">
      <c r="A1374" t="s">
        <v>2938</v>
      </c>
      <c r="B1374" s="7">
        <v>46095</v>
      </c>
      <c r="C1374" t="s">
        <v>1427</v>
      </c>
      <c r="D1374" t="s">
        <v>1428</v>
      </c>
      <c r="E1374">
        <v>18</v>
      </c>
      <c r="F1374" t="s">
        <v>1574</v>
      </c>
      <c r="G1374">
        <v>764</v>
      </c>
      <c r="H1374" t="s">
        <v>190</v>
      </c>
      <c r="I1374">
        <v>395</v>
      </c>
      <c r="J1374">
        <v>0</v>
      </c>
      <c r="K1374">
        <v>395</v>
      </c>
      <c r="L1374">
        <v>301780</v>
      </c>
      <c r="M1374" t="s">
        <v>1548</v>
      </c>
      <c r="N1374">
        <v>54320.4</v>
      </c>
      <c r="O1374">
        <v>356100.4</v>
      </c>
      <c r="P1374" t="s">
        <v>1394</v>
      </c>
      <c r="Q1374" s="7">
        <v>46097</v>
      </c>
      <c r="R1374" t="s">
        <v>1552</v>
      </c>
      <c r="S1374" s="10" t="str">
        <f t="shared" si="147"/>
        <v/>
      </c>
      <c r="T1374" s="10" t="str">
        <f t="shared" si="148"/>
        <v/>
      </c>
      <c r="U1374" s="10" t="str">
        <f t="shared" si="149"/>
        <v/>
      </c>
      <c r="V1374" s="10" t="str">
        <f t="shared" si="150"/>
        <v/>
      </c>
      <c r="W1374" s="10" t="str">
        <f t="shared" si="151"/>
        <v/>
      </c>
      <c r="X1374" s="10">
        <f t="shared" si="152"/>
        <v>1373</v>
      </c>
      <c r="Y1374" s="10" t="str">
        <f t="shared" si="153"/>
        <v/>
      </c>
    </row>
    <row r="1375" spans="1:25" x14ac:dyDescent="0.3">
      <c r="A1375" t="s">
        <v>2939</v>
      </c>
      <c r="B1375" s="7">
        <v>46095</v>
      </c>
      <c r="C1375" t="s">
        <v>1487</v>
      </c>
      <c r="D1375" t="s">
        <v>1443</v>
      </c>
      <c r="E1375">
        <v>15</v>
      </c>
      <c r="F1375" t="s">
        <v>1574</v>
      </c>
      <c r="G1375">
        <v>972</v>
      </c>
      <c r="H1375" t="s">
        <v>190</v>
      </c>
      <c r="I1375">
        <v>395</v>
      </c>
      <c r="J1375">
        <v>1</v>
      </c>
      <c r="K1375">
        <v>391.05</v>
      </c>
      <c r="L1375">
        <v>380100.6</v>
      </c>
      <c r="M1375" t="s">
        <v>1557</v>
      </c>
      <c r="N1375">
        <v>68418.11</v>
      </c>
      <c r="O1375">
        <v>448518.71</v>
      </c>
      <c r="P1375" t="s">
        <v>1380</v>
      </c>
      <c r="Q1375" s="7">
        <v>46097</v>
      </c>
      <c r="R1375" t="s">
        <v>1552</v>
      </c>
      <c r="S1375" s="10" t="str">
        <f t="shared" si="147"/>
        <v/>
      </c>
      <c r="T1375" s="10" t="str">
        <f t="shared" si="148"/>
        <v/>
      </c>
      <c r="U1375" s="10" t="str">
        <f t="shared" si="149"/>
        <v/>
      </c>
      <c r="V1375" s="10" t="str">
        <f t="shared" si="150"/>
        <v/>
      </c>
      <c r="W1375" s="10" t="str">
        <f t="shared" si="151"/>
        <v/>
      </c>
      <c r="X1375" s="10">
        <f t="shared" si="152"/>
        <v>1374</v>
      </c>
      <c r="Y1375" s="10" t="str">
        <f t="shared" si="153"/>
        <v/>
      </c>
    </row>
    <row r="1376" spans="1:25" x14ac:dyDescent="0.3">
      <c r="A1376" t="s">
        <v>2940</v>
      </c>
      <c r="B1376" s="7">
        <v>46095</v>
      </c>
      <c r="C1376" t="s">
        <v>1419</v>
      </c>
      <c r="D1376" t="s">
        <v>1420</v>
      </c>
      <c r="E1376">
        <v>18</v>
      </c>
      <c r="F1376" t="s">
        <v>1607</v>
      </c>
      <c r="G1376">
        <v>81</v>
      </c>
      <c r="H1376" t="s">
        <v>200</v>
      </c>
      <c r="I1376">
        <v>610</v>
      </c>
      <c r="J1376">
        <v>1</v>
      </c>
      <c r="K1376">
        <v>603.9</v>
      </c>
      <c r="L1376">
        <v>48915.9</v>
      </c>
      <c r="M1376" t="s">
        <v>1548</v>
      </c>
      <c r="N1376">
        <v>8804.86</v>
      </c>
      <c r="O1376">
        <v>57720.76</v>
      </c>
      <c r="P1376" t="s">
        <v>1418</v>
      </c>
      <c r="Q1376" s="7">
        <v>46096</v>
      </c>
      <c r="R1376" t="s">
        <v>1549</v>
      </c>
      <c r="S1376" s="10" t="str">
        <f t="shared" si="147"/>
        <v/>
      </c>
      <c r="T1376" s="10" t="str">
        <f t="shared" si="148"/>
        <v/>
      </c>
      <c r="U1376" s="10" t="str">
        <f t="shared" si="149"/>
        <v/>
      </c>
      <c r="V1376" s="10" t="str">
        <f t="shared" si="150"/>
        <v/>
      </c>
      <c r="W1376" s="10" t="str">
        <f t="shared" si="151"/>
        <v/>
      </c>
      <c r="X1376" s="10">
        <f t="shared" si="152"/>
        <v>1375</v>
      </c>
      <c r="Y1376" s="10" t="str">
        <f t="shared" si="153"/>
        <v/>
      </c>
    </row>
    <row r="1377" spans="1:25" x14ac:dyDescent="0.3">
      <c r="A1377" t="s">
        <v>2941</v>
      </c>
      <c r="B1377" s="7">
        <v>46095</v>
      </c>
      <c r="C1377" t="s">
        <v>1442</v>
      </c>
      <c r="D1377" t="s">
        <v>1443</v>
      </c>
      <c r="E1377">
        <v>17</v>
      </c>
      <c r="F1377" t="s">
        <v>1618</v>
      </c>
      <c r="G1377">
        <v>2130</v>
      </c>
      <c r="H1377" t="s">
        <v>190</v>
      </c>
      <c r="I1377">
        <v>368</v>
      </c>
      <c r="J1377">
        <v>2</v>
      </c>
      <c r="K1377">
        <v>360.64</v>
      </c>
      <c r="L1377">
        <v>768163.2</v>
      </c>
      <c r="M1377" t="s">
        <v>1557</v>
      </c>
      <c r="N1377">
        <v>138269.38</v>
      </c>
      <c r="O1377">
        <v>906432.58</v>
      </c>
      <c r="P1377" t="s">
        <v>1418</v>
      </c>
      <c r="Q1377" s="7">
        <v>46097</v>
      </c>
      <c r="R1377" t="s">
        <v>1549</v>
      </c>
      <c r="S1377" s="10" t="str">
        <f t="shared" si="147"/>
        <v/>
      </c>
      <c r="T1377" s="10" t="str">
        <f t="shared" si="148"/>
        <v/>
      </c>
      <c r="U1377" s="10" t="str">
        <f t="shared" si="149"/>
        <v/>
      </c>
      <c r="V1377" s="10" t="str">
        <f t="shared" si="150"/>
        <v/>
      </c>
      <c r="W1377" s="10" t="str">
        <f t="shared" si="151"/>
        <v/>
      </c>
      <c r="X1377" s="10">
        <f t="shared" si="152"/>
        <v>1376</v>
      </c>
      <c r="Y1377" s="10" t="str">
        <f t="shared" si="153"/>
        <v/>
      </c>
    </row>
    <row r="1378" spans="1:25" x14ac:dyDescent="0.3">
      <c r="A1378" t="s">
        <v>2942</v>
      </c>
      <c r="B1378" s="7">
        <v>46097</v>
      </c>
      <c r="C1378" t="s">
        <v>1436</v>
      </c>
      <c r="D1378" t="s">
        <v>1437</v>
      </c>
      <c r="E1378">
        <v>18</v>
      </c>
      <c r="F1378" t="s">
        <v>1559</v>
      </c>
      <c r="G1378">
        <v>891</v>
      </c>
      <c r="H1378" t="s">
        <v>200</v>
      </c>
      <c r="I1378">
        <v>520</v>
      </c>
      <c r="J1378">
        <v>4</v>
      </c>
      <c r="K1378">
        <v>499.2</v>
      </c>
      <c r="L1378">
        <v>444787.20000000001</v>
      </c>
      <c r="M1378" t="s">
        <v>1548</v>
      </c>
      <c r="N1378">
        <v>80061.7</v>
      </c>
      <c r="O1378">
        <v>524848.9</v>
      </c>
      <c r="P1378" t="s">
        <v>1394</v>
      </c>
      <c r="Q1378" s="7">
        <v>46098</v>
      </c>
      <c r="R1378" t="s">
        <v>1552</v>
      </c>
      <c r="S1378" s="10" t="str">
        <f t="shared" si="147"/>
        <v/>
      </c>
      <c r="T1378" s="10" t="str">
        <f t="shared" si="148"/>
        <v/>
      </c>
      <c r="U1378" s="10" t="str">
        <f t="shared" si="149"/>
        <v/>
      </c>
      <c r="V1378" s="10" t="str">
        <f t="shared" si="150"/>
        <v/>
      </c>
      <c r="W1378" s="10" t="str">
        <f t="shared" si="151"/>
        <v/>
      </c>
      <c r="X1378" s="10">
        <f t="shared" si="152"/>
        <v>1377</v>
      </c>
      <c r="Y1378" s="10" t="str">
        <f t="shared" si="153"/>
        <v/>
      </c>
    </row>
    <row r="1379" spans="1:25" x14ac:dyDescent="0.3">
      <c r="A1379" t="s">
        <v>2943</v>
      </c>
      <c r="B1379" s="7">
        <v>46097</v>
      </c>
      <c r="C1379" t="s">
        <v>1478</v>
      </c>
      <c r="D1379" t="s">
        <v>1479</v>
      </c>
      <c r="E1379">
        <v>18</v>
      </c>
      <c r="F1379" t="s">
        <v>1609</v>
      </c>
      <c r="G1379">
        <v>857</v>
      </c>
      <c r="H1379" t="s">
        <v>200</v>
      </c>
      <c r="I1379">
        <v>690</v>
      </c>
      <c r="J1379">
        <v>4</v>
      </c>
      <c r="K1379">
        <v>662.4</v>
      </c>
      <c r="L1379">
        <v>567676.80000000005</v>
      </c>
      <c r="M1379" t="s">
        <v>1548</v>
      </c>
      <c r="N1379">
        <v>102181.82</v>
      </c>
      <c r="O1379">
        <v>669858.62000000011</v>
      </c>
      <c r="P1379" t="s">
        <v>1394</v>
      </c>
      <c r="Q1379" s="7">
        <v>46099</v>
      </c>
      <c r="R1379" t="s">
        <v>1552</v>
      </c>
      <c r="S1379" s="10" t="str">
        <f t="shared" si="147"/>
        <v/>
      </c>
      <c r="T1379" s="10" t="str">
        <f t="shared" si="148"/>
        <v/>
      </c>
      <c r="U1379" s="10" t="str">
        <f t="shared" si="149"/>
        <v/>
      </c>
      <c r="V1379" s="10" t="str">
        <f t="shared" si="150"/>
        <v/>
      </c>
      <c r="W1379" s="10" t="str">
        <f t="shared" si="151"/>
        <v/>
      </c>
      <c r="X1379" s="10">
        <f t="shared" si="152"/>
        <v>1378</v>
      </c>
      <c r="Y1379" s="10" t="str">
        <f t="shared" si="153"/>
        <v/>
      </c>
    </row>
    <row r="1380" spans="1:25" x14ac:dyDescent="0.3">
      <c r="A1380" t="s">
        <v>2944</v>
      </c>
      <c r="B1380" s="7">
        <v>46097</v>
      </c>
      <c r="C1380" t="s">
        <v>1412</v>
      </c>
      <c r="D1380" t="s">
        <v>1413</v>
      </c>
      <c r="E1380">
        <v>18</v>
      </c>
      <c r="F1380" t="s">
        <v>1570</v>
      </c>
      <c r="G1380">
        <v>1413</v>
      </c>
      <c r="H1380" t="s">
        <v>200</v>
      </c>
      <c r="I1380">
        <v>780</v>
      </c>
      <c r="J1380">
        <v>0</v>
      </c>
      <c r="K1380">
        <v>780</v>
      </c>
      <c r="L1380">
        <v>1102140</v>
      </c>
      <c r="M1380" t="s">
        <v>1548</v>
      </c>
      <c r="N1380">
        <v>198385.2</v>
      </c>
      <c r="O1380">
        <v>1300525.2</v>
      </c>
      <c r="P1380" t="s">
        <v>1389</v>
      </c>
      <c r="Q1380" s="7">
        <v>46099</v>
      </c>
      <c r="R1380" t="s">
        <v>1552</v>
      </c>
      <c r="S1380" s="10" t="str">
        <f t="shared" si="147"/>
        <v/>
      </c>
      <c r="T1380" s="10" t="str">
        <f t="shared" si="148"/>
        <v/>
      </c>
      <c r="U1380" s="10" t="str">
        <f t="shared" si="149"/>
        <v/>
      </c>
      <c r="V1380" s="10" t="str">
        <f t="shared" si="150"/>
        <v/>
      </c>
      <c r="W1380" s="10" t="str">
        <f t="shared" si="151"/>
        <v/>
      </c>
      <c r="X1380" s="10">
        <f t="shared" si="152"/>
        <v>1379</v>
      </c>
      <c r="Y1380" s="10" t="str">
        <f t="shared" si="153"/>
        <v/>
      </c>
    </row>
    <row r="1381" spans="1:25" x14ac:dyDescent="0.3">
      <c r="A1381" t="s">
        <v>2945</v>
      </c>
      <c r="B1381" s="7">
        <v>46097</v>
      </c>
      <c r="C1381" t="s">
        <v>1390</v>
      </c>
      <c r="D1381" t="s">
        <v>1391</v>
      </c>
      <c r="E1381">
        <v>18</v>
      </c>
      <c r="F1381" t="s">
        <v>1604</v>
      </c>
      <c r="G1381">
        <v>186</v>
      </c>
      <c r="H1381" t="s">
        <v>204</v>
      </c>
      <c r="I1381">
        <v>95</v>
      </c>
      <c r="J1381">
        <v>0</v>
      </c>
      <c r="K1381">
        <v>95</v>
      </c>
      <c r="L1381">
        <v>17670</v>
      </c>
      <c r="M1381" t="s">
        <v>1548</v>
      </c>
      <c r="N1381">
        <v>3180.6</v>
      </c>
      <c r="O1381">
        <v>20850.599999999999</v>
      </c>
      <c r="P1381" t="s">
        <v>1394</v>
      </c>
      <c r="Q1381" s="7">
        <v>46099</v>
      </c>
      <c r="R1381" t="s">
        <v>1552</v>
      </c>
      <c r="S1381" s="10" t="str">
        <f t="shared" si="147"/>
        <v/>
      </c>
      <c r="T1381" s="10" t="str">
        <f t="shared" si="148"/>
        <v/>
      </c>
      <c r="U1381" s="10" t="str">
        <f t="shared" si="149"/>
        <v/>
      </c>
      <c r="V1381" s="10" t="str">
        <f t="shared" si="150"/>
        <v/>
      </c>
      <c r="W1381" s="10" t="str">
        <f t="shared" si="151"/>
        <v/>
      </c>
      <c r="X1381" s="10">
        <f t="shared" si="152"/>
        <v>1380</v>
      </c>
      <c r="Y1381" s="10" t="str">
        <f t="shared" si="153"/>
        <v/>
      </c>
    </row>
    <row r="1382" spans="1:25" x14ac:dyDescent="0.3">
      <c r="A1382" t="s">
        <v>2946</v>
      </c>
      <c r="B1382" s="7">
        <v>46097</v>
      </c>
      <c r="C1382" t="s">
        <v>1465</v>
      </c>
      <c r="D1382" t="s">
        <v>1466</v>
      </c>
      <c r="E1382">
        <v>18</v>
      </c>
      <c r="F1382" t="s">
        <v>1585</v>
      </c>
      <c r="G1382">
        <v>992</v>
      </c>
      <c r="H1382" t="s">
        <v>200</v>
      </c>
      <c r="I1382">
        <v>148</v>
      </c>
      <c r="J1382">
        <v>5</v>
      </c>
      <c r="K1382">
        <v>140.6</v>
      </c>
      <c r="L1382">
        <v>139475.20000000001</v>
      </c>
      <c r="M1382" t="s">
        <v>1548</v>
      </c>
      <c r="N1382">
        <v>25105.54</v>
      </c>
      <c r="O1382">
        <v>164580.74</v>
      </c>
      <c r="P1382" t="s">
        <v>1380</v>
      </c>
      <c r="Q1382" s="7">
        <v>46099</v>
      </c>
      <c r="R1382" t="s">
        <v>1552</v>
      </c>
      <c r="S1382" s="10" t="str">
        <f t="shared" si="147"/>
        <v/>
      </c>
      <c r="T1382" s="10" t="str">
        <f t="shared" si="148"/>
        <v/>
      </c>
      <c r="U1382" s="10" t="str">
        <f t="shared" si="149"/>
        <v/>
      </c>
      <c r="V1382" s="10" t="str">
        <f t="shared" si="150"/>
        <v/>
      </c>
      <c r="W1382" s="10" t="str">
        <f t="shared" si="151"/>
        <v/>
      </c>
      <c r="X1382" s="10">
        <f t="shared" si="152"/>
        <v>1381</v>
      </c>
      <c r="Y1382" s="10" t="str">
        <f t="shared" si="153"/>
        <v/>
      </c>
    </row>
    <row r="1383" spans="1:25" x14ac:dyDescent="0.3">
      <c r="A1383" t="s">
        <v>2947</v>
      </c>
      <c r="B1383" s="7">
        <v>46097</v>
      </c>
      <c r="C1383" t="s">
        <v>1409</v>
      </c>
      <c r="D1383" t="s">
        <v>1410</v>
      </c>
      <c r="E1383">
        <v>18</v>
      </c>
      <c r="F1383" t="s">
        <v>1627</v>
      </c>
      <c r="G1383">
        <v>1204</v>
      </c>
      <c r="H1383" t="s">
        <v>200</v>
      </c>
      <c r="I1383">
        <v>820</v>
      </c>
      <c r="J1383">
        <v>0</v>
      </c>
      <c r="K1383">
        <v>820</v>
      </c>
      <c r="L1383">
        <v>987280</v>
      </c>
      <c r="M1383" t="s">
        <v>1548</v>
      </c>
      <c r="N1383">
        <v>177710.4</v>
      </c>
      <c r="O1383">
        <v>1164990.3999999999</v>
      </c>
      <c r="P1383" t="s">
        <v>1380</v>
      </c>
      <c r="Q1383" s="7">
        <v>46099</v>
      </c>
      <c r="R1383" t="s">
        <v>1549</v>
      </c>
      <c r="S1383" s="10" t="str">
        <f t="shared" si="147"/>
        <v/>
      </c>
      <c r="T1383" s="10" t="str">
        <f t="shared" si="148"/>
        <v/>
      </c>
      <c r="U1383" s="10" t="str">
        <f t="shared" si="149"/>
        <v/>
      </c>
      <c r="V1383" s="10" t="str">
        <f t="shared" si="150"/>
        <v/>
      </c>
      <c r="W1383" s="10" t="str">
        <f t="shared" si="151"/>
        <v/>
      </c>
      <c r="X1383" s="10">
        <f t="shared" si="152"/>
        <v>1382</v>
      </c>
      <c r="Y1383" s="10" t="str">
        <f t="shared" si="153"/>
        <v/>
      </c>
    </row>
    <row r="1384" spans="1:25" x14ac:dyDescent="0.3">
      <c r="A1384" t="s">
        <v>2948</v>
      </c>
      <c r="B1384" s="7">
        <v>46097</v>
      </c>
      <c r="C1384" t="s">
        <v>1419</v>
      </c>
      <c r="D1384" t="s">
        <v>1420</v>
      </c>
      <c r="E1384">
        <v>18</v>
      </c>
      <c r="F1384" t="s">
        <v>1618</v>
      </c>
      <c r="G1384">
        <v>2221</v>
      </c>
      <c r="H1384" t="s">
        <v>190</v>
      </c>
      <c r="I1384">
        <v>368</v>
      </c>
      <c r="J1384">
        <v>3</v>
      </c>
      <c r="K1384">
        <v>356.96</v>
      </c>
      <c r="L1384">
        <v>792808.16</v>
      </c>
      <c r="M1384" t="s">
        <v>1548</v>
      </c>
      <c r="N1384">
        <v>142705.47</v>
      </c>
      <c r="O1384">
        <v>935513.63</v>
      </c>
      <c r="P1384" t="s">
        <v>1418</v>
      </c>
      <c r="Q1384" s="7">
        <v>46097</v>
      </c>
      <c r="R1384" t="s">
        <v>1549</v>
      </c>
      <c r="S1384" s="10" t="str">
        <f t="shared" si="147"/>
        <v/>
      </c>
      <c r="T1384" s="10" t="str">
        <f t="shared" si="148"/>
        <v/>
      </c>
      <c r="U1384" s="10" t="str">
        <f t="shared" si="149"/>
        <v/>
      </c>
      <c r="V1384" s="10" t="str">
        <f t="shared" si="150"/>
        <v/>
      </c>
      <c r="W1384" s="10" t="str">
        <f t="shared" si="151"/>
        <v/>
      </c>
      <c r="X1384" s="10">
        <f t="shared" si="152"/>
        <v>1383</v>
      </c>
      <c r="Y1384" s="10" t="str">
        <f t="shared" si="153"/>
        <v/>
      </c>
    </row>
    <row r="1385" spans="1:25" x14ac:dyDescent="0.3">
      <c r="A1385" t="s">
        <v>2949</v>
      </c>
      <c r="B1385" s="7">
        <v>46097</v>
      </c>
      <c r="C1385" t="s">
        <v>1468</v>
      </c>
      <c r="D1385" t="s">
        <v>1469</v>
      </c>
      <c r="E1385">
        <v>18</v>
      </c>
      <c r="F1385" t="s">
        <v>1585</v>
      </c>
      <c r="G1385">
        <v>1647</v>
      </c>
      <c r="H1385" t="s">
        <v>200</v>
      </c>
      <c r="I1385">
        <v>148</v>
      </c>
      <c r="J1385">
        <v>1</v>
      </c>
      <c r="K1385">
        <v>146.52000000000001</v>
      </c>
      <c r="L1385">
        <v>241318.44</v>
      </c>
      <c r="M1385" t="s">
        <v>1548</v>
      </c>
      <c r="N1385">
        <v>43437.32</v>
      </c>
      <c r="O1385">
        <v>284755.76</v>
      </c>
      <c r="P1385" t="s">
        <v>1389</v>
      </c>
      <c r="Q1385" s="7">
        <v>46097</v>
      </c>
      <c r="R1385" t="s">
        <v>1552</v>
      </c>
      <c r="S1385" s="10" t="str">
        <f t="shared" si="147"/>
        <v/>
      </c>
      <c r="T1385" s="10" t="str">
        <f t="shared" si="148"/>
        <v/>
      </c>
      <c r="U1385" s="10" t="str">
        <f t="shared" si="149"/>
        <v/>
      </c>
      <c r="V1385" s="10" t="str">
        <f t="shared" si="150"/>
        <v/>
      </c>
      <c r="W1385" s="10" t="str">
        <f t="shared" si="151"/>
        <v/>
      </c>
      <c r="X1385" s="10">
        <f t="shared" si="152"/>
        <v>1384</v>
      </c>
      <c r="Y1385" s="10" t="str">
        <f t="shared" si="153"/>
        <v/>
      </c>
    </row>
    <row r="1386" spans="1:25" x14ac:dyDescent="0.3">
      <c r="A1386" t="s">
        <v>2950</v>
      </c>
      <c r="B1386" s="7">
        <v>46098</v>
      </c>
      <c r="C1386" t="s">
        <v>1395</v>
      </c>
      <c r="D1386" t="s">
        <v>1396</v>
      </c>
      <c r="E1386">
        <v>18</v>
      </c>
      <c r="F1386" t="s">
        <v>1563</v>
      </c>
      <c r="G1386">
        <v>89</v>
      </c>
      <c r="H1386" t="s">
        <v>204</v>
      </c>
      <c r="I1386">
        <v>480</v>
      </c>
      <c r="J1386">
        <v>0</v>
      </c>
      <c r="K1386">
        <v>480</v>
      </c>
      <c r="L1386">
        <v>42720</v>
      </c>
      <c r="M1386" t="s">
        <v>1548</v>
      </c>
      <c r="N1386">
        <v>7689.6</v>
      </c>
      <c r="O1386">
        <v>50409.599999999999</v>
      </c>
      <c r="P1386" t="s">
        <v>1394</v>
      </c>
      <c r="Q1386" s="7">
        <v>46099</v>
      </c>
      <c r="R1386" t="s">
        <v>1549</v>
      </c>
      <c r="S1386" s="10" t="str">
        <f t="shared" si="147"/>
        <v/>
      </c>
      <c r="T1386" s="10" t="str">
        <f t="shared" si="148"/>
        <v/>
      </c>
      <c r="U1386" s="10" t="str">
        <f t="shared" si="149"/>
        <v/>
      </c>
      <c r="V1386" s="10" t="str">
        <f t="shared" si="150"/>
        <v/>
      </c>
      <c r="W1386" s="10" t="str">
        <f t="shared" si="151"/>
        <v/>
      </c>
      <c r="X1386" s="10">
        <f t="shared" si="152"/>
        <v>1385</v>
      </c>
      <c r="Y1386" s="10" t="str">
        <f t="shared" si="153"/>
        <v/>
      </c>
    </row>
    <row r="1387" spans="1:25" x14ac:dyDescent="0.3">
      <c r="A1387" t="s">
        <v>2951</v>
      </c>
      <c r="B1387" s="7">
        <v>46098</v>
      </c>
      <c r="C1387" t="s">
        <v>1436</v>
      </c>
      <c r="D1387" t="s">
        <v>1437</v>
      </c>
      <c r="E1387">
        <v>18</v>
      </c>
      <c r="F1387" t="s">
        <v>1618</v>
      </c>
      <c r="G1387">
        <v>449</v>
      </c>
      <c r="H1387" t="s">
        <v>190</v>
      </c>
      <c r="I1387">
        <v>368</v>
      </c>
      <c r="J1387">
        <v>1</v>
      </c>
      <c r="K1387">
        <v>364.32</v>
      </c>
      <c r="L1387">
        <v>163579.68</v>
      </c>
      <c r="M1387" t="s">
        <v>1548</v>
      </c>
      <c r="N1387">
        <v>29444.34</v>
      </c>
      <c r="O1387">
        <v>193024.02</v>
      </c>
      <c r="P1387" t="s">
        <v>1394</v>
      </c>
      <c r="Q1387" s="7">
        <v>46100</v>
      </c>
      <c r="R1387" t="s">
        <v>1549</v>
      </c>
      <c r="S1387" s="10" t="str">
        <f t="shared" si="147"/>
        <v/>
      </c>
      <c r="T1387" s="10" t="str">
        <f t="shared" si="148"/>
        <v/>
      </c>
      <c r="U1387" s="10" t="str">
        <f t="shared" si="149"/>
        <v/>
      </c>
      <c r="V1387" s="10" t="str">
        <f t="shared" si="150"/>
        <v/>
      </c>
      <c r="W1387" s="10" t="str">
        <f t="shared" si="151"/>
        <v/>
      </c>
      <c r="X1387" s="10">
        <f t="shared" si="152"/>
        <v>1386</v>
      </c>
      <c r="Y1387" s="10" t="str">
        <f t="shared" si="153"/>
        <v/>
      </c>
    </row>
    <row r="1388" spans="1:25" x14ac:dyDescent="0.3">
      <c r="A1388" t="s">
        <v>2952</v>
      </c>
      <c r="B1388" s="7">
        <v>46098</v>
      </c>
      <c r="C1388" t="s">
        <v>1487</v>
      </c>
      <c r="D1388" t="s">
        <v>1443</v>
      </c>
      <c r="E1388">
        <v>15</v>
      </c>
      <c r="F1388" t="s">
        <v>1572</v>
      </c>
      <c r="G1388">
        <v>1764</v>
      </c>
      <c r="H1388" t="s">
        <v>200</v>
      </c>
      <c r="I1388">
        <v>610</v>
      </c>
      <c r="J1388">
        <v>1</v>
      </c>
      <c r="K1388">
        <v>603.9</v>
      </c>
      <c r="L1388">
        <v>1065279.6000000001</v>
      </c>
      <c r="M1388" t="s">
        <v>1557</v>
      </c>
      <c r="N1388">
        <v>191750.33</v>
      </c>
      <c r="O1388">
        <v>1257029.93</v>
      </c>
      <c r="P1388" t="s">
        <v>1380</v>
      </c>
      <c r="Q1388" s="7">
        <v>46100</v>
      </c>
      <c r="R1388" t="s">
        <v>1549</v>
      </c>
      <c r="S1388" s="10" t="str">
        <f t="shared" si="147"/>
        <v/>
      </c>
      <c r="T1388" s="10" t="str">
        <f t="shared" si="148"/>
        <v/>
      </c>
      <c r="U1388" s="10" t="str">
        <f t="shared" si="149"/>
        <v/>
      </c>
      <c r="V1388" s="10" t="str">
        <f t="shared" si="150"/>
        <v/>
      </c>
      <c r="W1388" s="10" t="str">
        <f t="shared" si="151"/>
        <v/>
      </c>
      <c r="X1388" s="10">
        <f t="shared" si="152"/>
        <v>1387</v>
      </c>
      <c r="Y1388" s="10" t="str">
        <f t="shared" si="153"/>
        <v/>
      </c>
    </row>
    <row r="1389" spans="1:25" x14ac:dyDescent="0.3">
      <c r="A1389" t="s">
        <v>2953</v>
      </c>
      <c r="B1389" s="7">
        <v>46098</v>
      </c>
      <c r="C1389" t="s">
        <v>1436</v>
      </c>
      <c r="D1389" t="s">
        <v>1437</v>
      </c>
      <c r="E1389">
        <v>18</v>
      </c>
      <c r="F1389" t="s">
        <v>1618</v>
      </c>
      <c r="G1389">
        <v>1415</v>
      </c>
      <c r="H1389" t="s">
        <v>190</v>
      </c>
      <c r="I1389">
        <v>368</v>
      </c>
      <c r="J1389">
        <v>1</v>
      </c>
      <c r="K1389">
        <v>364.32</v>
      </c>
      <c r="L1389">
        <v>515512.8</v>
      </c>
      <c r="M1389" t="s">
        <v>1548</v>
      </c>
      <c r="N1389">
        <v>92792.3</v>
      </c>
      <c r="O1389">
        <v>608305.1</v>
      </c>
      <c r="P1389" t="s">
        <v>1394</v>
      </c>
      <c r="Q1389" s="7">
        <v>46098</v>
      </c>
      <c r="R1389" t="s">
        <v>1552</v>
      </c>
      <c r="S1389" s="10" t="str">
        <f t="shared" si="147"/>
        <v/>
      </c>
      <c r="T1389" s="10" t="str">
        <f t="shared" si="148"/>
        <v/>
      </c>
      <c r="U1389" s="10" t="str">
        <f t="shared" si="149"/>
        <v/>
      </c>
      <c r="V1389" s="10" t="str">
        <f t="shared" si="150"/>
        <v/>
      </c>
      <c r="W1389" s="10" t="str">
        <f t="shared" si="151"/>
        <v/>
      </c>
      <c r="X1389" s="10">
        <f t="shared" si="152"/>
        <v>1388</v>
      </c>
      <c r="Y1389" s="10" t="str">
        <f t="shared" si="153"/>
        <v/>
      </c>
    </row>
    <row r="1390" spans="1:25" x14ac:dyDescent="0.3">
      <c r="A1390" t="s">
        <v>2954</v>
      </c>
      <c r="B1390" s="7">
        <v>46098</v>
      </c>
      <c r="C1390" t="s">
        <v>1430</v>
      </c>
      <c r="D1390" t="s">
        <v>1413</v>
      </c>
      <c r="E1390">
        <v>18</v>
      </c>
      <c r="F1390" t="s">
        <v>1618</v>
      </c>
      <c r="G1390">
        <v>1543</v>
      </c>
      <c r="H1390" t="s">
        <v>190</v>
      </c>
      <c r="I1390">
        <v>368</v>
      </c>
      <c r="J1390">
        <v>4</v>
      </c>
      <c r="K1390">
        <v>353.28</v>
      </c>
      <c r="L1390">
        <v>545111.04000000004</v>
      </c>
      <c r="M1390" t="s">
        <v>1548</v>
      </c>
      <c r="N1390">
        <v>98119.99</v>
      </c>
      <c r="O1390">
        <v>643231.03</v>
      </c>
      <c r="P1390" t="s">
        <v>1380</v>
      </c>
      <c r="Q1390" s="7">
        <v>46099</v>
      </c>
      <c r="R1390" t="s">
        <v>1549</v>
      </c>
      <c r="S1390" s="10" t="str">
        <f t="shared" si="147"/>
        <v/>
      </c>
      <c r="T1390" s="10" t="str">
        <f t="shared" si="148"/>
        <v/>
      </c>
      <c r="U1390" s="10" t="str">
        <f t="shared" si="149"/>
        <v/>
      </c>
      <c r="V1390" s="10" t="str">
        <f t="shared" si="150"/>
        <v/>
      </c>
      <c r="W1390" s="10" t="str">
        <f t="shared" si="151"/>
        <v/>
      </c>
      <c r="X1390" s="10">
        <f t="shared" si="152"/>
        <v>1389</v>
      </c>
      <c r="Y1390" s="10" t="str">
        <f t="shared" si="153"/>
        <v/>
      </c>
    </row>
    <row r="1391" spans="1:25" x14ac:dyDescent="0.3">
      <c r="A1391" t="s">
        <v>2955</v>
      </c>
      <c r="B1391" s="7">
        <v>46098</v>
      </c>
      <c r="C1391" t="s">
        <v>1504</v>
      </c>
      <c r="D1391" t="s">
        <v>1482</v>
      </c>
      <c r="E1391">
        <v>18</v>
      </c>
      <c r="F1391" t="s">
        <v>1568</v>
      </c>
      <c r="G1391">
        <v>1214</v>
      </c>
      <c r="H1391" t="s">
        <v>200</v>
      </c>
      <c r="I1391">
        <v>165</v>
      </c>
      <c r="J1391">
        <v>0</v>
      </c>
      <c r="K1391">
        <v>165</v>
      </c>
      <c r="L1391">
        <v>200310</v>
      </c>
      <c r="M1391" t="s">
        <v>1548</v>
      </c>
      <c r="N1391">
        <v>36055.800000000003</v>
      </c>
      <c r="O1391">
        <v>236365.8</v>
      </c>
      <c r="P1391" t="s">
        <v>1380</v>
      </c>
      <c r="Q1391" s="7">
        <v>46100</v>
      </c>
      <c r="R1391" t="s">
        <v>1549</v>
      </c>
      <c r="S1391" s="10" t="str">
        <f t="shared" si="147"/>
        <v/>
      </c>
      <c r="T1391" s="10" t="str">
        <f t="shared" si="148"/>
        <v/>
      </c>
      <c r="U1391" s="10" t="str">
        <f t="shared" si="149"/>
        <v/>
      </c>
      <c r="V1391" s="10" t="str">
        <f t="shared" si="150"/>
        <v/>
      </c>
      <c r="W1391" s="10" t="str">
        <f t="shared" si="151"/>
        <v/>
      </c>
      <c r="X1391" s="10">
        <f t="shared" si="152"/>
        <v>1390</v>
      </c>
      <c r="Y1391" s="10" t="str">
        <f t="shared" si="153"/>
        <v/>
      </c>
    </row>
    <row r="1392" spans="1:25" x14ac:dyDescent="0.3">
      <c r="A1392" t="s">
        <v>2956</v>
      </c>
      <c r="B1392" s="7">
        <v>46098</v>
      </c>
      <c r="C1392" t="s">
        <v>1504</v>
      </c>
      <c r="D1392" t="s">
        <v>1482</v>
      </c>
      <c r="E1392">
        <v>18</v>
      </c>
      <c r="F1392" t="s">
        <v>1556</v>
      </c>
      <c r="G1392">
        <v>294</v>
      </c>
      <c r="H1392" t="s">
        <v>204</v>
      </c>
      <c r="I1392">
        <v>1350</v>
      </c>
      <c r="J1392">
        <v>0</v>
      </c>
      <c r="K1392">
        <v>1350</v>
      </c>
      <c r="L1392">
        <v>396900</v>
      </c>
      <c r="M1392" t="s">
        <v>1548</v>
      </c>
      <c r="N1392">
        <v>71442</v>
      </c>
      <c r="O1392">
        <v>468342</v>
      </c>
      <c r="P1392" t="s">
        <v>1380</v>
      </c>
      <c r="Q1392" s="7">
        <v>46098</v>
      </c>
      <c r="R1392" t="s">
        <v>1549</v>
      </c>
      <c r="S1392" s="10" t="str">
        <f t="shared" si="147"/>
        <v/>
      </c>
      <c r="T1392" s="10" t="str">
        <f t="shared" si="148"/>
        <v/>
      </c>
      <c r="U1392" s="10" t="str">
        <f t="shared" si="149"/>
        <v/>
      </c>
      <c r="V1392" s="10" t="str">
        <f t="shared" si="150"/>
        <v/>
      </c>
      <c r="W1392" s="10" t="str">
        <f t="shared" si="151"/>
        <v/>
      </c>
      <c r="X1392" s="10">
        <f t="shared" si="152"/>
        <v>1391</v>
      </c>
      <c r="Y1392" s="10" t="str">
        <f t="shared" si="153"/>
        <v/>
      </c>
    </row>
    <row r="1393" spans="1:25" x14ac:dyDescent="0.3">
      <c r="A1393" t="s">
        <v>2957</v>
      </c>
      <c r="B1393" s="7">
        <v>46099</v>
      </c>
      <c r="C1393" t="s">
        <v>1475</v>
      </c>
      <c r="D1393" t="s">
        <v>1476</v>
      </c>
      <c r="E1393">
        <v>18</v>
      </c>
      <c r="F1393" t="s">
        <v>1559</v>
      </c>
      <c r="G1393">
        <v>1813</v>
      </c>
      <c r="H1393" t="s">
        <v>200</v>
      </c>
      <c r="I1393">
        <v>520</v>
      </c>
      <c r="J1393">
        <v>2.5</v>
      </c>
      <c r="K1393">
        <v>507</v>
      </c>
      <c r="L1393">
        <v>919191</v>
      </c>
      <c r="M1393" t="s">
        <v>1548</v>
      </c>
      <c r="N1393">
        <v>165454.38</v>
      </c>
      <c r="O1393">
        <v>1084645.3799999999</v>
      </c>
      <c r="P1393" t="s">
        <v>1389</v>
      </c>
      <c r="Q1393" s="7">
        <v>46100</v>
      </c>
      <c r="R1393" t="s">
        <v>1552</v>
      </c>
      <c r="S1393" s="10" t="str">
        <f t="shared" si="147"/>
        <v/>
      </c>
      <c r="T1393" s="10" t="str">
        <f t="shared" si="148"/>
        <v/>
      </c>
      <c r="U1393" s="10" t="str">
        <f t="shared" si="149"/>
        <v/>
      </c>
      <c r="V1393" s="10" t="str">
        <f t="shared" si="150"/>
        <v/>
      </c>
      <c r="W1393" s="10" t="str">
        <f t="shared" si="151"/>
        <v/>
      </c>
      <c r="X1393" s="10">
        <f t="shared" si="152"/>
        <v>1392</v>
      </c>
      <c r="Y1393" s="10" t="str">
        <f t="shared" si="153"/>
        <v/>
      </c>
    </row>
    <row r="1394" spans="1:25" x14ac:dyDescent="0.3">
      <c r="A1394" t="s">
        <v>2958</v>
      </c>
      <c r="B1394" s="7">
        <v>46099</v>
      </c>
      <c r="C1394" t="s">
        <v>1405</v>
      </c>
      <c r="D1394" t="s">
        <v>1406</v>
      </c>
      <c r="E1394">
        <v>18</v>
      </c>
      <c r="F1394" t="s">
        <v>1551</v>
      </c>
      <c r="G1394">
        <v>1699</v>
      </c>
      <c r="H1394" t="s">
        <v>190</v>
      </c>
      <c r="I1394">
        <v>342</v>
      </c>
      <c r="J1394">
        <v>0</v>
      </c>
      <c r="K1394">
        <v>342</v>
      </c>
      <c r="L1394">
        <v>581058</v>
      </c>
      <c r="M1394" t="s">
        <v>1548</v>
      </c>
      <c r="N1394">
        <v>104590.44</v>
      </c>
      <c r="O1394">
        <v>685648.44</v>
      </c>
      <c r="P1394" t="s">
        <v>1389</v>
      </c>
      <c r="Q1394" s="7">
        <v>46101</v>
      </c>
      <c r="R1394" t="s">
        <v>1552</v>
      </c>
      <c r="S1394" s="10" t="str">
        <f t="shared" si="147"/>
        <v/>
      </c>
      <c r="T1394" s="10" t="str">
        <f t="shared" si="148"/>
        <v/>
      </c>
      <c r="U1394" s="10" t="str">
        <f t="shared" si="149"/>
        <v/>
      </c>
      <c r="V1394" s="10" t="str">
        <f t="shared" si="150"/>
        <v/>
      </c>
      <c r="W1394" s="10" t="str">
        <f t="shared" si="151"/>
        <v/>
      </c>
      <c r="X1394" s="10">
        <f t="shared" si="152"/>
        <v>1393</v>
      </c>
      <c r="Y1394" s="10" t="str">
        <f t="shared" si="153"/>
        <v/>
      </c>
    </row>
    <row r="1395" spans="1:25" x14ac:dyDescent="0.3">
      <c r="A1395" t="s">
        <v>2959</v>
      </c>
      <c r="B1395" s="7">
        <v>46099</v>
      </c>
      <c r="C1395" t="s">
        <v>1419</v>
      </c>
      <c r="D1395" t="s">
        <v>1420</v>
      </c>
      <c r="E1395">
        <v>18</v>
      </c>
      <c r="F1395" t="s">
        <v>1547</v>
      </c>
      <c r="G1395">
        <v>638</v>
      </c>
      <c r="H1395" t="s">
        <v>190</v>
      </c>
      <c r="I1395">
        <v>355</v>
      </c>
      <c r="J1395">
        <v>5</v>
      </c>
      <c r="K1395">
        <v>337.25</v>
      </c>
      <c r="L1395">
        <v>215165.5</v>
      </c>
      <c r="M1395" t="s">
        <v>1548</v>
      </c>
      <c r="N1395">
        <v>38729.79</v>
      </c>
      <c r="O1395">
        <v>253895.29</v>
      </c>
      <c r="P1395" t="s">
        <v>1418</v>
      </c>
      <c r="Q1395" s="7">
        <v>46100</v>
      </c>
      <c r="R1395" t="s">
        <v>1552</v>
      </c>
      <c r="S1395" s="10" t="str">
        <f t="shared" si="147"/>
        <v/>
      </c>
      <c r="T1395" s="10" t="str">
        <f t="shared" si="148"/>
        <v/>
      </c>
      <c r="U1395" s="10" t="str">
        <f t="shared" si="149"/>
        <v/>
      </c>
      <c r="V1395" s="10" t="str">
        <f t="shared" si="150"/>
        <v/>
      </c>
      <c r="W1395" s="10" t="str">
        <f t="shared" si="151"/>
        <v/>
      </c>
      <c r="X1395" s="10">
        <f t="shared" si="152"/>
        <v>1394</v>
      </c>
      <c r="Y1395" s="10" t="str">
        <f t="shared" si="153"/>
        <v/>
      </c>
    </row>
    <row r="1396" spans="1:25" x14ac:dyDescent="0.3">
      <c r="A1396" t="s">
        <v>2960</v>
      </c>
      <c r="B1396" s="7">
        <v>46099</v>
      </c>
      <c r="C1396" t="s">
        <v>1436</v>
      </c>
      <c r="D1396" t="s">
        <v>1437</v>
      </c>
      <c r="E1396">
        <v>18</v>
      </c>
      <c r="F1396" t="s">
        <v>1563</v>
      </c>
      <c r="G1396">
        <v>376</v>
      </c>
      <c r="H1396" t="s">
        <v>204</v>
      </c>
      <c r="I1396">
        <v>480</v>
      </c>
      <c r="J1396">
        <v>5</v>
      </c>
      <c r="K1396">
        <v>456</v>
      </c>
      <c r="L1396">
        <v>171456</v>
      </c>
      <c r="M1396" t="s">
        <v>1548</v>
      </c>
      <c r="N1396">
        <v>30862.080000000002</v>
      </c>
      <c r="O1396">
        <v>202318.07999999999</v>
      </c>
      <c r="P1396" t="s">
        <v>1394</v>
      </c>
      <c r="Q1396" s="7">
        <v>46101</v>
      </c>
      <c r="R1396" t="s">
        <v>1549</v>
      </c>
      <c r="S1396" s="10" t="str">
        <f t="shared" si="147"/>
        <v/>
      </c>
      <c r="T1396" s="10" t="str">
        <f t="shared" si="148"/>
        <v/>
      </c>
      <c r="U1396" s="10" t="str">
        <f t="shared" si="149"/>
        <v/>
      </c>
      <c r="V1396" s="10" t="str">
        <f t="shared" si="150"/>
        <v/>
      </c>
      <c r="W1396" s="10" t="str">
        <f t="shared" si="151"/>
        <v/>
      </c>
      <c r="X1396" s="10">
        <f t="shared" si="152"/>
        <v>1395</v>
      </c>
      <c r="Y1396" s="10" t="str">
        <f t="shared" si="153"/>
        <v/>
      </c>
    </row>
    <row r="1397" spans="1:25" x14ac:dyDescent="0.3">
      <c r="A1397" t="s">
        <v>2961</v>
      </c>
      <c r="B1397" s="7">
        <v>46099</v>
      </c>
      <c r="C1397" t="s">
        <v>1455</v>
      </c>
      <c r="D1397" t="s">
        <v>1456</v>
      </c>
      <c r="E1397">
        <v>18</v>
      </c>
      <c r="F1397" t="s">
        <v>1618</v>
      </c>
      <c r="G1397">
        <v>2489</v>
      </c>
      <c r="H1397" t="s">
        <v>190</v>
      </c>
      <c r="I1397">
        <v>368</v>
      </c>
      <c r="J1397">
        <v>2</v>
      </c>
      <c r="K1397">
        <v>360.64</v>
      </c>
      <c r="L1397">
        <v>897632.96</v>
      </c>
      <c r="M1397" t="s">
        <v>1548</v>
      </c>
      <c r="N1397">
        <v>161573.93</v>
      </c>
      <c r="O1397">
        <v>1059206.8899999999</v>
      </c>
      <c r="P1397" t="s">
        <v>1389</v>
      </c>
      <c r="Q1397" s="7">
        <v>46099</v>
      </c>
      <c r="R1397" t="s">
        <v>1549</v>
      </c>
      <c r="S1397" s="10" t="str">
        <f t="shared" si="147"/>
        <v/>
      </c>
      <c r="T1397" s="10" t="str">
        <f t="shared" si="148"/>
        <v/>
      </c>
      <c r="U1397" s="10" t="str">
        <f t="shared" si="149"/>
        <v/>
      </c>
      <c r="V1397" s="10" t="str">
        <f t="shared" si="150"/>
        <v/>
      </c>
      <c r="W1397" s="10" t="str">
        <f t="shared" si="151"/>
        <v/>
      </c>
      <c r="X1397" s="10">
        <f t="shared" si="152"/>
        <v>1396</v>
      </c>
      <c r="Y1397" s="10" t="str">
        <f t="shared" si="153"/>
        <v/>
      </c>
    </row>
    <row r="1398" spans="1:25" x14ac:dyDescent="0.3">
      <c r="A1398" t="s">
        <v>2962</v>
      </c>
      <c r="B1398" s="7">
        <v>46100</v>
      </c>
      <c r="C1398" t="s">
        <v>1475</v>
      </c>
      <c r="D1398" t="s">
        <v>1476</v>
      </c>
      <c r="E1398">
        <v>18</v>
      </c>
      <c r="F1398" t="s">
        <v>1585</v>
      </c>
      <c r="G1398">
        <v>384</v>
      </c>
      <c r="H1398" t="s">
        <v>200</v>
      </c>
      <c r="I1398">
        <v>148</v>
      </c>
      <c r="J1398">
        <v>2.5</v>
      </c>
      <c r="K1398">
        <v>144.30000000000001</v>
      </c>
      <c r="L1398">
        <v>55411.199999999997</v>
      </c>
      <c r="M1398" t="s">
        <v>1548</v>
      </c>
      <c r="N1398">
        <v>9974.02</v>
      </c>
      <c r="O1398">
        <v>65385.22</v>
      </c>
      <c r="P1398" t="s">
        <v>1389</v>
      </c>
      <c r="Q1398" s="7">
        <v>46101</v>
      </c>
      <c r="R1398" t="s">
        <v>1552</v>
      </c>
      <c r="S1398" s="10" t="str">
        <f t="shared" si="147"/>
        <v/>
      </c>
      <c r="T1398" s="10" t="str">
        <f t="shared" si="148"/>
        <v/>
      </c>
      <c r="U1398" s="10" t="str">
        <f t="shared" si="149"/>
        <v/>
      </c>
      <c r="V1398" s="10" t="str">
        <f t="shared" si="150"/>
        <v/>
      </c>
      <c r="W1398" s="10" t="str">
        <f t="shared" si="151"/>
        <v/>
      </c>
      <c r="X1398" s="10">
        <f t="shared" si="152"/>
        <v>1397</v>
      </c>
      <c r="Y1398" s="10" t="str">
        <f t="shared" si="153"/>
        <v/>
      </c>
    </row>
    <row r="1399" spans="1:25" x14ac:dyDescent="0.3">
      <c r="A1399" t="s">
        <v>2963</v>
      </c>
      <c r="B1399" s="7">
        <v>46100</v>
      </c>
      <c r="C1399" t="s">
        <v>1385</v>
      </c>
      <c r="D1399" t="s">
        <v>1386</v>
      </c>
      <c r="E1399">
        <v>16</v>
      </c>
      <c r="F1399" t="s">
        <v>1627</v>
      </c>
      <c r="G1399">
        <v>1600</v>
      </c>
      <c r="H1399" t="s">
        <v>200</v>
      </c>
      <c r="I1399">
        <v>820</v>
      </c>
      <c r="J1399">
        <v>5</v>
      </c>
      <c r="K1399">
        <v>779</v>
      </c>
      <c r="L1399">
        <v>1246400</v>
      </c>
      <c r="M1399" t="s">
        <v>1557</v>
      </c>
      <c r="N1399">
        <v>224352</v>
      </c>
      <c r="O1399">
        <v>1470752</v>
      </c>
      <c r="P1399" t="s">
        <v>1389</v>
      </c>
      <c r="Q1399" s="7">
        <v>46101</v>
      </c>
      <c r="R1399" t="s">
        <v>1552</v>
      </c>
      <c r="S1399" s="10" t="str">
        <f t="shared" si="147"/>
        <v/>
      </c>
      <c r="T1399" s="10" t="str">
        <f t="shared" si="148"/>
        <v/>
      </c>
      <c r="U1399" s="10" t="str">
        <f t="shared" si="149"/>
        <v/>
      </c>
      <c r="V1399" s="10" t="str">
        <f t="shared" si="150"/>
        <v/>
      </c>
      <c r="W1399" s="10" t="str">
        <f t="shared" si="151"/>
        <v/>
      </c>
      <c r="X1399" s="10">
        <f t="shared" si="152"/>
        <v>1398</v>
      </c>
      <c r="Y1399" s="10" t="str">
        <f t="shared" si="153"/>
        <v/>
      </c>
    </row>
    <row r="1400" spans="1:25" x14ac:dyDescent="0.3">
      <c r="A1400" t="s">
        <v>2964</v>
      </c>
      <c r="B1400" s="7">
        <v>46100</v>
      </c>
      <c r="C1400" t="s">
        <v>1493</v>
      </c>
      <c r="D1400" t="s">
        <v>1494</v>
      </c>
      <c r="E1400">
        <v>18</v>
      </c>
      <c r="F1400" t="s">
        <v>1559</v>
      </c>
      <c r="G1400">
        <v>1970</v>
      </c>
      <c r="H1400" t="s">
        <v>200</v>
      </c>
      <c r="I1400">
        <v>520</v>
      </c>
      <c r="J1400">
        <v>4</v>
      </c>
      <c r="K1400">
        <v>499.2</v>
      </c>
      <c r="L1400">
        <v>983424</v>
      </c>
      <c r="M1400" t="s">
        <v>1548</v>
      </c>
      <c r="N1400">
        <v>177016.32000000001</v>
      </c>
      <c r="O1400">
        <v>1160440.3200000001</v>
      </c>
      <c r="P1400" t="s">
        <v>1389</v>
      </c>
      <c r="Q1400" s="7">
        <v>46101</v>
      </c>
      <c r="R1400" t="s">
        <v>1552</v>
      </c>
      <c r="S1400" s="10" t="str">
        <f t="shared" si="147"/>
        <v/>
      </c>
      <c r="T1400" s="10" t="str">
        <f t="shared" si="148"/>
        <v/>
      </c>
      <c r="U1400" s="10" t="str">
        <f t="shared" si="149"/>
        <v/>
      </c>
      <c r="V1400" s="10" t="str">
        <f t="shared" si="150"/>
        <v/>
      </c>
      <c r="W1400" s="10" t="str">
        <f t="shared" si="151"/>
        <v/>
      </c>
      <c r="X1400" s="10">
        <f t="shared" si="152"/>
        <v>1399</v>
      </c>
      <c r="Y1400" s="10" t="str">
        <f t="shared" si="153"/>
        <v/>
      </c>
    </row>
    <row r="1401" spans="1:25" x14ac:dyDescent="0.3">
      <c r="A1401" t="s">
        <v>2965</v>
      </c>
      <c r="B1401" s="7">
        <v>46100</v>
      </c>
      <c r="C1401" t="s">
        <v>1481</v>
      </c>
      <c r="D1401" t="s">
        <v>1482</v>
      </c>
      <c r="E1401">
        <v>18</v>
      </c>
      <c r="F1401" t="s">
        <v>1604</v>
      </c>
      <c r="G1401">
        <v>220</v>
      </c>
      <c r="H1401" t="s">
        <v>204</v>
      </c>
      <c r="I1401">
        <v>95</v>
      </c>
      <c r="J1401">
        <v>0</v>
      </c>
      <c r="K1401">
        <v>95</v>
      </c>
      <c r="L1401">
        <v>20900</v>
      </c>
      <c r="M1401" t="s">
        <v>1548</v>
      </c>
      <c r="N1401">
        <v>3762</v>
      </c>
      <c r="O1401">
        <v>24662</v>
      </c>
      <c r="P1401" t="s">
        <v>1389</v>
      </c>
      <c r="Q1401" s="7">
        <v>46102</v>
      </c>
      <c r="R1401" t="s">
        <v>1549</v>
      </c>
      <c r="S1401" s="10" t="str">
        <f t="shared" si="147"/>
        <v/>
      </c>
      <c r="T1401" s="10" t="str">
        <f t="shared" si="148"/>
        <v/>
      </c>
      <c r="U1401" s="10" t="str">
        <f t="shared" si="149"/>
        <v/>
      </c>
      <c r="V1401" s="10" t="str">
        <f t="shared" si="150"/>
        <v/>
      </c>
      <c r="W1401" s="10" t="str">
        <f t="shared" si="151"/>
        <v/>
      </c>
      <c r="X1401" s="10">
        <f t="shared" si="152"/>
        <v>1400</v>
      </c>
      <c r="Y1401" s="10" t="str">
        <f t="shared" si="153"/>
        <v/>
      </c>
    </row>
    <row r="1402" spans="1:25" x14ac:dyDescent="0.3">
      <c r="A1402" t="s">
        <v>2966</v>
      </c>
      <c r="B1402" s="7">
        <v>46100</v>
      </c>
      <c r="C1402" t="s">
        <v>1517</v>
      </c>
      <c r="D1402" t="s">
        <v>1518</v>
      </c>
      <c r="E1402">
        <v>14</v>
      </c>
      <c r="F1402" t="s">
        <v>1604</v>
      </c>
      <c r="G1402">
        <v>122</v>
      </c>
      <c r="H1402" t="s">
        <v>204</v>
      </c>
      <c r="I1402">
        <v>95</v>
      </c>
      <c r="J1402">
        <v>3</v>
      </c>
      <c r="K1402">
        <v>92.15</v>
      </c>
      <c r="L1402">
        <v>11242.3</v>
      </c>
      <c r="M1402" t="s">
        <v>1557</v>
      </c>
      <c r="N1402">
        <v>2023.61</v>
      </c>
      <c r="O1402">
        <v>13265.91</v>
      </c>
      <c r="P1402" t="s">
        <v>1394</v>
      </c>
      <c r="Q1402" s="7">
        <v>46100</v>
      </c>
      <c r="R1402" t="s">
        <v>1549</v>
      </c>
      <c r="S1402" s="10" t="str">
        <f t="shared" si="147"/>
        <v/>
      </c>
      <c r="T1402" s="10" t="str">
        <f t="shared" si="148"/>
        <v/>
      </c>
      <c r="U1402" s="10" t="str">
        <f t="shared" si="149"/>
        <v/>
      </c>
      <c r="V1402" s="10" t="str">
        <f t="shared" si="150"/>
        <v/>
      </c>
      <c r="W1402" s="10" t="str">
        <f t="shared" si="151"/>
        <v/>
      </c>
      <c r="X1402" s="10">
        <f t="shared" si="152"/>
        <v>1401</v>
      </c>
      <c r="Y1402" s="10" t="str">
        <f t="shared" si="153"/>
        <v/>
      </c>
    </row>
    <row r="1403" spans="1:25" x14ac:dyDescent="0.3">
      <c r="A1403" t="s">
        <v>2967</v>
      </c>
      <c r="B1403" s="7">
        <v>46100</v>
      </c>
      <c r="C1403" t="s">
        <v>1472</v>
      </c>
      <c r="D1403" t="s">
        <v>1473</v>
      </c>
      <c r="E1403">
        <v>18</v>
      </c>
      <c r="F1403" t="s">
        <v>1581</v>
      </c>
      <c r="G1403">
        <v>2087</v>
      </c>
      <c r="H1403" t="s">
        <v>200</v>
      </c>
      <c r="I1403">
        <v>980</v>
      </c>
      <c r="J1403">
        <v>5</v>
      </c>
      <c r="K1403">
        <v>931</v>
      </c>
      <c r="L1403">
        <v>1942997</v>
      </c>
      <c r="M1403" t="s">
        <v>1548</v>
      </c>
      <c r="N1403">
        <v>349739.46</v>
      </c>
      <c r="O1403">
        <v>2292736.46</v>
      </c>
      <c r="P1403" t="s">
        <v>1394</v>
      </c>
      <c r="Q1403" s="7">
        <v>46100</v>
      </c>
      <c r="R1403" t="s">
        <v>1552</v>
      </c>
      <c r="S1403" s="10" t="str">
        <f t="shared" si="147"/>
        <v/>
      </c>
      <c r="T1403" s="10" t="str">
        <f t="shared" si="148"/>
        <v/>
      </c>
      <c r="U1403" s="10" t="str">
        <f t="shared" si="149"/>
        <v/>
      </c>
      <c r="V1403" s="10" t="str">
        <f t="shared" si="150"/>
        <v/>
      </c>
      <c r="W1403" s="10" t="str">
        <f t="shared" si="151"/>
        <v/>
      </c>
      <c r="X1403" s="10">
        <f t="shared" si="152"/>
        <v>1402</v>
      </c>
      <c r="Y1403" s="10" t="str">
        <f t="shared" si="153"/>
        <v/>
      </c>
    </row>
    <row r="1404" spans="1:25" x14ac:dyDescent="0.3">
      <c r="A1404" t="s">
        <v>2968</v>
      </c>
      <c r="B1404" s="7">
        <v>46100</v>
      </c>
      <c r="C1404" t="s">
        <v>1409</v>
      </c>
      <c r="D1404" t="s">
        <v>1410</v>
      </c>
      <c r="E1404">
        <v>18</v>
      </c>
      <c r="F1404" t="s">
        <v>1576</v>
      </c>
      <c r="G1404">
        <v>2171</v>
      </c>
      <c r="H1404" t="s">
        <v>200</v>
      </c>
      <c r="I1404">
        <v>92</v>
      </c>
      <c r="J1404">
        <v>3</v>
      </c>
      <c r="K1404">
        <v>89.24</v>
      </c>
      <c r="L1404">
        <v>193740.04</v>
      </c>
      <c r="M1404" t="s">
        <v>1548</v>
      </c>
      <c r="N1404">
        <v>34873.21</v>
      </c>
      <c r="O1404">
        <v>228613.25</v>
      </c>
      <c r="P1404" t="s">
        <v>1380</v>
      </c>
      <c r="Q1404" s="7">
        <v>46101</v>
      </c>
      <c r="R1404" t="s">
        <v>1549</v>
      </c>
      <c r="S1404" s="10" t="str">
        <f t="shared" si="147"/>
        <v/>
      </c>
      <c r="T1404" s="10" t="str">
        <f t="shared" si="148"/>
        <v/>
      </c>
      <c r="U1404" s="10" t="str">
        <f t="shared" si="149"/>
        <v/>
      </c>
      <c r="V1404" s="10" t="str">
        <f t="shared" si="150"/>
        <v/>
      </c>
      <c r="W1404" s="10" t="str">
        <f t="shared" si="151"/>
        <v/>
      </c>
      <c r="X1404" s="10">
        <f t="shared" si="152"/>
        <v>1403</v>
      </c>
      <c r="Y1404" s="10" t="str">
        <f t="shared" si="153"/>
        <v/>
      </c>
    </row>
    <row r="1405" spans="1:25" x14ac:dyDescent="0.3">
      <c r="A1405" t="s">
        <v>2969</v>
      </c>
      <c r="B1405" s="7">
        <v>46100</v>
      </c>
      <c r="C1405" t="s">
        <v>1436</v>
      </c>
      <c r="D1405" t="s">
        <v>1437</v>
      </c>
      <c r="E1405">
        <v>18</v>
      </c>
      <c r="F1405" t="s">
        <v>1572</v>
      </c>
      <c r="G1405">
        <v>900</v>
      </c>
      <c r="H1405" t="s">
        <v>200</v>
      </c>
      <c r="I1405">
        <v>610</v>
      </c>
      <c r="J1405">
        <v>4</v>
      </c>
      <c r="K1405">
        <v>585.6</v>
      </c>
      <c r="L1405">
        <v>527040</v>
      </c>
      <c r="M1405" t="s">
        <v>1548</v>
      </c>
      <c r="N1405">
        <v>94867.199999999997</v>
      </c>
      <c r="O1405">
        <v>621907.19999999995</v>
      </c>
      <c r="P1405" t="s">
        <v>1394</v>
      </c>
      <c r="Q1405" s="7">
        <v>46102</v>
      </c>
      <c r="R1405" t="s">
        <v>1549</v>
      </c>
      <c r="S1405" s="10" t="str">
        <f t="shared" si="147"/>
        <v/>
      </c>
      <c r="T1405" s="10" t="str">
        <f t="shared" si="148"/>
        <v/>
      </c>
      <c r="U1405" s="10" t="str">
        <f t="shared" si="149"/>
        <v/>
      </c>
      <c r="V1405" s="10" t="str">
        <f t="shared" si="150"/>
        <v/>
      </c>
      <c r="W1405" s="10" t="str">
        <f t="shared" si="151"/>
        <v/>
      </c>
      <c r="X1405" s="10">
        <f t="shared" si="152"/>
        <v>1404</v>
      </c>
      <c r="Y1405" s="10" t="str">
        <f t="shared" si="153"/>
        <v/>
      </c>
    </row>
    <row r="1406" spans="1:25" x14ac:dyDescent="0.3">
      <c r="A1406" t="s">
        <v>2970</v>
      </c>
      <c r="B1406" s="7">
        <v>46101</v>
      </c>
      <c r="C1406" t="s">
        <v>1430</v>
      </c>
      <c r="D1406" t="s">
        <v>1413</v>
      </c>
      <c r="E1406">
        <v>18</v>
      </c>
      <c r="F1406" t="s">
        <v>1563</v>
      </c>
      <c r="G1406">
        <v>398</v>
      </c>
      <c r="H1406" t="s">
        <v>204</v>
      </c>
      <c r="I1406">
        <v>480</v>
      </c>
      <c r="J1406">
        <v>3</v>
      </c>
      <c r="K1406">
        <v>465.6</v>
      </c>
      <c r="L1406">
        <v>185308.79999999999</v>
      </c>
      <c r="M1406" t="s">
        <v>1548</v>
      </c>
      <c r="N1406">
        <v>33355.58</v>
      </c>
      <c r="O1406">
        <v>218664.38</v>
      </c>
      <c r="P1406" t="s">
        <v>1380</v>
      </c>
      <c r="Q1406" s="7">
        <v>46101</v>
      </c>
      <c r="R1406" t="s">
        <v>1552</v>
      </c>
      <c r="S1406" s="10" t="str">
        <f t="shared" si="147"/>
        <v/>
      </c>
      <c r="T1406" s="10" t="str">
        <f t="shared" si="148"/>
        <v/>
      </c>
      <c r="U1406" s="10" t="str">
        <f t="shared" si="149"/>
        <v/>
      </c>
      <c r="V1406" s="10" t="str">
        <f t="shared" si="150"/>
        <v/>
      </c>
      <c r="W1406" s="10" t="str">
        <f t="shared" si="151"/>
        <v/>
      </c>
      <c r="X1406" s="10">
        <f t="shared" si="152"/>
        <v>1405</v>
      </c>
      <c r="Y1406" s="10" t="str">
        <f t="shared" si="153"/>
        <v/>
      </c>
    </row>
    <row r="1407" spans="1:25" x14ac:dyDescent="0.3">
      <c r="A1407" t="s">
        <v>2971</v>
      </c>
      <c r="B1407" s="7">
        <v>46101</v>
      </c>
      <c r="C1407" t="s">
        <v>1496</v>
      </c>
      <c r="D1407" t="s">
        <v>1497</v>
      </c>
      <c r="E1407">
        <v>18</v>
      </c>
      <c r="F1407" t="s">
        <v>1547</v>
      </c>
      <c r="G1407">
        <v>2408</v>
      </c>
      <c r="H1407" t="s">
        <v>190</v>
      </c>
      <c r="I1407">
        <v>355</v>
      </c>
      <c r="J1407">
        <v>5</v>
      </c>
      <c r="K1407">
        <v>337.25</v>
      </c>
      <c r="L1407">
        <v>812098</v>
      </c>
      <c r="M1407" t="s">
        <v>1548</v>
      </c>
      <c r="N1407">
        <v>146177.64000000001</v>
      </c>
      <c r="O1407">
        <v>958275.64</v>
      </c>
      <c r="P1407" t="s">
        <v>1389</v>
      </c>
      <c r="Q1407" s="7">
        <v>46101</v>
      </c>
      <c r="R1407" t="s">
        <v>1549</v>
      </c>
      <c r="S1407" s="10" t="str">
        <f t="shared" si="147"/>
        <v/>
      </c>
      <c r="T1407" s="10" t="str">
        <f t="shared" si="148"/>
        <v/>
      </c>
      <c r="U1407" s="10" t="str">
        <f t="shared" si="149"/>
        <v/>
      </c>
      <c r="V1407" s="10" t="str">
        <f t="shared" si="150"/>
        <v/>
      </c>
      <c r="W1407" s="10" t="str">
        <f t="shared" si="151"/>
        <v/>
      </c>
      <c r="X1407" s="10">
        <f t="shared" si="152"/>
        <v>1406</v>
      </c>
      <c r="Y1407" s="10" t="str">
        <f t="shared" si="153"/>
        <v/>
      </c>
    </row>
    <row r="1408" spans="1:25" x14ac:dyDescent="0.3">
      <c r="A1408" t="s">
        <v>2972</v>
      </c>
      <c r="B1408" s="7">
        <v>46101</v>
      </c>
      <c r="C1408" t="s">
        <v>1405</v>
      </c>
      <c r="D1408" t="s">
        <v>1406</v>
      </c>
      <c r="E1408">
        <v>18</v>
      </c>
      <c r="F1408" t="s">
        <v>1581</v>
      </c>
      <c r="G1408">
        <v>1933</v>
      </c>
      <c r="H1408" t="s">
        <v>200</v>
      </c>
      <c r="I1408">
        <v>980</v>
      </c>
      <c r="J1408">
        <v>5</v>
      </c>
      <c r="K1408">
        <v>931</v>
      </c>
      <c r="L1408">
        <v>1799623</v>
      </c>
      <c r="M1408" t="s">
        <v>1548</v>
      </c>
      <c r="N1408">
        <v>323932.14</v>
      </c>
      <c r="O1408">
        <v>2123555.14</v>
      </c>
      <c r="P1408" t="s">
        <v>1389</v>
      </c>
      <c r="Q1408" s="7">
        <v>46103</v>
      </c>
      <c r="R1408" t="s">
        <v>1549</v>
      </c>
      <c r="S1408" s="10" t="str">
        <f t="shared" si="147"/>
        <v/>
      </c>
      <c r="T1408" s="10" t="str">
        <f t="shared" si="148"/>
        <v/>
      </c>
      <c r="U1408" s="10" t="str">
        <f t="shared" si="149"/>
        <v/>
      </c>
      <c r="V1408" s="10" t="str">
        <f t="shared" si="150"/>
        <v/>
      </c>
      <c r="W1408" s="10" t="str">
        <f t="shared" si="151"/>
        <v/>
      </c>
      <c r="X1408" s="10">
        <f t="shared" si="152"/>
        <v>1407</v>
      </c>
      <c r="Y1408" s="10" t="str">
        <f t="shared" si="153"/>
        <v/>
      </c>
    </row>
    <row r="1409" spans="1:25" x14ac:dyDescent="0.3">
      <c r="A1409" t="s">
        <v>2973</v>
      </c>
      <c r="B1409" s="7">
        <v>46101</v>
      </c>
      <c r="C1409" t="s">
        <v>1415</v>
      </c>
      <c r="D1409" t="s">
        <v>1416</v>
      </c>
      <c r="E1409">
        <v>18</v>
      </c>
      <c r="F1409" t="s">
        <v>1556</v>
      </c>
      <c r="G1409">
        <v>329</v>
      </c>
      <c r="H1409" t="s">
        <v>204</v>
      </c>
      <c r="I1409">
        <v>1350</v>
      </c>
      <c r="J1409">
        <v>1</v>
      </c>
      <c r="K1409">
        <v>1336.5</v>
      </c>
      <c r="L1409">
        <v>439708.5</v>
      </c>
      <c r="M1409" t="s">
        <v>1548</v>
      </c>
      <c r="N1409">
        <v>79147.53</v>
      </c>
      <c r="O1409">
        <v>518856.03</v>
      </c>
      <c r="P1409" t="s">
        <v>1418</v>
      </c>
      <c r="Q1409" s="7">
        <v>46101</v>
      </c>
      <c r="R1409" t="s">
        <v>1552</v>
      </c>
      <c r="S1409" s="10" t="str">
        <f t="shared" si="147"/>
        <v/>
      </c>
      <c r="T1409" s="10" t="str">
        <f t="shared" si="148"/>
        <v/>
      </c>
      <c r="U1409" s="10" t="str">
        <f t="shared" si="149"/>
        <v/>
      </c>
      <c r="V1409" s="10" t="str">
        <f t="shared" si="150"/>
        <v/>
      </c>
      <c r="W1409" s="10" t="str">
        <f t="shared" si="151"/>
        <v/>
      </c>
      <c r="X1409" s="10">
        <f t="shared" si="152"/>
        <v>1408</v>
      </c>
      <c r="Y1409" s="10" t="str">
        <f t="shared" si="153"/>
        <v/>
      </c>
    </row>
    <row r="1410" spans="1:25" x14ac:dyDescent="0.3">
      <c r="A1410" t="s">
        <v>2974</v>
      </c>
      <c r="B1410" s="7">
        <v>46101</v>
      </c>
      <c r="C1410" t="s">
        <v>1449</v>
      </c>
      <c r="D1410" t="s">
        <v>1450</v>
      </c>
      <c r="E1410">
        <v>18</v>
      </c>
      <c r="F1410" t="s">
        <v>1607</v>
      </c>
      <c r="G1410">
        <v>1412</v>
      </c>
      <c r="H1410" t="s">
        <v>200</v>
      </c>
      <c r="I1410">
        <v>610</v>
      </c>
      <c r="J1410">
        <v>2</v>
      </c>
      <c r="K1410">
        <v>597.79999999999995</v>
      </c>
      <c r="L1410">
        <v>844093.6</v>
      </c>
      <c r="M1410" t="s">
        <v>1548</v>
      </c>
      <c r="N1410">
        <v>151936.85</v>
      </c>
      <c r="O1410">
        <v>996030.45</v>
      </c>
      <c r="P1410" t="s">
        <v>1418</v>
      </c>
      <c r="Q1410" s="7">
        <v>46101</v>
      </c>
      <c r="R1410" t="s">
        <v>1549</v>
      </c>
      <c r="S1410" s="10" t="str">
        <f t="shared" si="147"/>
        <v/>
      </c>
      <c r="T1410" s="10" t="str">
        <f t="shared" si="148"/>
        <v/>
      </c>
      <c r="U1410" s="10" t="str">
        <f t="shared" si="149"/>
        <v/>
      </c>
      <c r="V1410" s="10" t="str">
        <f t="shared" si="150"/>
        <v/>
      </c>
      <c r="W1410" s="10" t="str">
        <f t="shared" si="151"/>
        <v/>
      </c>
      <c r="X1410" s="10">
        <f t="shared" si="152"/>
        <v>1409</v>
      </c>
      <c r="Y1410" s="10" t="str">
        <f t="shared" si="153"/>
        <v/>
      </c>
    </row>
    <row r="1411" spans="1:25" x14ac:dyDescent="0.3">
      <c r="A1411" t="s">
        <v>2975</v>
      </c>
      <c r="B1411" s="7">
        <v>46101</v>
      </c>
      <c r="C1411" t="s">
        <v>1472</v>
      </c>
      <c r="D1411" t="s">
        <v>1473</v>
      </c>
      <c r="E1411">
        <v>18</v>
      </c>
      <c r="F1411" t="s">
        <v>1627</v>
      </c>
      <c r="G1411">
        <v>1617</v>
      </c>
      <c r="H1411" t="s">
        <v>200</v>
      </c>
      <c r="I1411">
        <v>820</v>
      </c>
      <c r="J1411">
        <v>4</v>
      </c>
      <c r="K1411">
        <v>787.2</v>
      </c>
      <c r="L1411">
        <v>1272902.3999999999</v>
      </c>
      <c r="M1411" t="s">
        <v>1548</v>
      </c>
      <c r="N1411">
        <v>229122.43</v>
      </c>
      <c r="O1411">
        <v>1502024.83</v>
      </c>
      <c r="P1411" t="s">
        <v>1394</v>
      </c>
      <c r="Q1411" s="7">
        <v>46101</v>
      </c>
      <c r="R1411" t="s">
        <v>1552</v>
      </c>
      <c r="S1411" s="10" t="str">
        <f t="shared" si="147"/>
        <v/>
      </c>
      <c r="T1411" s="10" t="str">
        <f t="shared" si="148"/>
        <v/>
      </c>
      <c r="U1411" s="10" t="str">
        <f t="shared" si="149"/>
        <v/>
      </c>
      <c r="V1411" s="10" t="str">
        <f t="shared" si="150"/>
        <v/>
      </c>
      <c r="W1411" s="10" t="str">
        <f t="shared" si="151"/>
        <v/>
      </c>
      <c r="X1411" s="10">
        <f t="shared" si="152"/>
        <v>1410</v>
      </c>
      <c r="Y1411" s="10" t="str">
        <f t="shared" si="153"/>
        <v/>
      </c>
    </row>
    <row r="1412" spans="1:25" x14ac:dyDescent="0.3">
      <c r="A1412" t="s">
        <v>2976</v>
      </c>
      <c r="B1412" s="7">
        <v>46101</v>
      </c>
      <c r="C1412" t="s">
        <v>1514</v>
      </c>
      <c r="D1412" t="s">
        <v>1515</v>
      </c>
      <c r="E1412">
        <v>18</v>
      </c>
      <c r="F1412" t="s">
        <v>1551</v>
      </c>
      <c r="G1412">
        <v>1227</v>
      </c>
      <c r="H1412" t="s">
        <v>190</v>
      </c>
      <c r="I1412">
        <v>342</v>
      </c>
      <c r="J1412">
        <v>4</v>
      </c>
      <c r="K1412">
        <v>328.32</v>
      </c>
      <c r="L1412">
        <v>402848.64</v>
      </c>
      <c r="M1412" t="s">
        <v>1548</v>
      </c>
      <c r="N1412">
        <v>72512.759999999995</v>
      </c>
      <c r="O1412">
        <v>475361.4</v>
      </c>
      <c r="P1412" t="s">
        <v>1389</v>
      </c>
      <c r="Q1412" s="7">
        <v>46102</v>
      </c>
      <c r="R1412" t="s">
        <v>1552</v>
      </c>
      <c r="S1412" s="10" t="str">
        <f t="shared" ref="S1412:S1451" si="154">IF(J1412&gt;5,"FLAG","")</f>
        <v/>
      </c>
      <c r="T1412" s="10" t="str">
        <f t="shared" ref="T1412:T1451" si="155">IF(WEEKDAY(B1412)=1,"FLAG","")</f>
        <v/>
      </c>
      <c r="U1412" s="10" t="str">
        <f t="shared" ref="U1412:U1451" si="156">IF(AND(B1412&lt;=DATE(2026,3,31),Q1412&gt;DATE(2026,3,31)),"FLAG","")</f>
        <v/>
      </c>
      <c r="V1412" s="10" t="str">
        <f t="shared" ref="V1412:V1451" si="157">IF(COUNTIFS($C$4:$C$1451,C1412,$B$4:$B$1451,B1412,$F$4:$F$1451,F1412,$G$4:$G$1451,G1412,$L$4:$L$1451,L1412)&gt;1,"FLAG","")</f>
        <v/>
      </c>
      <c r="W1412" s="10" t="str">
        <f t="shared" ref="W1412:W1451" si="158">IF(OR(AND(E1412&lt;&gt;18,M1412&lt;&gt;"IGST"),AND(E1412=18,M1412="IGST")),"FLAG","")</f>
        <v/>
      </c>
      <c r="X1412" s="10">
        <f t="shared" ref="X1412:X1451" si="159">VALUE(MID(A1412,11,4))</f>
        <v>1411</v>
      </c>
      <c r="Y1412" s="10" t="str">
        <f t="shared" ref="Y1412:Y1475" si="160">IF(ROW()=4,"",IF(X1412-INDEX($X$4:$X$1451,ROW()-4)&gt;1,"FLAG",""))</f>
        <v/>
      </c>
    </row>
    <row r="1413" spans="1:25" x14ac:dyDescent="0.3">
      <c r="A1413" t="s">
        <v>2977</v>
      </c>
      <c r="B1413" s="7">
        <v>46102</v>
      </c>
      <c r="C1413" t="s">
        <v>1376</v>
      </c>
      <c r="D1413" t="s">
        <v>1377</v>
      </c>
      <c r="E1413">
        <v>18</v>
      </c>
      <c r="F1413" t="s">
        <v>1604</v>
      </c>
      <c r="G1413">
        <v>283</v>
      </c>
      <c r="H1413" t="s">
        <v>204</v>
      </c>
      <c r="I1413">
        <v>95</v>
      </c>
      <c r="J1413">
        <v>2.5</v>
      </c>
      <c r="K1413">
        <v>92.62</v>
      </c>
      <c r="L1413">
        <v>26211.46</v>
      </c>
      <c r="M1413" t="s">
        <v>1548</v>
      </c>
      <c r="N1413">
        <v>4718.0600000000004</v>
      </c>
      <c r="O1413">
        <v>30929.52</v>
      </c>
      <c r="P1413" t="s">
        <v>1380</v>
      </c>
      <c r="Q1413" s="7">
        <v>46104</v>
      </c>
      <c r="R1413" t="s">
        <v>1549</v>
      </c>
      <c r="S1413" s="10" t="str">
        <f t="shared" si="154"/>
        <v/>
      </c>
      <c r="T1413" s="10" t="str">
        <f t="shared" si="155"/>
        <v/>
      </c>
      <c r="U1413" s="10" t="str">
        <f t="shared" si="156"/>
        <v/>
      </c>
      <c r="V1413" s="10" t="str">
        <f t="shared" si="157"/>
        <v/>
      </c>
      <c r="W1413" s="10" t="str">
        <f t="shared" si="158"/>
        <v/>
      </c>
      <c r="X1413" s="10">
        <f t="shared" si="159"/>
        <v>1412</v>
      </c>
      <c r="Y1413" s="10" t="str">
        <f t="shared" si="160"/>
        <v/>
      </c>
    </row>
    <row r="1414" spans="1:25" x14ac:dyDescent="0.3">
      <c r="A1414" t="s">
        <v>2978</v>
      </c>
      <c r="B1414" s="7">
        <v>46102</v>
      </c>
      <c r="C1414" t="s">
        <v>1436</v>
      </c>
      <c r="D1414" t="s">
        <v>1437</v>
      </c>
      <c r="E1414">
        <v>18</v>
      </c>
      <c r="F1414" t="s">
        <v>1551</v>
      </c>
      <c r="G1414">
        <v>155</v>
      </c>
      <c r="H1414" t="s">
        <v>190</v>
      </c>
      <c r="I1414">
        <v>342</v>
      </c>
      <c r="J1414">
        <v>2</v>
      </c>
      <c r="K1414">
        <v>335.16</v>
      </c>
      <c r="L1414">
        <v>51949.8</v>
      </c>
      <c r="M1414" t="s">
        <v>1548</v>
      </c>
      <c r="N1414">
        <v>9350.9599999999991</v>
      </c>
      <c r="O1414">
        <v>61300.76</v>
      </c>
      <c r="P1414" t="s">
        <v>1394</v>
      </c>
      <c r="Q1414" s="7">
        <v>46103</v>
      </c>
      <c r="R1414" t="s">
        <v>1552</v>
      </c>
      <c r="S1414" s="10" t="str">
        <f t="shared" si="154"/>
        <v/>
      </c>
      <c r="T1414" s="10" t="str">
        <f t="shared" si="155"/>
        <v/>
      </c>
      <c r="U1414" s="10" t="str">
        <f t="shared" si="156"/>
        <v/>
      </c>
      <c r="V1414" s="10" t="str">
        <f t="shared" si="157"/>
        <v/>
      </c>
      <c r="W1414" s="10" t="str">
        <f t="shared" si="158"/>
        <v/>
      </c>
      <c r="X1414" s="10">
        <f t="shared" si="159"/>
        <v>1413</v>
      </c>
      <c r="Y1414" s="10" t="str">
        <f t="shared" si="160"/>
        <v/>
      </c>
    </row>
    <row r="1415" spans="1:25" x14ac:dyDescent="0.3">
      <c r="A1415" t="s">
        <v>2979</v>
      </c>
      <c r="B1415" s="7">
        <v>46102</v>
      </c>
      <c r="C1415" t="s">
        <v>1433</v>
      </c>
      <c r="D1415" t="s">
        <v>1434</v>
      </c>
      <c r="E1415">
        <v>18</v>
      </c>
      <c r="F1415" t="s">
        <v>1563</v>
      </c>
      <c r="G1415">
        <v>211</v>
      </c>
      <c r="H1415" t="s">
        <v>204</v>
      </c>
      <c r="I1415">
        <v>480</v>
      </c>
      <c r="J1415">
        <v>2</v>
      </c>
      <c r="K1415">
        <v>470.4</v>
      </c>
      <c r="L1415">
        <v>99254.399999999994</v>
      </c>
      <c r="M1415" t="s">
        <v>1548</v>
      </c>
      <c r="N1415">
        <v>17865.79</v>
      </c>
      <c r="O1415">
        <v>117120.19</v>
      </c>
      <c r="P1415" t="s">
        <v>1380</v>
      </c>
      <c r="Q1415" s="7">
        <v>46102</v>
      </c>
      <c r="R1415" t="s">
        <v>1549</v>
      </c>
      <c r="S1415" s="10" t="str">
        <f t="shared" si="154"/>
        <v/>
      </c>
      <c r="T1415" s="10" t="str">
        <f t="shared" si="155"/>
        <v/>
      </c>
      <c r="U1415" s="10" t="str">
        <f t="shared" si="156"/>
        <v/>
      </c>
      <c r="V1415" s="10" t="str">
        <f t="shared" si="157"/>
        <v/>
      </c>
      <c r="W1415" s="10" t="str">
        <f t="shared" si="158"/>
        <v/>
      </c>
      <c r="X1415" s="10">
        <f t="shared" si="159"/>
        <v>1414</v>
      </c>
      <c r="Y1415" s="10" t="str">
        <f t="shared" si="160"/>
        <v/>
      </c>
    </row>
    <row r="1416" spans="1:25" x14ac:dyDescent="0.3">
      <c r="A1416" t="s">
        <v>2980</v>
      </c>
      <c r="B1416" s="7">
        <v>46102</v>
      </c>
      <c r="C1416" t="s">
        <v>1402</v>
      </c>
      <c r="D1416" t="s">
        <v>1403</v>
      </c>
      <c r="E1416">
        <v>18</v>
      </c>
      <c r="F1416" t="s">
        <v>1570</v>
      </c>
      <c r="G1416">
        <v>267</v>
      </c>
      <c r="H1416" t="s">
        <v>200</v>
      </c>
      <c r="I1416">
        <v>780</v>
      </c>
      <c r="J1416">
        <v>2.5</v>
      </c>
      <c r="K1416">
        <v>760.5</v>
      </c>
      <c r="L1416">
        <v>203053.5</v>
      </c>
      <c r="M1416" t="s">
        <v>1548</v>
      </c>
      <c r="N1416">
        <v>36549.629999999997</v>
      </c>
      <c r="O1416">
        <v>239603.13</v>
      </c>
      <c r="P1416" t="s">
        <v>1389</v>
      </c>
      <c r="Q1416" s="7">
        <v>46103</v>
      </c>
      <c r="R1416" t="s">
        <v>1549</v>
      </c>
      <c r="S1416" s="10" t="str">
        <f t="shared" si="154"/>
        <v/>
      </c>
      <c r="T1416" s="10" t="str">
        <f t="shared" si="155"/>
        <v/>
      </c>
      <c r="U1416" s="10" t="str">
        <f t="shared" si="156"/>
        <v/>
      </c>
      <c r="V1416" s="10" t="str">
        <f t="shared" si="157"/>
        <v/>
      </c>
      <c r="W1416" s="10" t="str">
        <f t="shared" si="158"/>
        <v/>
      </c>
      <c r="X1416" s="10">
        <f t="shared" si="159"/>
        <v>1415</v>
      </c>
      <c r="Y1416" s="10" t="str">
        <f t="shared" si="160"/>
        <v/>
      </c>
    </row>
    <row r="1417" spans="1:25" x14ac:dyDescent="0.3">
      <c r="A1417" t="s">
        <v>2981</v>
      </c>
      <c r="B1417" s="7">
        <v>46102</v>
      </c>
      <c r="C1417" t="s">
        <v>1381</v>
      </c>
      <c r="D1417" t="s">
        <v>1382</v>
      </c>
      <c r="E1417">
        <v>18</v>
      </c>
      <c r="F1417" t="s">
        <v>1559</v>
      </c>
      <c r="G1417">
        <v>218</v>
      </c>
      <c r="H1417" t="s">
        <v>200</v>
      </c>
      <c r="I1417">
        <v>520</v>
      </c>
      <c r="J1417">
        <v>3</v>
      </c>
      <c r="K1417">
        <v>504.4</v>
      </c>
      <c r="L1417">
        <v>109959.2</v>
      </c>
      <c r="M1417" t="s">
        <v>1548</v>
      </c>
      <c r="N1417">
        <v>19792.66</v>
      </c>
      <c r="O1417">
        <v>129751.86</v>
      </c>
      <c r="P1417" t="s">
        <v>1380</v>
      </c>
      <c r="Q1417" s="7">
        <v>46102</v>
      </c>
      <c r="R1417" t="s">
        <v>1549</v>
      </c>
      <c r="S1417" s="10" t="str">
        <f t="shared" si="154"/>
        <v/>
      </c>
      <c r="T1417" s="10" t="str">
        <f t="shared" si="155"/>
        <v/>
      </c>
      <c r="U1417" s="10" t="str">
        <f t="shared" si="156"/>
        <v/>
      </c>
      <c r="V1417" s="10" t="str">
        <f t="shared" si="157"/>
        <v/>
      </c>
      <c r="W1417" s="10" t="str">
        <f t="shared" si="158"/>
        <v/>
      </c>
      <c r="X1417" s="10">
        <f t="shared" si="159"/>
        <v>1416</v>
      </c>
      <c r="Y1417" s="10" t="str">
        <f t="shared" si="160"/>
        <v/>
      </c>
    </row>
    <row r="1418" spans="1:25" x14ac:dyDescent="0.3">
      <c r="A1418" t="s">
        <v>2982</v>
      </c>
      <c r="B1418" s="7">
        <v>46104</v>
      </c>
      <c r="C1418" t="s">
        <v>1514</v>
      </c>
      <c r="D1418" t="s">
        <v>1515</v>
      </c>
      <c r="E1418">
        <v>18</v>
      </c>
      <c r="F1418" t="s">
        <v>1627</v>
      </c>
      <c r="G1418">
        <v>1304</v>
      </c>
      <c r="H1418" t="s">
        <v>200</v>
      </c>
      <c r="I1418">
        <v>820</v>
      </c>
      <c r="J1418">
        <v>0</v>
      </c>
      <c r="K1418">
        <v>820</v>
      </c>
      <c r="L1418">
        <v>1069280</v>
      </c>
      <c r="M1418" t="s">
        <v>1548</v>
      </c>
      <c r="N1418">
        <v>192470.39999999999</v>
      </c>
      <c r="O1418">
        <v>1261750.3999999999</v>
      </c>
      <c r="P1418" t="s">
        <v>1389</v>
      </c>
      <c r="Q1418" s="7">
        <v>46105</v>
      </c>
      <c r="R1418" t="s">
        <v>1549</v>
      </c>
      <c r="S1418" s="10" t="str">
        <f t="shared" si="154"/>
        <v/>
      </c>
      <c r="T1418" s="10" t="str">
        <f t="shared" si="155"/>
        <v/>
      </c>
      <c r="U1418" s="10" t="str">
        <f t="shared" si="156"/>
        <v/>
      </c>
      <c r="V1418" s="10" t="str">
        <f t="shared" si="157"/>
        <v/>
      </c>
      <c r="W1418" s="10" t="str">
        <f t="shared" si="158"/>
        <v/>
      </c>
      <c r="X1418" s="10">
        <f t="shared" si="159"/>
        <v>1417</v>
      </c>
      <c r="Y1418" s="10" t="str">
        <f t="shared" si="160"/>
        <v/>
      </c>
    </row>
    <row r="1419" spans="1:25" x14ac:dyDescent="0.3">
      <c r="A1419" t="s">
        <v>2983</v>
      </c>
      <c r="B1419" s="7">
        <v>46104</v>
      </c>
      <c r="C1419" t="s">
        <v>1517</v>
      </c>
      <c r="D1419" t="s">
        <v>1518</v>
      </c>
      <c r="E1419">
        <v>14</v>
      </c>
      <c r="F1419" t="s">
        <v>1565</v>
      </c>
      <c r="G1419">
        <v>1439</v>
      </c>
      <c r="H1419" t="s">
        <v>200</v>
      </c>
      <c r="I1419">
        <v>1150</v>
      </c>
      <c r="J1419">
        <v>1</v>
      </c>
      <c r="K1419">
        <v>1138.5</v>
      </c>
      <c r="L1419">
        <v>1638301.5</v>
      </c>
      <c r="M1419" t="s">
        <v>1557</v>
      </c>
      <c r="N1419">
        <v>294894.27</v>
      </c>
      <c r="O1419">
        <v>1933195.77</v>
      </c>
      <c r="P1419" t="s">
        <v>1394</v>
      </c>
      <c r="Q1419" s="7">
        <v>46106</v>
      </c>
      <c r="R1419" t="s">
        <v>1552</v>
      </c>
      <c r="S1419" s="10" t="str">
        <f t="shared" si="154"/>
        <v/>
      </c>
      <c r="T1419" s="10" t="str">
        <f t="shared" si="155"/>
        <v/>
      </c>
      <c r="U1419" s="10" t="str">
        <f t="shared" si="156"/>
        <v/>
      </c>
      <c r="V1419" s="10" t="str">
        <f t="shared" si="157"/>
        <v/>
      </c>
      <c r="W1419" s="10" t="str">
        <f t="shared" si="158"/>
        <v/>
      </c>
      <c r="X1419" s="10">
        <f t="shared" si="159"/>
        <v>1418</v>
      </c>
      <c r="Y1419" s="10" t="str">
        <f t="shared" si="160"/>
        <v/>
      </c>
    </row>
    <row r="1420" spans="1:25" x14ac:dyDescent="0.3">
      <c r="A1420" t="s">
        <v>2984</v>
      </c>
      <c r="B1420" s="7">
        <v>46104</v>
      </c>
      <c r="C1420" t="s">
        <v>1402</v>
      </c>
      <c r="D1420" t="s">
        <v>1403</v>
      </c>
      <c r="E1420">
        <v>18</v>
      </c>
      <c r="F1420" t="s">
        <v>1563</v>
      </c>
      <c r="G1420">
        <v>193</v>
      </c>
      <c r="H1420" t="s">
        <v>204</v>
      </c>
      <c r="I1420">
        <v>480</v>
      </c>
      <c r="J1420">
        <v>0</v>
      </c>
      <c r="K1420">
        <v>480</v>
      </c>
      <c r="L1420">
        <v>92640</v>
      </c>
      <c r="M1420" t="s">
        <v>1548</v>
      </c>
      <c r="N1420">
        <v>16675.2</v>
      </c>
      <c r="O1420">
        <v>109315.2</v>
      </c>
      <c r="P1420" t="s">
        <v>1389</v>
      </c>
      <c r="Q1420" s="7">
        <v>46104</v>
      </c>
      <c r="R1420" t="s">
        <v>1552</v>
      </c>
      <c r="S1420" s="10" t="str">
        <f t="shared" si="154"/>
        <v/>
      </c>
      <c r="T1420" s="10" t="str">
        <f t="shared" si="155"/>
        <v/>
      </c>
      <c r="U1420" s="10" t="str">
        <f t="shared" si="156"/>
        <v/>
      </c>
      <c r="V1420" s="10" t="str">
        <f t="shared" si="157"/>
        <v/>
      </c>
      <c r="W1420" s="10" t="str">
        <f t="shared" si="158"/>
        <v/>
      </c>
      <c r="X1420" s="10">
        <f t="shared" si="159"/>
        <v>1419</v>
      </c>
      <c r="Y1420" s="10" t="str">
        <f t="shared" si="160"/>
        <v/>
      </c>
    </row>
    <row r="1421" spans="1:25" x14ac:dyDescent="0.3">
      <c r="A1421" t="s">
        <v>2985</v>
      </c>
      <c r="B1421" s="7">
        <v>46105</v>
      </c>
      <c r="C1421" t="s">
        <v>1496</v>
      </c>
      <c r="D1421" t="s">
        <v>1497</v>
      </c>
      <c r="E1421">
        <v>18</v>
      </c>
      <c r="F1421" t="s">
        <v>1565</v>
      </c>
      <c r="G1421">
        <v>1787</v>
      </c>
      <c r="H1421" t="s">
        <v>200</v>
      </c>
      <c r="I1421">
        <v>1150</v>
      </c>
      <c r="J1421">
        <v>3</v>
      </c>
      <c r="K1421">
        <v>1115.5</v>
      </c>
      <c r="L1421">
        <v>1993398.5</v>
      </c>
      <c r="M1421" t="s">
        <v>1548</v>
      </c>
      <c r="N1421">
        <v>358811.73</v>
      </c>
      <c r="O1421">
        <v>2352210.23</v>
      </c>
      <c r="P1421" t="s">
        <v>1389</v>
      </c>
      <c r="Q1421" s="7">
        <v>46107</v>
      </c>
      <c r="R1421" t="s">
        <v>1549</v>
      </c>
      <c r="S1421" s="10" t="str">
        <f t="shared" si="154"/>
        <v/>
      </c>
      <c r="T1421" s="10" t="str">
        <f t="shared" si="155"/>
        <v/>
      </c>
      <c r="U1421" s="10" t="str">
        <f t="shared" si="156"/>
        <v/>
      </c>
      <c r="V1421" s="10" t="str">
        <f t="shared" si="157"/>
        <v/>
      </c>
      <c r="W1421" s="10" t="str">
        <f t="shared" si="158"/>
        <v/>
      </c>
      <c r="X1421" s="10">
        <f t="shared" si="159"/>
        <v>1420</v>
      </c>
      <c r="Y1421" s="10" t="str">
        <f t="shared" si="160"/>
        <v/>
      </c>
    </row>
    <row r="1422" spans="1:25" x14ac:dyDescent="0.3">
      <c r="A1422" t="s">
        <v>2986</v>
      </c>
      <c r="B1422" s="7">
        <v>46105</v>
      </c>
      <c r="C1422" t="s">
        <v>1449</v>
      </c>
      <c r="D1422" t="s">
        <v>1450</v>
      </c>
      <c r="E1422">
        <v>18</v>
      </c>
      <c r="F1422" t="s">
        <v>1563</v>
      </c>
      <c r="G1422">
        <v>258</v>
      </c>
      <c r="H1422" t="s">
        <v>204</v>
      </c>
      <c r="I1422">
        <v>480</v>
      </c>
      <c r="J1422">
        <v>2</v>
      </c>
      <c r="K1422">
        <v>470.4</v>
      </c>
      <c r="L1422">
        <v>121363.2</v>
      </c>
      <c r="M1422" t="s">
        <v>1548</v>
      </c>
      <c r="N1422">
        <v>21845.38</v>
      </c>
      <c r="O1422">
        <v>143208.57999999999</v>
      </c>
      <c r="P1422" t="s">
        <v>1418</v>
      </c>
      <c r="Q1422" s="7">
        <v>46107</v>
      </c>
      <c r="R1422" t="s">
        <v>1552</v>
      </c>
      <c r="S1422" s="10" t="str">
        <f t="shared" si="154"/>
        <v/>
      </c>
      <c r="T1422" s="10" t="str">
        <f t="shared" si="155"/>
        <v/>
      </c>
      <c r="U1422" s="10" t="str">
        <f t="shared" si="156"/>
        <v/>
      </c>
      <c r="V1422" s="10" t="str">
        <f t="shared" si="157"/>
        <v/>
      </c>
      <c r="W1422" s="10" t="str">
        <f t="shared" si="158"/>
        <v/>
      </c>
      <c r="X1422" s="10">
        <f t="shared" si="159"/>
        <v>1421</v>
      </c>
      <c r="Y1422" s="10" t="str">
        <f t="shared" si="160"/>
        <v/>
      </c>
    </row>
    <row r="1423" spans="1:25" x14ac:dyDescent="0.3">
      <c r="A1423" t="s">
        <v>2987</v>
      </c>
      <c r="B1423" s="7">
        <v>46106</v>
      </c>
      <c r="C1423" t="s">
        <v>1436</v>
      </c>
      <c r="D1423" t="s">
        <v>1437</v>
      </c>
      <c r="E1423">
        <v>18</v>
      </c>
      <c r="F1423" t="s">
        <v>1574</v>
      </c>
      <c r="G1423">
        <v>568</v>
      </c>
      <c r="H1423" t="s">
        <v>190</v>
      </c>
      <c r="I1423">
        <v>395</v>
      </c>
      <c r="J1423">
        <v>0</v>
      </c>
      <c r="K1423">
        <v>395</v>
      </c>
      <c r="L1423">
        <v>224360</v>
      </c>
      <c r="M1423" t="s">
        <v>1548</v>
      </c>
      <c r="N1423">
        <v>40384.800000000003</v>
      </c>
      <c r="O1423">
        <v>264744.8</v>
      </c>
      <c r="P1423" t="s">
        <v>1394</v>
      </c>
      <c r="Q1423" s="7">
        <v>46106</v>
      </c>
      <c r="R1423" t="s">
        <v>1552</v>
      </c>
      <c r="S1423" s="10" t="str">
        <f t="shared" si="154"/>
        <v/>
      </c>
      <c r="T1423" s="10" t="str">
        <f t="shared" si="155"/>
        <v/>
      </c>
      <c r="U1423" s="10" t="str">
        <f t="shared" si="156"/>
        <v/>
      </c>
      <c r="V1423" s="10" t="str">
        <f t="shared" si="157"/>
        <v/>
      </c>
      <c r="W1423" s="10" t="str">
        <f t="shared" si="158"/>
        <v/>
      </c>
      <c r="X1423" s="10">
        <f t="shared" si="159"/>
        <v>1422</v>
      </c>
      <c r="Y1423" s="10" t="str">
        <f t="shared" si="160"/>
        <v/>
      </c>
    </row>
    <row r="1424" spans="1:25" x14ac:dyDescent="0.3">
      <c r="A1424" t="s">
        <v>2988</v>
      </c>
      <c r="B1424" s="7">
        <v>46106</v>
      </c>
      <c r="C1424" t="s">
        <v>1511</v>
      </c>
      <c r="D1424" t="s">
        <v>1512</v>
      </c>
      <c r="E1424">
        <v>12</v>
      </c>
      <c r="F1424" t="s">
        <v>1551</v>
      </c>
      <c r="G1424">
        <v>2867</v>
      </c>
      <c r="H1424" t="s">
        <v>190</v>
      </c>
      <c r="I1424">
        <v>342</v>
      </c>
      <c r="J1424">
        <v>4</v>
      </c>
      <c r="K1424">
        <v>328.32</v>
      </c>
      <c r="L1424">
        <v>941293.44</v>
      </c>
      <c r="M1424" t="s">
        <v>1557</v>
      </c>
      <c r="N1424">
        <v>169432.82</v>
      </c>
      <c r="O1424">
        <v>1110726.26</v>
      </c>
      <c r="P1424" t="s">
        <v>1389</v>
      </c>
      <c r="Q1424" s="7">
        <v>46106</v>
      </c>
      <c r="R1424" t="s">
        <v>1552</v>
      </c>
      <c r="S1424" s="10" t="str">
        <f t="shared" si="154"/>
        <v/>
      </c>
      <c r="T1424" s="10" t="str">
        <f t="shared" si="155"/>
        <v/>
      </c>
      <c r="U1424" s="10" t="str">
        <f t="shared" si="156"/>
        <v/>
      </c>
      <c r="V1424" s="10" t="str">
        <f t="shared" si="157"/>
        <v/>
      </c>
      <c r="W1424" s="10" t="str">
        <f t="shared" si="158"/>
        <v/>
      </c>
      <c r="X1424" s="10">
        <f t="shared" si="159"/>
        <v>1423</v>
      </c>
      <c r="Y1424" s="10" t="str">
        <f t="shared" si="160"/>
        <v/>
      </c>
    </row>
    <row r="1425" spans="1:25" x14ac:dyDescent="0.3">
      <c r="A1425" t="s">
        <v>2989</v>
      </c>
      <c r="B1425" s="7">
        <v>46106</v>
      </c>
      <c r="C1425" t="s">
        <v>1412</v>
      </c>
      <c r="D1425" t="s">
        <v>1413</v>
      </c>
      <c r="E1425">
        <v>18</v>
      </c>
      <c r="F1425" t="s">
        <v>1585</v>
      </c>
      <c r="G1425">
        <v>2172</v>
      </c>
      <c r="H1425" t="s">
        <v>200</v>
      </c>
      <c r="I1425">
        <v>148</v>
      </c>
      <c r="J1425">
        <v>5</v>
      </c>
      <c r="K1425">
        <v>140.6</v>
      </c>
      <c r="L1425">
        <v>305383.2</v>
      </c>
      <c r="M1425" t="s">
        <v>1548</v>
      </c>
      <c r="N1425">
        <v>54968.98</v>
      </c>
      <c r="O1425">
        <v>360352.18</v>
      </c>
      <c r="P1425" t="s">
        <v>1389</v>
      </c>
      <c r="Q1425" s="7">
        <v>46108</v>
      </c>
      <c r="R1425" t="s">
        <v>1552</v>
      </c>
      <c r="S1425" s="10" t="str">
        <f t="shared" si="154"/>
        <v/>
      </c>
      <c r="T1425" s="10" t="str">
        <f t="shared" si="155"/>
        <v/>
      </c>
      <c r="U1425" s="10" t="str">
        <f t="shared" si="156"/>
        <v/>
      </c>
      <c r="V1425" s="10" t="str">
        <f t="shared" si="157"/>
        <v/>
      </c>
      <c r="W1425" s="10" t="str">
        <f t="shared" si="158"/>
        <v/>
      </c>
      <c r="X1425" s="10">
        <f t="shared" si="159"/>
        <v>1424</v>
      </c>
      <c r="Y1425" s="10" t="str">
        <f t="shared" si="160"/>
        <v/>
      </c>
    </row>
    <row r="1426" spans="1:25" x14ac:dyDescent="0.3">
      <c r="A1426" t="s">
        <v>2990</v>
      </c>
      <c r="B1426" s="7">
        <v>46108</v>
      </c>
      <c r="C1426" t="s">
        <v>1506</v>
      </c>
      <c r="D1426" t="s">
        <v>1507</v>
      </c>
      <c r="E1426">
        <v>16</v>
      </c>
      <c r="F1426" t="s">
        <v>1547</v>
      </c>
      <c r="G1426">
        <v>1393</v>
      </c>
      <c r="H1426" t="s">
        <v>190</v>
      </c>
      <c r="I1426">
        <v>355</v>
      </c>
      <c r="J1426">
        <v>5</v>
      </c>
      <c r="K1426">
        <v>337.25</v>
      </c>
      <c r="L1426">
        <v>469789.25</v>
      </c>
      <c r="M1426" t="s">
        <v>1557</v>
      </c>
      <c r="N1426">
        <v>84562.06</v>
      </c>
      <c r="O1426">
        <v>554351.31000000006</v>
      </c>
      <c r="P1426" t="s">
        <v>1418</v>
      </c>
      <c r="Q1426" s="7">
        <v>46109</v>
      </c>
      <c r="R1426" t="s">
        <v>1549</v>
      </c>
      <c r="S1426" s="10" t="str">
        <f t="shared" si="154"/>
        <v/>
      </c>
      <c r="T1426" s="10" t="str">
        <f t="shared" si="155"/>
        <v/>
      </c>
      <c r="U1426" s="10" t="str">
        <f t="shared" si="156"/>
        <v/>
      </c>
      <c r="V1426" s="10" t="str">
        <f t="shared" si="157"/>
        <v/>
      </c>
      <c r="W1426" s="10" t="str">
        <f t="shared" si="158"/>
        <v/>
      </c>
      <c r="X1426" s="10">
        <f t="shared" si="159"/>
        <v>1425</v>
      </c>
      <c r="Y1426" s="10" t="str">
        <f t="shared" si="160"/>
        <v/>
      </c>
    </row>
    <row r="1427" spans="1:25" x14ac:dyDescent="0.3">
      <c r="A1427" t="s">
        <v>2991</v>
      </c>
      <c r="B1427" s="7">
        <v>46108</v>
      </c>
      <c r="C1427" t="s">
        <v>1504</v>
      </c>
      <c r="D1427" t="s">
        <v>1482</v>
      </c>
      <c r="E1427">
        <v>18</v>
      </c>
      <c r="F1427" t="s">
        <v>1568</v>
      </c>
      <c r="G1427">
        <v>392</v>
      </c>
      <c r="H1427" t="s">
        <v>200</v>
      </c>
      <c r="I1427">
        <v>165</v>
      </c>
      <c r="J1427">
        <v>1</v>
      </c>
      <c r="K1427">
        <v>163.35</v>
      </c>
      <c r="L1427">
        <v>64033.2</v>
      </c>
      <c r="M1427" t="s">
        <v>1548</v>
      </c>
      <c r="N1427">
        <v>11525.98</v>
      </c>
      <c r="O1427">
        <v>75559.179999999993</v>
      </c>
      <c r="P1427" t="s">
        <v>1380</v>
      </c>
      <c r="Q1427" s="7">
        <v>46109</v>
      </c>
      <c r="R1427" t="s">
        <v>1549</v>
      </c>
      <c r="S1427" s="10" t="str">
        <f t="shared" si="154"/>
        <v/>
      </c>
      <c r="T1427" s="10" t="str">
        <f t="shared" si="155"/>
        <v/>
      </c>
      <c r="U1427" s="10" t="str">
        <f t="shared" si="156"/>
        <v/>
      </c>
      <c r="V1427" s="10" t="str">
        <f t="shared" si="157"/>
        <v/>
      </c>
      <c r="W1427" s="10" t="str">
        <f t="shared" si="158"/>
        <v/>
      </c>
      <c r="X1427" s="10">
        <f t="shared" si="159"/>
        <v>1426</v>
      </c>
      <c r="Y1427" s="10" t="str">
        <f t="shared" si="160"/>
        <v/>
      </c>
    </row>
    <row r="1428" spans="1:25" x14ac:dyDescent="0.3">
      <c r="A1428" t="s">
        <v>2992</v>
      </c>
      <c r="B1428" s="7">
        <v>46108</v>
      </c>
      <c r="C1428" t="s">
        <v>1436</v>
      </c>
      <c r="D1428" t="s">
        <v>1437</v>
      </c>
      <c r="E1428">
        <v>18</v>
      </c>
      <c r="F1428" t="s">
        <v>1574</v>
      </c>
      <c r="G1428">
        <v>2300</v>
      </c>
      <c r="H1428" t="s">
        <v>190</v>
      </c>
      <c r="I1428">
        <v>395</v>
      </c>
      <c r="J1428">
        <v>4</v>
      </c>
      <c r="K1428">
        <v>379.2</v>
      </c>
      <c r="L1428">
        <v>872160</v>
      </c>
      <c r="M1428" t="s">
        <v>1548</v>
      </c>
      <c r="N1428">
        <v>156988.79999999999</v>
      </c>
      <c r="O1428">
        <v>1029148.8</v>
      </c>
      <c r="P1428" t="s">
        <v>1394</v>
      </c>
      <c r="Q1428" s="7">
        <v>46109</v>
      </c>
      <c r="R1428" t="s">
        <v>1552</v>
      </c>
      <c r="S1428" s="10" t="str">
        <f t="shared" si="154"/>
        <v/>
      </c>
      <c r="T1428" s="10" t="str">
        <f t="shared" si="155"/>
        <v/>
      </c>
      <c r="U1428" s="10" t="str">
        <f t="shared" si="156"/>
        <v/>
      </c>
      <c r="V1428" s="10" t="str">
        <f t="shared" si="157"/>
        <v/>
      </c>
      <c r="W1428" s="10" t="str">
        <f t="shared" si="158"/>
        <v/>
      </c>
      <c r="X1428" s="10">
        <f t="shared" si="159"/>
        <v>1427</v>
      </c>
      <c r="Y1428" s="10" t="str">
        <f t="shared" si="160"/>
        <v/>
      </c>
    </row>
    <row r="1429" spans="1:25" x14ac:dyDescent="0.3">
      <c r="A1429" t="s">
        <v>2993</v>
      </c>
      <c r="B1429" s="7">
        <v>46108</v>
      </c>
      <c r="C1429" t="s">
        <v>1487</v>
      </c>
      <c r="D1429" t="s">
        <v>1443</v>
      </c>
      <c r="E1429">
        <v>15</v>
      </c>
      <c r="F1429" t="s">
        <v>1563</v>
      </c>
      <c r="G1429">
        <v>47</v>
      </c>
      <c r="H1429" t="s">
        <v>204</v>
      </c>
      <c r="I1429">
        <v>480</v>
      </c>
      <c r="J1429">
        <v>3</v>
      </c>
      <c r="K1429">
        <v>465.6</v>
      </c>
      <c r="L1429">
        <v>21883.200000000001</v>
      </c>
      <c r="M1429" t="s">
        <v>1557</v>
      </c>
      <c r="N1429">
        <v>3938.98</v>
      </c>
      <c r="O1429">
        <v>25822.18</v>
      </c>
      <c r="P1429" t="s">
        <v>1380</v>
      </c>
      <c r="Q1429" s="7">
        <v>46110</v>
      </c>
      <c r="R1429" t="s">
        <v>1552</v>
      </c>
      <c r="S1429" s="10" t="str">
        <f t="shared" si="154"/>
        <v/>
      </c>
      <c r="T1429" s="10" t="str">
        <f t="shared" si="155"/>
        <v/>
      </c>
      <c r="U1429" s="10" t="str">
        <f t="shared" si="156"/>
        <v/>
      </c>
      <c r="V1429" s="10" t="str">
        <f t="shared" si="157"/>
        <v/>
      </c>
      <c r="W1429" s="10" t="str">
        <f t="shared" si="158"/>
        <v/>
      </c>
      <c r="X1429" s="10">
        <f t="shared" si="159"/>
        <v>1428</v>
      </c>
      <c r="Y1429" s="10" t="str">
        <f t="shared" si="160"/>
        <v/>
      </c>
    </row>
    <row r="1430" spans="1:25" x14ac:dyDescent="0.3">
      <c r="A1430" t="s">
        <v>2994</v>
      </c>
      <c r="B1430" s="7">
        <v>46108</v>
      </c>
      <c r="C1430" t="s">
        <v>1412</v>
      </c>
      <c r="D1430" t="s">
        <v>1413</v>
      </c>
      <c r="E1430">
        <v>18</v>
      </c>
      <c r="F1430" t="s">
        <v>1551</v>
      </c>
      <c r="G1430">
        <v>727</v>
      </c>
      <c r="H1430" t="s">
        <v>190</v>
      </c>
      <c r="I1430">
        <v>342</v>
      </c>
      <c r="J1430">
        <v>1</v>
      </c>
      <c r="K1430">
        <v>338.58</v>
      </c>
      <c r="L1430">
        <v>246147.66</v>
      </c>
      <c r="M1430" t="s">
        <v>1548</v>
      </c>
      <c r="N1430">
        <v>44306.58</v>
      </c>
      <c r="O1430">
        <v>290454.24</v>
      </c>
      <c r="P1430" t="s">
        <v>1389</v>
      </c>
      <c r="Q1430" s="7">
        <v>46109</v>
      </c>
      <c r="R1430" t="s">
        <v>1552</v>
      </c>
      <c r="S1430" s="10" t="str">
        <f t="shared" si="154"/>
        <v/>
      </c>
      <c r="T1430" s="10" t="str">
        <f t="shared" si="155"/>
        <v/>
      </c>
      <c r="U1430" s="10" t="str">
        <f t="shared" si="156"/>
        <v/>
      </c>
      <c r="V1430" s="10" t="str">
        <f t="shared" si="157"/>
        <v/>
      </c>
      <c r="W1430" s="10" t="str">
        <f t="shared" si="158"/>
        <v/>
      </c>
      <c r="X1430" s="10">
        <f t="shared" si="159"/>
        <v>1429</v>
      </c>
      <c r="Y1430" s="10" t="str">
        <f t="shared" si="160"/>
        <v/>
      </c>
    </row>
    <row r="1431" spans="1:25" x14ac:dyDescent="0.3">
      <c r="A1431" t="s">
        <v>2995</v>
      </c>
      <c r="B1431" s="7">
        <v>46108</v>
      </c>
      <c r="C1431" t="s">
        <v>1430</v>
      </c>
      <c r="D1431" t="s">
        <v>1413</v>
      </c>
      <c r="E1431">
        <v>18</v>
      </c>
      <c r="F1431" t="s">
        <v>1618</v>
      </c>
      <c r="G1431">
        <v>1975</v>
      </c>
      <c r="H1431" t="s">
        <v>190</v>
      </c>
      <c r="I1431">
        <v>368</v>
      </c>
      <c r="J1431">
        <v>0</v>
      </c>
      <c r="K1431">
        <v>368</v>
      </c>
      <c r="L1431">
        <v>726800</v>
      </c>
      <c r="M1431" t="s">
        <v>1548</v>
      </c>
      <c r="N1431">
        <v>130824</v>
      </c>
      <c r="O1431">
        <v>857624</v>
      </c>
      <c r="P1431" t="s">
        <v>1380</v>
      </c>
      <c r="Q1431" s="7">
        <v>46110</v>
      </c>
      <c r="R1431" t="s">
        <v>1549</v>
      </c>
      <c r="S1431" s="10" t="str">
        <f t="shared" si="154"/>
        <v/>
      </c>
      <c r="T1431" s="10" t="str">
        <f t="shared" si="155"/>
        <v/>
      </c>
      <c r="U1431" s="10" t="str">
        <f t="shared" si="156"/>
        <v/>
      </c>
      <c r="V1431" s="10" t="str">
        <f t="shared" si="157"/>
        <v/>
      </c>
      <c r="W1431" s="10" t="str">
        <f t="shared" si="158"/>
        <v/>
      </c>
      <c r="X1431" s="10">
        <f t="shared" si="159"/>
        <v>1430</v>
      </c>
      <c r="Y1431" s="10" t="str">
        <f t="shared" si="160"/>
        <v/>
      </c>
    </row>
    <row r="1432" spans="1:25" x14ac:dyDescent="0.3">
      <c r="A1432" t="s">
        <v>2996</v>
      </c>
      <c r="B1432" s="7">
        <v>46108</v>
      </c>
      <c r="C1432" t="s">
        <v>1436</v>
      </c>
      <c r="D1432" t="s">
        <v>1437</v>
      </c>
      <c r="E1432">
        <v>18</v>
      </c>
      <c r="F1432" t="s">
        <v>1547</v>
      </c>
      <c r="G1432">
        <v>1398</v>
      </c>
      <c r="H1432" t="s">
        <v>190</v>
      </c>
      <c r="I1432">
        <v>355</v>
      </c>
      <c r="J1432">
        <v>0</v>
      </c>
      <c r="K1432">
        <v>355</v>
      </c>
      <c r="L1432">
        <v>496290</v>
      </c>
      <c r="M1432" t="s">
        <v>1548</v>
      </c>
      <c r="N1432">
        <v>89332.2</v>
      </c>
      <c r="O1432">
        <v>585622.19999999995</v>
      </c>
      <c r="P1432" t="s">
        <v>1394</v>
      </c>
      <c r="Q1432" s="7">
        <v>46109</v>
      </c>
      <c r="R1432" t="s">
        <v>1552</v>
      </c>
      <c r="S1432" s="10" t="str">
        <f t="shared" si="154"/>
        <v/>
      </c>
      <c r="T1432" s="10" t="str">
        <f t="shared" si="155"/>
        <v/>
      </c>
      <c r="U1432" s="10" t="str">
        <f t="shared" si="156"/>
        <v/>
      </c>
      <c r="V1432" s="10" t="str">
        <f t="shared" si="157"/>
        <v/>
      </c>
      <c r="W1432" s="10" t="str">
        <f t="shared" si="158"/>
        <v/>
      </c>
      <c r="X1432" s="10">
        <f t="shared" si="159"/>
        <v>1431</v>
      </c>
      <c r="Y1432" s="10" t="str">
        <f t="shared" si="160"/>
        <v/>
      </c>
    </row>
    <row r="1433" spans="1:25" x14ac:dyDescent="0.3">
      <c r="A1433" t="s">
        <v>2997</v>
      </c>
      <c r="B1433" s="7">
        <v>46109</v>
      </c>
      <c r="C1433" t="s">
        <v>1405</v>
      </c>
      <c r="D1433" t="s">
        <v>1406</v>
      </c>
      <c r="E1433">
        <v>18</v>
      </c>
      <c r="F1433" t="s">
        <v>1559</v>
      </c>
      <c r="G1433">
        <v>2069</v>
      </c>
      <c r="H1433" t="s">
        <v>200</v>
      </c>
      <c r="I1433">
        <v>520</v>
      </c>
      <c r="J1433">
        <v>3</v>
      </c>
      <c r="K1433">
        <v>504.4</v>
      </c>
      <c r="L1433">
        <v>1043603.6</v>
      </c>
      <c r="M1433" t="s">
        <v>1548</v>
      </c>
      <c r="N1433">
        <v>187848.65</v>
      </c>
      <c r="O1433">
        <v>1231452.25</v>
      </c>
      <c r="P1433" t="s">
        <v>1389</v>
      </c>
      <c r="Q1433" s="7">
        <v>46110</v>
      </c>
      <c r="R1433" t="s">
        <v>1552</v>
      </c>
      <c r="S1433" s="10" t="str">
        <f t="shared" si="154"/>
        <v/>
      </c>
      <c r="T1433" s="10" t="str">
        <f t="shared" si="155"/>
        <v/>
      </c>
      <c r="U1433" s="10" t="str">
        <f t="shared" si="156"/>
        <v/>
      </c>
      <c r="V1433" s="10" t="str">
        <f t="shared" si="157"/>
        <v/>
      </c>
      <c r="W1433" s="10" t="str">
        <f t="shared" si="158"/>
        <v/>
      </c>
      <c r="X1433" s="10">
        <f t="shared" si="159"/>
        <v>1432</v>
      </c>
      <c r="Y1433" s="10" t="str">
        <f t="shared" si="160"/>
        <v/>
      </c>
    </row>
    <row r="1434" spans="1:25" x14ac:dyDescent="0.3">
      <c r="A1434" t="s">
        <v>2998</v>
      </c>
      <c r="B1434" s="7">
        <v>46109</v>
      </c>
      <c r="C1434" t="s">
        <v>1446</v>
      </c>
      <c r="D1434" t="s">
        <v>1447</v>
      </c>
      <c r="E1434">
        <v>17</v>
      </c>
      <c r="F1434" t="s">
        <v>1574</v>
      </c>
      <c r="G1434">
        <v>1354</v>
      </c>
      <c r="H1434" t="s">
        <v>190</v>
      </c>
      <c r="I1434">
        <v>395</v>
      </c>
      <c r="J1434">
        <v>5</v>
      </c>
      <c r="K1434">
        <v>375.25</v>
      </c>
      <c r="L1434">
        <v>508088.5</v>
      </c>
      <c r="M1434" t="s">
        <v>1557</v>
      </c>
      <c r="N1434">
        <v>91455.93</v>
      </c>
      <c r="O1434">
        <v>599544.42999999993</v>
      </c>
      <c r="P1434" t="s">
        <v>1380</v>
      </c>
      <c r="Q1434" s="7">
        <v>46111</v>
      </c>
      <c r="R1434" t="s">
        <v>1549</v>
      </c>
      <c r="S1434" s="10" t="str">
        <f t="shared" si="154"/>
        <v/>
      </c>
      <c r="T1434" s="10" t="str">
        <f t="shared" si="155"/>
        <v/>
      </c>
      <c r="U1434" s="10" t="str">
        <f t="shared" si="156"/>
        <v/>
      </c>
      <c r="V1434" s="10" t="str">
        <f t="shared" si="157"/>
        <v/>
      </c>
      <c r="W1434" s="10" t="str">
        <f t="shared" si="158"/>
        <v/>
      </c>
      <c r="X1434" s="10">
        <f t="shared" si="159"/>
        <v>1433</v>
      </c>
      <c r="Y1434" s="10" t="str">
        <f t="shared" si="160"/>
        <v/>
      </c>
    </row>
    <row r="1435" spans="1:25" x14ac:dyDescent="0.3">
      <c r="A1435" t="s">
        <v>2999</v>
      </c>
      <c r="B1435" s="7">
        <v>46109</v>
      </c>
      <c r="C1435" t="s">
        <v>1514</v>
      </c>
      <c r="D1435" t="s">
        <v>1515</v>
      </c>
      <c r="E1435">
        <v>18</v>
      </c>
      <c r="F1435" t="s">
        <v>1572</v>
      </c>
      <c r="G1435">
        <v>1138</v>
      </c>
      <c r="H1435" t="s">
        <v>200</v>
      </c>
      <c r="I1435">
        <v>610</v>
      </c>
      <c r="J1435">
        <v>2.5</v>
      </c>
      <c r="K1435">
        <v>594.75</v>
      </c>
      <c r="L1435">
        <v>676825.5</v>
      </c>
      <c r="M1435" t="s">
        <v>1548</v>
      </c>
      <c r="N1435">
        <v>121828.59</v>
      </c>
      <c r="O1435">
        <v>798654.09</v>
      </c>
      <c r="P1435" t="s">
        <v>1389</v>
      </c>
      <c r="Q1435" s="7">
        <v>46111</v>
      </c>
      <c r="R1435" t="s">
        <v>1549</v>
      </c>
      <c r="S1435" s="10" t="str">
        <f t="shared" si="154"/>
        <v/>
      </c>
      <c r="T1435" s="10" t="str">
        <f t="shared" si="155"/>
        <v/>
      </c>
      <c r="U1435" s="10" t="str">
        <f t="shared" si="156"/>
        <v/>
      </c>
      <c r="V1435" s="10" t="str">
        <f t="shared" si="157"/>
        <v/>
      </c>
      <c r="W1435" s="10" t="str">
        <f t="shared" si="158"/>
        <v/>
      </c>
      <c r="X1435" s="10">
        <f t="shared" si="159"/>
        <v>1434</v>
      </c>
      <c r="Y1435" s="10" t="str">
        <f t="shared" si="160"/>
        <v/>
      </c>
    </row>
    <row r="1436" spans="1:25" x14ac:dyDescent="0.3">
      <c r="A1436" t="s">
        <v>3000</v>
      </c>
      <c r="B1436" s="7">
        <v>46109</v>
      </c>
      <c r="C1436" t="s">
        <v>1385</v>
      </c>
      <c r="D1436" t="s">
        <v>1386</v>
      </c>
      <c r="E1436">
        <v>16</v>
      </c>
      <c r="F1436" t="s">
        <v>1581</v>
      </c>
      <c r="G1436">
        <v>395</v>
      </c>
      <c r="H1436" t="s">
        <v>200</v>
      </c>
      <c r="I1436">
        <v>980</v>
      </c>
      <c r="J1436">
        <v>0</v>
      </c>
      <c r="K1436">
        <v>980</v>
      </c>
      <c r="L1436">
        <v>387100</v>
      </c>
      <c r="M1436" t="s">
        <v>1557</v>
      </c>
      <c r="N1436">
        <v>69678</v>
      </c>
      <c r="O1436">
        <v>456778</v>
      </c>
      <c r="P1436" t="s">
        <v>1389</v>
      </c>
      <c r="Q1436" s="7">
        <v>46111</v>
      </c>
      <c r="R1436" t="s">
        <v>1549</v>
      </c>
      <c r="S1436" s="10" t="str">
        <f t="shared" si="154"/>
        <v/>
      </c>
      <c r="T1436" s="10" t="str">
        <f t="shared" si="155"/>
        <v/>
      </c>
      <c r="U1436" s="10" t="str">
        <f t="shared" si="156"/>
        <v/>
      </c>
      <c r="V1436" s="10" t="str">
        <f t="shared" si="157"/>
        <v/>
      </c>
      <c r="W1436" s="10" t="str">
        <f t="shared" si="158"/>
        <v/>
      </c>
      <c r="X1436" s="10">
        <f t="shared" si="159"/>
        <v>1435</v>
      </c>
      <c r="Y1436" s="10" t="str">
        <f t="shared" si="160"/>
        <v/>
      </c>
    </row>
    <row r="1437" spans="1:25" x14ac:dyDescent="0.3">
      <c r="A1437" t="s">
        <v>3001</v>
      </c>
      <c r="B1437" s="7">
        <v>46109</v>
      </c>
      <c r="C1437" t="s">
        <v>1465</v>
      </c>
      <c r="D1437" t="s">
        <v>1466</v>
      </c>
      <c r="E1437">
        <v>18</v>
      </c>
      <c r="F1437" t="s">
        <v>1607</v>
      </c>
      <c r="G1437">
        <v>575</v>
      </c>
      <c r="H1437" t="s">
        <v>200</v>
      </c>
      <c r="I1437">
        <v>610</v>
      </c>
      <c r="J1437">
        <v>3</v>
      </c>
      <c r="K1437">
        <v>591.70000000000005</v>
      </c>
      <c r="L1437">
        <v>340227.5</v>
      </c>
      <c r="M1437" t="s">
        <v>1548</v>
      </c>
      <c r="N1437">
        <v>61240.95</v>
      </c>
      <c r="O1437">
        <v>401468.45</v>
      </c>
      <c r="P1437" t="s">
        <v>1380</v>
      </c>
      <c r="Q1437" s="7">
        <v>46110</v>
      </c>
      <c r="R1437" t="s">
        <v>1552</v>
      </c>
      <c r="S1437" s="10" t="str">
        <f t="shared" si="154"/>
        <v/>
      </c>
      <c r="T1437" s="10" t="str">
        <f t="shared" si="155"/>
        <v/>
      </c>
      <c r="U1437" s="10" t="str">
        <f t="shared" si="156"/>
        <v/>
      </c>
      <c r="V1437" s="10" t="str">
        <f t="shared" si="157"/>
        <v/>
      </c>
      <c r="W1437" s="10" t="str">
        <f t="shared" si="158"/>
        <v/>
      </c>
      <c r="X1437" s="10">
        <f t="shared" si="159"/>
        <v>1436</v>
      </c>
      <c r="Y1437" s="10" t="str">
        <f t="shared" si="160"/>
        <v/>
      </c>
    </row>
    <row r="1438" spans="1:25" x14ac:dyDescent="0.3">
      <c r="A1438" t="s">
        <v>3002</v>
      </c>
      <c r="B1438" s="7">
        <v>46109</v>
      </c>
      <c r="C1438" t="s">
        <v>1458</v>
      </c>
      <c r="D1438" t="s">
        <v>1459</v>
      </c>
      <c r="E1438">
        <v>18</v>
      </c>
      <c r="F1438" t="s">
        <v>1563</v>
      </c>
      <c r="G1438">
        <v>331</v>
      </c>
      <c r="H1438" t="s">
        <v>204</v>
      </c>
      <c r="I1438">
        <v>480</v>
      </c>
      <c r="J1438">
        <v>3</v>
      </c>
      <c r="K1438">
        <v>465.6</v>
      </c>
      <c r="L1438">
        <v>154113.60000000001</v>
      </c>
      <c r="M1438" t="s">
        <v>1548</v>
      </c>
      <c r="N1438">
        <v>27740.45</v>
      </c>
      <c r="O1438">
        <v>181854.05</v>
      </c>
      <c r="P1438" t="s">
        <v>1394</v>
      </c>
      <c r="Q1438" s="7">
        <v>46109</v>
      </c>
      <c r="R1438" t="s">
        <v>1549</v>
      </c>
      <c r="S1438" s="10" t="str">
        <f t="shared" si="154"/>
        <v/>
      </c>
      <c r="T1438" s="10" t="str">
        <f t="shared" si="155"/>
        <v/>
      </c>
      <c r="U1438" s="10" t="str">
        <f t="shared" si="156"/>
        <v/>
      </c>
      <c r="V1438" s="10" t="str">
        <f t="shared" si="157"/>
        <v/>
      </c>
      <c r="W1438" s="10" t="str">
        <f t="shared" si="158"/>
        <v/>
      </c>
      <c r="X1438" s="10">
        <f t="shared" si="159"/>
        <v>1437</v>
      </c>
      <c r="Y1438" s="10" t="str">
        <f t="shared" si="160"/>
        <v/>
      </c>
    </row>
    <row r="1439" spans="1:25" x14ac:dyDescent="0.3">
      <c r="A1439" t="s">
        <v>3003</v>
      </c>
      <c r="B1439" s="7">
        <v>46109</v>
      </c>
      <c r="C1439" t="s">
        <v>1385</v>
      </c>
      <c r="D1439" t="s">
        <v>1386</v>
      </c>
      <c r="E1439">
        <v>16</v>
      </c>
      <c r="F1439" t="s">
        <v>1556</v>
      </c>
      <c r="G1439">
        <v>293</v>
      </c>
      <c r="H1439" t="s">
        <v>204</v>
      </c>
      <c r="I1439">
        <v>1350</v>
      </c>
      <c r="J1439">
        <v>4</v>
      </c>
      <c r="K1439">
        <v>1296</v>
      </c>
      <c r="L1439">
        <v>379728</v>
      </c>
      <c r="M1439" t="s">
        <v>1557</v>
      </c>
      <c r="N1439">
        <v>68351.039999999994</v>
      </c>
      <c r="O1439">
        <v>448079.04</v>
      </c>
      <c r="P1439" t="s">
        <v>1389</v>
      </c>
      <c r="Q1439" s="7">
        <v>46110</v>
      </c>
      <c r="R1439" t="s">
        <v>1552</v>
      </c>
      <c r="S1439" s="10" t="str">
        <f t="shared" si="154"/>
        <v/>
      </c>
      <c r="T1439" s="10" t="str">
        <f t="shared" si="155"/>
        <v/>
      </c>
      <c r="U1439" s="10" t="str">
        <f t="shared" si="156"/>
        <v/>
      </c>
      <c r="V1439" s="10" t="str">
        <f t="shared" si="157"/>
        <v/>
      </c>
      <c r="W1439" s="10" t="str">
        <f t="shared" si="158"/>
        <v/>
      </c>
      <c r="X1439" s="10">
        <f t="shared" si="159"/>
        <v>1438</v>
      </c>
      <c r="Y1439" s="10" t="str">
        <f t="shared" si="160"/>
        <v/>
      </c>
    </row>
    <row r="1440" spans="1:25" x14ac:dyDescent="0.3">
      <c r="A1440" t="s">
        <v>3004</v>
      </c>
      <c r="B1440" s="7">
        <v>46111</v>
      </c>
      <c r="C1440" t="s">
        <v>1452</v>
      </c>
      <c r="D1440" t="s">
        <v>1453</v>
      </c>
      <c r="E1440">
        <v>18</v>
      </c>
      <c r="F1440" t="s">
        <v>1609</v>
      </c>
      <c r="G1440">
        <v>2136</v>
      </c>
      <c r="H1440" t="s">
        <v>200</v>
      </c>
      <c r="I1440">
        <v>690</v>
      </c>
      <c r="J1440">
        <v>5</v>
      </c>
      <c r="K1440">
        <v>655.5</v>
      </c>
      <c r="L1440">
        <v>1400148</v>
      </c>
      <c r="M1440" t="s">
        <v>1548</v>
      </c>
      <c r="N1440">
        <v>252026.64</v>
      </c>
      <c r="O1440">
        <v>1652174.64</v>
      </c>
      <c r="P1440" t="s">
        <v>1394</v>
      </c>
      <c r="Q1440" s="7">
        <v>46111</v>
      </c>
      <c r="R1440" t="s">
        <v>1552</v>
      </c>
      <c r="S1440" s="10" t="str">
        <f t="shared" si="154"/>
        <v/>
      </c>
      <c r="T1440" s="10" t="str">
        <f t="shared" si="155"/>
        <v/>
      </c>
      <c r="U1440" s="10" t="str">
        <f t="shared" si="156"/>
        <v/>
      </c>
      <c r="V1440" s="10" t="str">
        <f t="shared" si="157"/>
        <v/>
      </c>
      <c r="W1440" s="10" t="str">
        <f t="shared" si="158"/>
        <v/>
      </c>
      <c r="X1440" s="10">
        <f t="shared" si="159"/>
        <v>1439</v>
      </c>
      <c r="Y1440" s="10" t="str">
        <f t="shared" si="160"/>
        <v/>
      </c>
    </row>
    <row r="1441" spans="1:25" x14ac:dyDescent="0.3">
      <c r="A1441" t="s">
        <v>3005</v>
      </c>
      <c r="B1441" s="7">
        <v>46111</v>
      </c>
      <c r="C1441" t="s">
        <v>1436</v>
      </c>
      <c r="D1441" t="s">
        <v>1437</v>
      </c>
      <c r="E1441">
        <v>18</v>
      </c>
      <c r="F1441" t="s">
        <v>1570</v>
      </c>
      <c r="G1441">
        <v>1790</v>
      </c>
      <c r="H1441" t="s">
        <v>200</v>
      </c>
      <c r="I1441">
        <v>780</v>
      </c>
      <c r="J1441">
        <v>0</v>
      </c>
      <c r="K1441">
        <v>780</v>
      </c>
      <c r="L1441">
        <v>1396200</v>
      </c>
      <c r="M1441" t="s">
        <v>1548</v>
      </c>
      <c r="N1441">
        <v>251316</v>
      </c>
      <c r="O1441">
        <v>1647516</v>
      </c>
      <c r="P1441" t="s">
        <v>1394</v>
      </c>
      <c r="Q1441" s="7">
        <v>46112</v>
      </c>
      <c r="R1441" t="s">
        <v>1549</v>
      </c>
      <c r="S1441" s="10" t="str">
        <f t="shared" si="154"/>
        <v/>
      </c>
      <c r="T1441" s="10" t="str">
        <f t="shared" si="155"/>
        <v/>
      </c>
      <c r="U1441" s="10" t="str">
        <f t="shared" si="156"/>
        <v/>
      </c>
      <c r="V1441" s="10" t="str">
        <f t="shared" si="157"/>
        <v/>
      </c>
      <c r="W1441" s="10" t="str">
        <f t="shared" si="158"/>
        <v/>
      </c>
      <c r="X1441" s="10">
        <f t="shared" si="159"/>
        <v>1440</v>
      </c>
      <c r="Y1441" s="10" t="str">
        <f t="shared" si="160"/>
        <v/>
      </c>
    </row>
    <row r="1442" spans="1:25" x14ac:dyDescent="0.3">
      <c r="A1442" t="s">
        <v>3006</v>
      </c>
      <c r="B1442" s="7">
        <v>46111</v>
      </c>
      <c r="C1442" t="s">
        <v>1468</v>
      </c>
      <c r="D1442" t="s">
        <v>1469</v>
      </c>
      <c r="E1442">
        <v>18</v>
      </c>
      <c r="F1442" t="s">
        <v>1576</v>
      </c>
      <c r="G1442">
        <v>730</v>
      </c>
      <c r="H1442" t="s">
        <v>200</v>
      </c>
      <c r="I1442">
        <v>92</v>
      </c>
      <c r="J1442">
        <v>1</v>
      </c>
      <c r="K1442">
        <v>91.08</v>
      </c>
      <c r="L1442">
        <v>66488.399999999994</v>
      </c>
      <c r="M1442" t="s">
        <v>1548</v>
      </c>
      <c r="N1442">
        <v>11967.91</v>
      </c>
      <c r="O1442">
        <v>78456.31</v>
      </c>
      <c r="P1442" t="s">
        <v>1389</v>
      </c>
      <c r="Q1442" s="7">
        <v>46111</v>
      </c>
      <c r="R1442" t="s">
        <v>1549</v>
      </c>
      <c r="S1442" s="10" t="str">
        <f t="shared" si="154"/>
        <v/>
      </c>
      <c r="T1442" s="10" t="str">
        <f t="shared" si="155"/>
        <v/>
      </c>
      <c r="U1442" s="10" t="str">
        <f t="shared" si="156"/>
        <v/>
      </c>
      <c r="V1442" s="10" t="str">
        <f t="shared" si="157"/>
        <v/>
      </c>
      <c r="W1442" s="10" t="str">
        <f t="shared" si="158"/>
        <v/>
      </c>
      <c r="X1442" s="10">
        <f t="shared" si="159"/>
        <v>1441</v>
      </c>
      <c r="Y1442" s="10" t="str">
        <f t="shared" si="160"/>
        <v/>
      </c>
    </row>
    <row r="1443" spans="1:25" x14ac:dyDescent="0.3">
      <c r="A1443" t="s">
        <v>3007</v>
      </c>
      <c r="B1443" s="7">
        <v>46111</v>
      </c>
      <c r="C1443" t="s">
        <v>1496</v>
      </c>
      <c r="D1443" t="s">
        <v>1497</v>
      </c>
      <c r="E1443">
        <v>18</v>
      </c>
      <c r="F1443" t="s">
        <v>1574</v>
      </c>
      <c r="G1443">
        <v>619</v>
      </c>
      <c r="H1443" t="s">
        <v>190</v>
      </c>
      <c r="I1443">
        <v>395</v>
      </c>
      <c r="J1443">
        <v>2.5</v>
      </c>
      <c r="K1443">
        <v>385.12</v>
      </c>
      <c r="L1443">
        <v>238389.28</v>
      </c>
      <c r="M1443" t="s">
        <v>1548</v>
      </c>
      <c r="N1443">
        <v>42910.07</v>
      </c>
      <c r="O1443">
        <v>281299.34999999998</v>
      </c>
      <c r="P1443" t="s">
        <v>1389</v>
      </c>
      <c r="Q1443" s="7">
        <v>46111</v>
      </c>
      <c r="R1443" t="s">
        <v>1552</v>
      </c>
      <c r="S1443" s="10" t="str">
        <f t="shared" si="154"/>
        <v/>
      </c>
      <c r="T1443" s="10" t="str">
        <f t="shared" si="155"/>
        <v/>
      </c>
      <c r="U1443" s="10" t="str">
        <f t="shared" si="156"/>
        <v/>
      </c>
      <c r="V1443" s="10" t="str">
        <f t="shared" si="157"/>
        <v/>
      </c>
      <c r="W1443" s="10" t="str">
        <f t="shared" si="158"/>
        <v/>
      </c>
      <c r="X1443" s="10">
        <f t="shared" si="159"/>
        <v>1442</v>
      </c>
      <c r="Y1443" s="10" t="str">
        <f t="shared" si="160"/>
        <v/>
      </c>
    </row>
    <row r="1444" spans="1:25" x14ac:dyDescent="0.3">
      <c r="A1444" t="s">
        <v>3008</v>
      </c>
      <c r="B1444" s="7">
        <v>46111</v>
      </c>
      <c r="C1444" t="s">
        <v>1446</v>
      </c>
      <c r="D1444" t="s">
        <v>1447</v>
      </c>
      <c r="E1444">
        <v>17</v>
      </c>
      <c r="F1444" t="s">
        <v>1568</v>
      </c>
      <c r="G1444">
        <v>192</v>
      </c>
      <c r="H1444" t="s">
        <v>200</v>
      </c>
      <c r="I1444">
        <v>165</v>
      </c>
      <c r="J1444">
        <v>2</v>
      </c>
      <c r="K1444">
        <v>161.69999999999999</v>
      </c>
      <c r="L1444">
        <v>31046.400000000001</v>
      </c>
      <c r="M1444" t="s">
        <v>1557</v>
      </c>
      <c r="N1444">
        <v>5588.35</v>
      </c>
      <c r="O1444">
        <v>36634.75</v>
      </c>
      <c r="P1444" t="s">
        <v>1380</v>
      </c>
      <c r="Q1444" s="7">
        <v>46111</v>
      </c>
      <c r="R1444" t="s">
        <v>1552</v>
      </c>
      <c r="S1444" s="10" t="str">
        <f t="shared" si="154"/>
        <v/>
      </c>
      <c r="T1444" s="10" t="str">
        <f t="shared" si="155"/>
        <v/>
      </c>
      <c r="U1444" s="10" t="str">
        <f t="shared" si="156"/>
        <v/>
      </c>
      <c r="V1444" s="10" t="str">
        <f t="shared" si="157"/>
        <v/>
      </c>
      <c r="W1444" s="10" t="str">
        <f t="shared" si="158"/>
        <v/>
      </c>
      <c r="X1444" s="10">
        <f t="shared" si="159"/>
        <v>1443</v>
      </c>
      <c r="Y1444" s="10" t="str">
        <f t="shared" si="160"/>
        <v/>
      </c>
    </row>
    <row r="1445" spans="1:25" x14ac:dyDescent="0.3">
      <c r="A1445" t="s">
        <v>3009</v>
      </c>
      <c r="B1445" s="7">
        <v>46111</v>
      </c>
      <c r="C1445" t="s">
        <v>1423</v>
      </c>
      <c r="D1445" t="s">
        <v>1424</v>
      </c>
      <c r="E1445">
        <v>12</v>
      </c>
      <c r="F1445" t="s">
        <v>1556</v>
      </c>
      <c r="G1445">
        <v>200</v>
      </c>
      <c r="H1445" t="s">
        <v>204</v>
      </c>
      <c r="I1445">
        <v>1350</v>
      </c>
      <c r="J1445">
        <v>4</v>
      </c>
      <c r="K1445">
        <v>1296</v>
      </c>
      <c r="L1445">
        <v>259200</v>
      </c>
      <c r="M1445" t="s">
        <v>1557</v>
      </c>
      <c r="N1445">
        <v>46656</v>
      </c>
      <c r="O1445">
        <v>305856</v>
      </c>
      <c r="P1445" t="s">
        <v>1394</v>
      </c>
      <c r="Q1445" s="7">
        <v>46112</v>
      </c>
      <c r="R1445" t="s">
        <v>1549</v>
      </c>
      <c r="S1445" s="10" t="str">
        <f t="shared" si="154"/>
        <v/>
      </c>
      <c r="T1445" s="10" t="str">
        <f t="shared" si="155"/>
        <v/>
      </c>
      <c r="U1445" s="10" t="str">
        <f t="shared" si="156"/>
        <v/>
      </c>
      <c r="V1445" s="10" t="str">
        <f t="shared" si="157"/>
        <v/>
      </c>
      <c r="W1445" s="10" t="str">
        <f t="shared" si="158"/>
        <v/>
      </c>
      <c r="X1445" s="10">
        <f t="shared" si="159"/>
        <v>1444</v>
      </c>
      <c r="Y1445" s="10" t="str">
        <f t="shared" si="160"/>
        <v/>
      </c>
    </row>
    <row r="1446" spans="1:25" x14ac:dyDescent="0.3">
      <c r="A1446" t="s">
        <v>3010</v>
      </c>
      <c r="B1446" s="7">
        <v>46112</v>
      </c>
      <c r="C1446" t="s">
        <v>1415</v>
      </c>
      <c r="D1446" t="s">
        <v>1416</v>
      </c>
      <c r="E1446">
        <v>18</v>
      </c>
      <c r="F1446" t="s">
        <v>1556</v>
      </c>
      <c r="G1446">
        <v>573</v>
      </c>
      <c r="H1446" t="s">
        <v>204</v>
      </c>
      <c r="I1446">
        <v>1350</v>
      </c>
      <c r="J1446">
        <v>3</v>
      </c>
      <c r="K1446">
        <v>1309.5</v>
      </c>
      <c r="L1446">
        <v>750343.5</v>
      </c>
      <c r="M1446" t="s">
        <v>1548</v>
      </c>
      <c r="N1446">
        <v>135061.82999999999</v>
      </c>
      <c r="O1446">
        <v>885405.33</v>
      </c>
      <c r="P1446" t="s">
        <v>1418</v>
      </c>
      <c r="Q1446" s="7">
        <v>46122</v>
      </c>
      <c r="R1446" t="s">
        <v>1552</v>
      </c>
      <c r="S1446" s="10" t="str">
        <f t="shared" si="154"/>
        <v/>
      </c>
      <c r="T1446" s="10" t="str">
        <f t="shared" si="155"/>
        <v/>
      </c>
      <c r="U1446" s="10" t="str">
        <f t="shared" si="156"/>
        <v>FLAG</v>
      </c>
      <c r="V1446" s="10" t="str">
        <f t="shared" si="157"/>
        <v/>
      </c>
      <c r="W1446" s="10" t="str">
        <f t="shared" si="158"/>
        <v/>
      </c>
      <c r="X1446" s="10">
        <f t="shared" si="159"/>
        <v>1445</v>
      </c>
      <c r="Y1446" s="10" t="str">
        <f t="shared" si="160"/>
        <v/>
      </c>
    </row>
    <row r="1447" spans="1:25" x14ac:dyDescent="0.3">
      <c r="A1447" t="s">
        <v>3011</v>
      </c>
      <c r="B1447" s="7">
        <v>46112</v>
      </c>
      <c r="C1447" t="s">
        <v>1449</v>
      </c>
      <c r="D1447" t="s">
        <v>1450</v>
      </c>
      <c r="E1447">
        <v>18</v>
      </c>
      <c r="F1447" t="s">
        <v>1556</v>
      </c>
      <c r="G1447">
        <v>687</v>
      </c>
      <c r="H1447" t="s">
        <v>204</v>
      </c>
      <c r="I1447">
        <v>1350</v>
      </c>
      <c r="J1447">
        <v>1</v>
      </c>
      <c r="K1447">
        <v>1336.5</v>
      </c>
      <c r="L1447">
        <v>918175.5</v>
      </c>
      <c r="M1447" t="s">
        <v>1548</v>
      </c>
      <c r="N1447">
        <v>165271.59</v>
      </c>
      <c r="O1447">
        <v>1083447.0900000001</v>
      </c>
      <c r="P1447" t="s">
        <v>1418</v>
      </c>
      <c r="Q1447" s="7">
        <v>46116</v>
      </c>
      <c r="R1447" t="s">
        <v>1552</v>
      </c>
      <c r="S1447" s="10" t="str">
        <f t="shared" si="154"/>
        <v/>
      </c>
      <c r="T1447" s="10" t="str">
        <f t="shared" si="155"/>
        <v/>
      </c>
      <c r="U1447" s="10" t="str">
        <f t="shared" si="156"/>
        <v>FLAG</v>
      </c>
      <c r="V1447" s="10" t="str">
        <f t="shared" si="157"/>
        <v/>
      </c>
      <c r="W1447" s="10" t="str">
        <f t="shared" si="158"/>
        <v/>
      </c>
      <c r="X1447" s="10">
        <f t="shared" si="159"/>
        <v>1446</v>
      </c>
      <c r="Y1447" s="10" t="str">
        <f t="shared" si="160"/>
        <v/>
      </c>
    </row>
    <row r="1448" spans="1:25" x14ac:dyDescent="0.3">
      <c r="A1448" t="s">
        <v>3012</v>
      </c>
      <c r="B1448" s="7">
        <v>46112</v>
      </c>
      <c r="C1448" t="s">
        <v>1446</v>
      </c>
      <c r="D1448" t="s">
        <v>1447</v>
      </c>
      <c r="E1448">
        <v>17</v>
      </c>
      <c r="F1448" t="s">
        <v>1547</v>
      </c>
      <c r="G1448">
        <v>1338</v>
      </c>
      <c r="H1448" t="s">
        <v>190</v>
      </c>
      <c r="I1448">
        <v>355</v>
      </c>
      <c r="J1448">
        <v>2.5</v>
      </c>
      <c r="K1448">
        <v>346.12</v>
      </c>
      <c r="L1448">
        <v>463108.56</v>
      </c>
      <c r="M1448" t="s">
        <v>1557</v>
      </c>
      <c r="N1448">
        <v>83359.539999999994</v>
      </c>
      <c r="O1448">
        <v>546468.1</v>
      </c>
      <c r="P1448" t="s">
        <v>1380</v>
      </c>
      <c r="Q1448" s="7">
        <v>46116</v>
      </c>
      <c r="R1448" t="s">
        <v>1549</v>
      </c>
      <c r="S1448" s="10" t="str">
        <f t="shared" si="154"/>
        <v/>
      </c>
      <c r="T1448" s="10" t="str">
        <f t="shared" si="155"/>
        <v/>
      </c>
      <c r="U1448" s="10" t="str">
        <f t="shared" si="156"/>
        <v>FLAG</v>
      </c>
      <c r="V1448" s="10" t="str">
        <f t="shared" si="157"/>
        <v/>
      </c>
      <c r="W1448" s="10" t="str">
        <f t="shared" si="158"/>
        <v/>
      </c>
      <c r="X1448" s="10">
        <f t="shared" si="159"/>
        <v>1447</v>
      </c>
      <c r="Y1448" s="10" t="str">
        <f t="shared" si="160"/>
        <v/>
      </c>
    </row>
    <row r="1449" spans="1:25" x14ac:dyDescent="0.3">
      <c r="A1449" t="s">
        <v>3013</v>
      </c>
      <c r="B1449" s="7">
        <v>46112</v>
      </c>
      <c r="C1449" t="s">
        <v>1409</v>
      </c>
      <c r="D1449" t="s">
        <v>1410</v>
      </c>
      <c r="E1449">
        <v>18</v>
      </c>
      <c r="F1449" t="s">
        <v>1551</v>
      </c>
      <c r="G1449">
        <v>1212</v>
      </c>
      <c r="H1449" t="s">
        <v>190</v>
      </c>
      <c r="I1449">
        <v>342</v>
      </c>
      <c r="J1449">
        <v>2.5</v>
      </c>
      <c r="K1449">
        <v>333.45</v>
      </c>
      <c r="L1449">
        <v>404141.4</v>
      </c>
      <c r="M1449" t="s">
        <v>1548</v>
      </c>
      <c r="N1449">
        <v>72745.45</v>
      </c>
      <c r="O1449">
        <v>476886.85</v>
      </c>
      <c r="P1449" t="s">
        <v>1380</v>
      </c>
      <c r="Q1449" s="7">
        <v>46115</v>
      </c>
      <c r="R1449" t="s">
        <v>1552</v>
      </c>
      <c r="S1449" s="10" t="str">
        <f t="shared" si="154"/>
        <v/>
      </c>
      <c r="T1449" s="10" t="str">
        <f t="shared" si="155"/>
        <v/>
      </c>
      <c r="U1449" s="10" t="str">
        <f t="shared" si="156"/>
        <v>FLAG</v>
      </c>
      <c r="V1449" s="10" t="str">
        <f t="shared" si="157"/>
        <v/>
      </c>
      <c r="W1449" s="10" t="str">
        <f t="shared" si="158"/>
        <v/>
      </c>
      <c r="X1449" s="10">
        <f t="shared" si="159"/>
        <v>1448</v>
      </c>
      <c r="Y1449" s="10" t="str">
        <f t="shared" si="160"/>
        <v/>
      </c>
    </row>
    <row r="1450" spans="1:25" x14ac:dyDescent="0.3">
      <c r="A1450" t="s">
        <v>3014</v>
      </c>
      <c r="B1450" s="7">
        <v>46112</v>
      </c>
      <c r="C1450" t="s">
        <v>1436</v>
      </c>
      <c r="D1450" t="s">
        <v>1437</v>
      </c>
      <c r="E1450">
        <v>18</v>
      </c>
      <c r="F1450" t="s">
        <v>1565</v>
      </c>
      <c r="G1450">
        <v>2772</v>
      </c>
      <c r="H1450" t="s">
        <v>200</v>
      </c>
      <c r="I1450">
        <v>1150</v>
      </c>
      <c r="J1450">
        <v>0</v>
      </c>
      <c r="K1450">
        <v>1150</v>
      </c>
      <c r="L1450">
        <v>3187800</v>
      </c>
      <c r="M1450" t="s">
        <v>1548</v>
      </c>
      <c r="N1450">
        <v>573804</v>
      </c>
      <c r="O1450">
        <v>3761604</v>
      </c>
      <c r="P1450" t="s">
        <v>1394</v>
      </c>
      <c r="Q1450" s="7">
        <v>46115</v>
      </c>
      <c r="R1450" t="s">
        <v>1552</v>
      </c>
      <c r="S1450" s="10" t="str">
        <f t="shared" si="154"/>
        <v/>
      </c>
      <c r="T1450" s="10" t="str">
        <f t="shared" si="155"/>
        <v/>
      </c>
      <c r="U1450" s="10" t="str">
        <f t="shared" si="156"/>
        <v>FLAG</v>
      </c>
      <c r="V1450" s="10" t="str">
        <f t="shared" si="157"/>
        <v/>
      </c>
      <c r="W1450" s="10" t="str">
        <f t="shared" si="158"/>
        <v/>
      </c>
      <c r="X1450" s="10">
        <f t="shared" si="159"/>
        <v>1449</v>
      </c>
      <c r="Y1450" s="10" t="str">
        <f t="shared" si="160"/>
        <v/>
      </c>
    </row>
    <row r="1451" spans="1:25" x14ac:dyDescent="0.3">
      <c r="A1451" t="s">
        <v>3015</v>
      </c>
      <c r="B1451" s="7">
        <v>46112</v>
      </c>
      <c r="C1451" t="s">
        <v>1415</v>
      </c>
      <c r="D1451" t="s">
        <v>1416</v>
      </c>
      <c r="E1451">
        <v>18</v>
      </c>
      <c r="F1451" t="s">
        <v>1609</v>
      </c>
      <c r="G1451">
        <v>6507</v>
      </c>
      <c r="H1451" t="s">
        <v>200</v>
      </c>
      <c r="I1451">
        <v>690</v>
      </c>
      <c r="J1451">
        <v>2</v>
      </c>
      <c r="K1451">
        <v>676.2</v>
      </c>
      <c r="L1451">
        <v>4400033.4000000004</v>
      </c>
      <c r="M1451" t="s">
        <v>1548</v>
      </c>
      <c r="N1451">
        <v>792006.01</v>
      </c>
      <c r="O1451">
        <v>5192039.41</v>
      </c>
      <c r="P1451" t="s">
        <v>1418</v>
      </c>
      <c r="Q1451" s="7">
        <v>46116</v>
      </c>
      <c r="R1451" t="s">
        <v>1552</v>
      </c>
      <c r="S1451" s="10" t="str">
        <f t="shared" si="154"/>
        <v/>
      </c>
      <c r="T1451" s="10" t="str">
        <f t="shared" si="155"/>
        <v/>
      </c>
      <c r="U1451" s="10" t="str">
        <f t="shared" si="156"/>
        <v>FLAG</v>
      </c>
      <c r="V1451" s="10" t="str">
        <f t="shared" si="157"/>
        <v/>
      </c>
      <c r="W1451" s="10" t="str">
        <f t="shared" si="158"/>
        <v/>
      </c>
      <c r="X1451" s="10">
        <f t="shared" si="159"/>
        <v>1450</v>
      </c>
      <c r="Y1451" s="10" t="str">
        <f t="shared" si="160"/>
        <v/>
      </c>
    </row>
  </sheetData>
  <autoFilter ref="A3:Y1451" xr:uid="{00000000-0009-0000-0000-000006000000}"/>
  <conditionalFormatting sqref="S4:W1451">
    <cfRule type="cellIs" dxfId="11" priority="1" operator="equal">
      <formula>"FLAG"</formula>
    </cfRule>
  </conditionalFormatting>
  <conditionalFormatting sqref="Y4:Y1451">
    <cfRule type="cellIs" dxfId="10" priority="6" operator="equal">
      <formula>"FLAG"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5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1" customWidth="1"/>
    <col min="2" max="2" width="36" customWidth="1"/>
    <col min="3" max="3" width="11" customWidth="1"/>
    <col min="4" max="5" width="12" customWidth="1"/>
    <col min="6" max="6" width="17" customWidth="1"/>
    <col min="7" max="7" width="29" customWidth="1"/>
    <col min="8" max="8" width="14" customWidth="1"/>
    <col min="9" max="9" width="13" customWidth="1"/>
    <col min="10" max="10" width="21" customWidth="1"/>
    <col min="11" max="11" width="12" customWidth="1"/>
    <col min="12" max="16" width="14" customWidth="1"/>
    <col min="17" max="17" width="16" customWidth="1"/>
    <col min="18" max="19" width="14" customWidth="1"/>
  </cols>
  <sheetData>
    <row r="1" spans="1:19" ht="15.6" x14ac:dyDescent="0.3">
      <c r="A1" s="6" t="s">
        <v>3016</v>
      </c>
    </row>
    <row r="2" spans="1:19" x14ac:dyDescent="0.3">
      <c r="A2" s="2" t="s">
        <v>1525</v>
      </c>
    </row>
    <row r="3" spans="1:19" ht="31.95" customHeight="1" x14ac:dyDescent="0.3">
      <c r="A3" s="8" t="s">
        <v>180</v>
      </c>
      <c r="B3" s="8" t="s">
        <v>3017</v>
      </c>
      <c r="C3" s="8" t="s">
        <v>3018</v>
      </c>
      <c r="D3" s="8" t="s">
        <v>1370</v>
      </c>
      <c r="E3" s="8" t="s">
        <v>94</v>
      </c>
      <c r="F3" s="8" t="s">
        <v>1372</v>
      </c>
      <c r="G3" s="8" t="s">
        <v>3019</v>
      </c>
      <c r="H3" s="8" t="s">
        <v>96</v>
      </c>
      <c r="I3" s="8" t="s">
        <v>3020</v>
      </c>
      <c r="J3" s="8" t="s">
        <v>3021</v>
      </c>
      <c r="K3" s="8" t="s">
        <v>3022</v>
      </c>
      <c r="L3" s="9" t="s">
        <v>3023</v>
      </c>
      <c r="M3" s="9" t="s">
        <v>3024</v>
      </c>
      <c r="N3" s="9" t="s">
        <v>3025</v>
      </c>
      <c r="O3" s="9" t="s">
        <v>3026</v>
      </c>
      <c r="P3" s="9" t="s">
        <v>3027</v>
      </c>
      <c r="Q3" s="9" t="s">
        <v>3028</v>
      </c>
      <c r="R3" s="9" t="s">
        <v>3029</v>
      </c>
      <c r="S3" s="9" t="s">
        <v>3030</v>
      </c>
    </row>
    <row r="4" spans="1:19" x14ac:dyDescent="0.3">
      <c r="A4" t="s">
        <v>227</v>
      </c>
      <c r="B4" t="s">
        <v>3031</v>
      </c>
      <c r="C4" t="s">
        <v>3032</v>
      </c>
      <c r="D4" t="s">
        <v>1383</v>
      </c>
      <c r="E4" t="s">
        <v>3033</v>
      </c>
      <c r="F4" t="s">
        <v>3034</v>
      </c>
      <c r="G4" t="s">
        <v>3035</v>
      </c>
      <c r="H4">
        <v>668881768441</v>
      </c>
      <c r="I4" t="s">
        <v>3036</v>
      </c>
      <c r="J4" s="7">
        <v>44737</v>
      </c>
      <c r="K4" t="s">
        <v>1549</v>
      </c>
      <c r="L4" s="10" t="str">
        <f t="shared" ref="L4:L35" si="0">IF(COUNTIF($E$4:$E$35,E4)&gt;1,"FLAG","")</f>
        <v>FLAG</v>
      </c>
      <c r="M4" s="10" t="str">
        <f t="shared" ref="M4:M35" si="1">IF(COUNTIF($H$4:$H$35,H4)&gt;1,"FLAG","")</f>
        <v>FLAG</v>
      </c>
      <c r="N4" s="10" t="str">
        <f>IF(COUNTIF(Employees!$F$4:$F$28,H4)&gt;0,"FLAG","")</f>
        <v/>
      </c>
      <c r="O4" s="10" t="str">
        <f t="shared" ref="O4:O35" si="2">IF(F4="","",IF(MID(F4,3,10)&lt;&gt;E4,"FLAG",""))</f>
        <v/>
      </c>
      <c r="P4" s="10" t="str">
        <f t="shared" ref="P4:P35" si="3">IF(AND(ISNUMBER(SEARCH("Pvt",B4)),MID(E4,4,1)&lt;&gt;"C"),"FLAG","")</f>
        <v/>
      </c>
      <c r="Q4" s="10" t="str">
        <f t="shared" ref="Q4:Q35" si="4">IF(F4="","",IF(MID(F4,15,1)=MID("0123456789ABCDEFGHIJKLMNOPQRSTUVWXYZ",MOD(36-MOD(SUMPRODUCT(INT((FIND(MID(F4,ROW($1:$14),1),"0123456789ABCDEFGHIJKLMNOPQRSTUVWXYZ")-1)*(MOD(ROW($1:$14)-1,2)+1)/36)+MOD((FIND(MID(F4,ROW($1:$14),1),"0123456789ABCDEFGHIJKLMNOPQRSTUVWXYZ")-1)*(MOD(ROW($1:$14)-1,2)+1),36)),36),36)+1,1),"","FLAG"))</f>
        <v/>
      </c>
      <c r="R4" s="10" t="str">
        <f t="shared" ref="R4:R35" si="5">IF(AND(L4="FLAG",COUNTIFS($E$4:$E$35,E4,$J$4:$J$35,"&lt;"&amp;J4)&gt;0),"FLAG","")</f>
        <v/>
      </c>
      <c r="S4" s="10" t="str">
        <f t="shared" ref="S4:S35" si="6">IF(OR(G4="Active",G4="Unregistered"),"","FLAG")</f>
        <v/>
      </c>
    </row>
    <row r="5" spans="1:19" x14ac:dyDescent="0.3">
      <c r="A5" t="s">
        <v>231</v>
      </c>
      <c r="B5" t="s">
        <v>3037</v>
      </c>
      <c r="C5" t="s">
        <v>3038</v>
      </c>
      <c r="D5" t="s">
        <v>1463</v>
      </c>
      <c r="E5" t="s">
        <v>3039</v>
      </c>
      <c r="F5" t="s">
        <v>3040</v>
      </c>
      <c r="G5" t="s">
        <v>3035</v>
      </c>
      <c r="H5">
        <v>891246599599</v>
      </c>
      <c r="I5" t="s">
        <v>3041</v>
      </c>
      <c r="J5" s="7">
        <v>45514</v>
      </c>
      <c r="K5" t="s">
        <v>1552</v>
      </c>
      <c r="L5" s="10" t="str">
        <f t="shared" si="0"/>
        <v/>
      </c>
      <c r="M5" s="10" t="str">
        <f t="shared" si="1"/>
        <v/>
      </c>
      <c r="N5" s="10" t="str">
        <f>IF(COUNTIF(Employees!$F$4:$F$28,H5)&gt;0,"FLAG","")</f>
        <v/>
      </c>
      <c r="O5" s="10" t="str">
        <f t="shared" si="2"/>
        <v/>
      </c>
      <c r="P5" s="10" t="str">
        <f t="shared" si="3"/>
        <v/>
      </c>
      <c r="Q5" s="10" t="str">
        <f t="shared" si="4"/>
        <v/>
      </c>
      <c r="R5" s="10" t="str">
        <f t="shared" si="5"/>
        <v/>
      </c>
      <c r="S5" s="10" t="str">
        <f t="shared" si="6"/>
        <v/>
      </c>
    </row>
    <row r="6" spans="1:19" x14ac:dyDescent="0.3">
      <c r="A6" t="s">
        <v>210</v>
      </c>
      <c r="B6" t="s">
        <v>3042</v>
      </c>
      <c r="C6" t="s">
        <v>3043</v>
      </c>
      <c r="D6" t="s">
        <v>1383</v>
      </c>
      <c r="E6" t="s">
        <v>3044</v>
      </c>
      <c r="F6" t="s">
        <v>3045</v>
      </c>
      <c r="G6" t="s">
        <v>3035</v>
      </c>
      <c r="H6">
        <v>939413607016</v>
      </c>
      <c r="I6" t="s">
        <v>3046</v>
      </c>
      <c r="J6" s="7">
        <v>44491</v>
      </c>
      <c r="K6" t="s">
        <v>1552</v>
      </c>
      <c r="L6" s="10" t="str">
        <f t="shared" si="0"/>
        <v/>
      </c>
      <c r="M6" s="10" t="str">
        <f t="shared" si="1"/>
        <v/>
      </c>
      <c r="N6" s="10" t="str">
        <f>IF(COUNTIF(Employees!$F$4:$F$28,H6)&gt;0,"FLAG","")</f>
        <v/>
      </c>
      <c r="O6" s="10" t="str">
        <f t="shared" si="2"/>
        <v/>
      </c>
      <c r="P6" s="10" t="str">
        <f t="shared" si="3"/>
        <v/>
      </c>
      <c r="Q6" s="10" t="str">
        <f t="shared" si="4"/>
        <v/>
      </c>
      <c r="R6" s="10" t="str">
        <f t="shared" si="5"/>
        <v/>
      </c>
      <c r="S6" s="10" t="str">
        <f t="shared" si="6"/>
        <v/>
      </c>
    </row>
    <row r="7" spans="1:19" x14ac:dyDescent="0.3">
      <c r="A7" t="s">
        <v>224</v>
      </c>
      <c r="B7" t="s">
        <v>3047</v>
      </c>
      <c r="C7" t="s">
        <v>3048</v>
      </c>
      <c r="D7" t="s">
        <v>1519</v>
      </c>
      <c r="E7" t="s">
        <v>3049</v>
      </c>
      <c r="F7" t="s">
        <v>3050</v>
      </c>
      <c r="G7" t="s">
        <v>3035</v>
      </c>
      <c r="H7">
        <v>917016118353</v>
      </c>
      <c r="I7" t="s">
        <v>3051</v>
      </c>
      <c r="J7" s="7">
        <v>43852</v>
      </c>
      <c r="K7" t="s">
        <v>1549</v>
      </c>
      <c r="L7" s="10" t="str">
        <f t="shared" si="0"/>
        <v/>
      </c>
      <c r="M7" s="10" t="str">
        <f t="shared" si="1"/>
        <v/>
      </c>
      <c r="N7" s="10" t="str">
        <f>IF(COUNTIF(Employees!$F$4:$F$28,H7)&gt;0,"FLAG","")</f>
        <v/>
      </c>
      <c r="O7" s="10" t="str">
        <f t="shared" si="2"/>
        <v/>
      </c>
      <c r="P7" s="10" t="str">
        <f t="shared" si="3"/>
        <v/>
      </c>
      <c r="Q7" s="10" t="str">
        <f t="shared" si="4"/>
        <v/>
      </c>
      <c r="R7" s="10" t="str">
        <f t="shared" si="5"/>
        <v/>
      </c>
      <c r="S7" s="10" t="str">
        <f t="shared" si="6"/>
        <v/>
      </c>
    </row>
    <row r="8" spans="1:19" x14ac:dyDescent="0.3">
      <c r="A8" t="s">
        <v>193</v>
      </c>
      <c r="B8" t="s">
        <v>3052</v>
      </c>
      <c r="C8" t="s">
        <v>3053</v>
      </c>
      <c r="D8" t="s">
        <v>3054</v>
      </c>
      <c r="E8" t="s">
        <v>3055</v>
      </c>
      <c r="F8" t="s">
        <v>3056</v>
      </c>
      <c r="G8" t="s">
        <v>3035</v>
      </c>
      <c r="H8">
        <v>111778604923</v>
      </c>
      <c r="I8" t="s">
        <v>3057</v>
      </c>
      <c r="J8" s="7">
        <v>44419</v>
      </c>
      <c r="K8" t="s">
        <v>1549</v>
      </c>
      <c r="L8" s="10" t="str">
        <f t="shared" si="0"/>
        <v/>
      </c>
      <c r="M8" s="10" t="str">
        <f t="shared" si="1"/>
        <v/>
      </c>
      <c r="N8" s="10" t="str">
        <f>IF(COUNTIF(Employees!$F$4:$F$28,H8)&gt;0,"FLAG","")</f>
        <v/>
      </c>
      <c r="O8" s="10" t="str">
        <f t="shared" si="2"/>
        <v/>
      </c>
      <c r="P8" s="10" t="str">
        <f t="shared" si="3"/>
        <v/>
      </c>
      <c r="Q8" s="10" t="str">
        <f t="shared" si="4"/>
        <v/>
      </c>
      <c r="R8" s="10" t="str">
        <f t="shared" si="5"/>
        <v/>
      </c>
      <c r="S8" s="10" t="str">
        <f t="shared" si="6"/>
        <v/>
      </c>
    </row>
    <row r="9" spans="1:19" x14ac:dyDescent="0.3">
      <c r="A9" t="s">
        <v>247</v>
      </c>
      <c r="B9" t="s">
        <v>3058</v>
      </c>
      <c r="C9" t="s">
        <v>3059</v>
      </c>
      <c r="D9" t="s">
        <v>1425</v>
      </c>
      <c r="E9" t="s">
        <v>3060</v>
      </c>
      <c r="F9" t="s">
        <v>3061</v>
      </c>
      <c r="G9" t="s">
        <v>3035</v>
      </c>
      <c r="H9">
        <v>176038076222</v>
      </c>
      <c r="I9" t="s">
        <v>3062</v>
      </c>
      <c r="J9" s="7">
        <v>45032</v>
      </c>
      <c r="K9" t="s">
        <v>1552</v>
      </c>
      <c r="L9" s="10" t="str">
        <f t="shared" si="0"/>
        <v/>
      </c>
      <c r="M9" s="10" t="str">
        <f t="shared" si="1"/>
        <v/>
      </c>
      <c r="N9" s="10" t="str">
        <f>IF(COUNTIF(Employees!$F$4:$F$28,H9)&gt;0,"FLAG","")</f>
        <v/>
      </c>
      <c r="O9" s="10" t="str">
        <f t="shared" si="2"/>
        <v/>
      </c>
      <c r="P9" s="10" t="str">
        <f t="shared" si="3"/>
        <v/>
      </c>
      <c r="Q9" s="10" t="str">
        <f t="shared" si="4"/>
        <v/>
      </c>
      <c r="R9" s="10" t="str">
        <f t="shared" si="5"/>
        <v/>
      </c>
      <c r="S9" s="10" t="str">
        <f t="shared" si="6"/>
        <v/>
      </c>
    </row>
    <row r="10" spans="1:19" x14ac:dyDescent="0.3">
      <c r="A10" t="s">
        <v>311</v>
      </c>
      <c r="B10" t="s">
        <v>3063</v>
      </c>
      <c r="C10" t="s">
        <v>3032</v>
      </c>
      <c r="D10" t="s">
        <v>3054</v>
      </c>
      <c r="E10" t="s">
        <v>3064</v>
      </c>
      <c r="F10" t="s">
        <v>3065</v>
      </c>
      <c r="G10" t="s">
        <v>3035</v>
      </c>
      <c r="H10">
        <v>798420192096</v>
      </c>
      <c r="I10" t="s">
        <v>3066</v>
      </c>
      <c r="J10" s="7">
        <v>43723</v>
      </c>
      <c r="K10" t="s">
        <v>1549</v>
      </c>
      <c r="L10" s="10" t="str">
        <f t="shared" si="0"/>
        <v/>
      </c>
      <c r="M10" s="10" t="str">
        <f t="shared" si="1"/>
        <v/>
      </c>
      <c r="N10" s="10" t="str">
        <f>IF(COUNTIF(Employees!$F$4:$F$28,H10)&gt;0,"FLAG","")</f>
        <v/>
      </c>
      <c r="O10" s="10" t="str">
        <f t="shared" si="2"/>
        <v/>
      </c>
      <c r="P10" s="10" t="str">
        <f t="shared" si="3"/>
        <v/>
      </c>
      <c r="Q10" s="10" t="str">
        <f t="shared" si="4"/>
        <v/>
      </c>
      <c r="R10" s="10" t="str">
        <f t="shared" si="5"/>
        <v/>
      </c>
      <c r="S10" s="10" t="str">
        <f t="shared" si="6"/>
        <v/>
      </c>
    </row>
    <row r="11" spans="1:19" x14ac:dyDescent="0.3">
      <c r="A11" t="s">
        <v>266</v>
      </c>
      <c r="B11" t="s">
        <v>3067</v>
      </c>
      <c r="C11" t="s">
        <v>3038</v>
      </c>
      <c r="D11" t="s">
        <v>1470</v>
      </c>
      <c r="E11" t="s">
        <v>3068</v>
      </c>
      <c r="F11" t="s">
        <v>3069</v>
      </c>
      <c r="G11" t="s">
        <v>3035</v>
      </c>
      <c r="H11">
        <v>811440253209</v>
      </c>
      <c r="I11" t="s">
        <v>3070</v>
      </c>
      <c r="J11" s="7">
        <v>43329</v>
      </c>
      <c r="K11" t="s">
        <v>1552</v>
      </c>
      <c r="L11" s="10" t="str">
        <f t="shared" si="0"/>
        <v/>
      </c>
      <c r="M11" s="10" t="str">
        <f t="shared" si="1"/>
        <v/>
      </c>
      <c r="N11" s="10" t="str">
        <f>IF(COUNTIF(Employees!$F$4:$F$28,H11)&gt;0,"FLAG","")</f>
        <v/>
      </c>
      <c r="O11" s="10" t="str">
        <f t="shared" si="2"/>
        <v/>
      </c>
      <c r="P11" s="10" t="str">
        <f t="shared" si="3"/>
        <v/>
      </c>
      <c r="Q11" s="10" t="str">
        <f t="shared" si="4"/>
        <v/>
      </c>
      <c r="R11" s="10" t="str">
        <f t="shared" si="5"/>
        <v/>
      </c>
      <c r="S11" s="10" t="str">
        <f t="shared" si="6"/>
        <v/>
      </c>
    </row>
    <row r="12" spans="1:19" x14ac:dyDescent="0.3">
      <c r="A12" t="s">
        <v>198</v>
      </c>
      <c r="B12" t="s">
        <v>3071</v>
      </c>
      <c r="C12" t="s">
        <v>3043</v>
      </c>
      <c r="D12" t="s">
        <v>1421</v>
      </c>
      <c r="E12" t="s">
        <v>3072</v>
      </c>
      <c r="F12" t="s">
        <v>3073</v>
      </c>
      <c r="G12" t="s">
        <v>3035</v>
      </c>
      <c r="H12">
        <v>991600282558</v>
      </c>
      <c r="I12" t="s">
        <v>3074</v>
      </c>
      <c r="J12" s="7">
        <v>45128</v>
      </c>
      <c r="K12" t="s">
        <v>1549</v>
      </c>
      <c r="L12" s="10" t="str">
        <f t="shared" si="0"/>
        <v/>
      </c>
      <c r="M12" s="10" t="str">
        <f t="shared" si="1"/>
        <v/>
      </c>
      <c r="N12" s="10" t="str">
        <f>IF(COUNTIF(Employees!$F$4:$F$28,H12)&gt;0,"FLAG","")</f>
        <v/>
      </c>
      <c r="O12" s="10" t="str">
        <f t="shared" si="2"/>
        <v/>
      </c>
      <c r="P12" s="10" t="str">
        <f t="shared" si="3"/>
        <v/>
      </c>
      <c r="Q12" s="10" t="str">
        <f t="shared" si="4"/>
        <v>FLAG</v>
      </c>
      <c r="R12" s="10" t="str">
        <f t="shared" si="5"/>
        <v/>
      </c>
      <c r="S12" s="10" t="str">
        <f t="shared" si="6"/>
        <v/>
      </c>
    </row>
    <row r="13" spans="1:19" x14ac:dyDescent="0.3">
      <c r="A13" t="s">
        <v>229</v>
      </c>
      <c r="B13" t="s">
        <v>3075</v>
      </c>
      <c r="C13" t="s">
        <v>3048</v>
      </c>
      <c r="D13" t="s">
        <v>1470</v>
      </c>
      <c r="E13" t="s">
        <v>3076</v>
      </c>
      <c r="F13" t="s">
        <v>3077</v>
      </c>
      <c r="G13" t="s">
        <v>3035</v>
      </c>
      <c r="H13">
        <v>461668681813</v>
      </c>
      <c r="I13" t="s">
        <v>3078</v>
      </c>
      <c r="J13" s="7">
        <v>45012</v>
      </c>
      <c r="K13" t="s">
        <v>1552</v>
      </c>
      <c r="L13" s="10" t="str">
        <f t="shared" si="0"/>
        <v/>
      </c>
      <c r="M13" s="10" t="str">
        <f t="shared" si="1"/>
        <v/>
      </c>
      <c r="N13" s="10" t="str">
        <f>IF(COUNTIF(Employees!$F$4:$F$28,H13)&gt;0,"FLAG","")</f>
        <v/>
      </c>
      <c r="O13" s="10" t="str">
        <f t="shared" si="2"/>
        <v/>
      </c>
      <c r="P13" s="10" t="str">
        <f t="shared" si="3"/>
        <v/>
      </c>
      <c r="Q13" s="10" t="str">
        <f t="shared" si="4"/>
        <v/>
      </c>
      <c r="R13" s="10" t="str">
        <f t="shared" si="5"/>
        <v/>
      </c>
      <c r="S13" s="10" t="str">
        <f t="shared" si="6"/>
        <v/>
      </c>
    </row>
    <row r="14" spans="1:19" x14ac:dyDescent="0.3">
      <c r="A14" t="s">
        <v>218</v>
      </c>
      <c r="B14" t="s">
        <v>3079</v>
      </c>
      <c r="C14" t="s">
        <v>3053</v>
      </c>
      <c r="D14" t="s">
        <v>1470</v>
      </c>
      <c r="E14" t="s">
        <v>3080</v>
      </c>
      <c r="F14" t="s">
        <v>3081</v>
      </c>
      <c r="G14" t="s">
        <v>3035</v>
      </c>
      <c r="H14">
        <v>231776670932</v>
      </c>
      <c r="I14" t="s">
        <v>3082</v>
      </c>
      <c r="J14" s="7">
        <v>44310</v>
      </c>
      <c r="K14" t="s">
        <v>1549</v>
      </c>
      <c r="L14" s="10" t="str">
        <f t="shared" si="0"/>
        <v/>
      </c>
      <c r="M14" s="10" t="str">
        <f t="shared" si="1"/>
        <v/>
      </c>
      <c r="N14" s="10" t="str">
        <f>IF(COUNTIF(Employees!$F$4:$F$28,H14)&gt;0,"FLAG","")</f>
        <v/>
      </c>
      <c r="O14" s="10" t="str">
        <f t="shared" si="2"/>
        <v/>
      </c>
      <c r="P14" s="10" t="str">
        <f t="shared" si="3"/>
        <v/>
      </c>
      <c r="Q14" s="10" t="str">
        <f t="shared" si="4"/>
        <v/>
      </c>
      <c r="R14" s="10" t="str">
        <f t="shared" si="5"/>
        <v/>
      </c>
      <c r="S14" s="10" t="str">
        <f t="shared" si="6"/>
        <v/>
      </c>
    </row>
    <row r="15" spans="1:19" x14ac:dyDescent="0.3">
      <c r="A15" t="s">
        <v>235</v>
      </c>
      <c r="B15" t="s">
        <v>3083</v>
      </c>
      <c r="C15" t="s">
        <v>3059</v>
      </c>
      <c r="D15" t="s">
        <v>1387</v>
      </c>
      <c r="E15" t="s">
        <v>3084</v>
      </c>
      <c r="F15" t="s">
        <v>3085</v>
      </c>
      <c r="G15" t="s">
        <v>3035</v>
      </c>
      <c r="H15">
        <v>363722792035</v>
      </c>
      <c r="I15" t="s">
        <v>3086</v>
      </c>
      <c r="J15" s="7">
        <v>44334</v>
      </c>
      <c r="K15" t="s">
        <v>1549</v>
      </c>
      <c r="L15" s="10" t="str">
        <f t="shared" si="0"/>
        <v/>
      </c>
      <c r="M15" s="10" t="str">
        <f t="shared" si="1"/>
        <v/>
      </c>
      <c r="N15" s="10" t="str">
        <f>IF(COUNTIF(Employees!$F$4:$F$28,H15)&gt;0,"FLAG","")</f>
        <v/>
      </c>
      <c r="O15" s="10" t="str">
        <f t="shared" si="2"/>
        <v/>
      </c>
      <c r="P15" s="10" t="str">
        <f t="shared" si="3"/>
        <v/>
      </c>
      <c r="Q15" s="10" t="str">
        <f t="shared" si="4"/>
        <v/>
      </c>
      <c r="R15" s="10" t="str">
        <f t="shared" si="5"/>
        <v/>
      </c>
      <c r="S15" s="10" t="str">
        <f t="shared" si="6"/>
        <v/>
      </c>
    </row>
    <row r="16" spans="1:19" x14ac:dyDescent="0.3">
      <c r="A16" t="s">
        <v>340</v>
      </c>
      <c r="B16" t="s">
        <v>3087</v>
      </c>
      <c r="C16" t="s">
        <v>3032</v>
      </c>
      <c r="D16" t="s">
        <v>3088</v>
      </c>
      <c r="E16" t="s">
        <v>3089</v>
      </c>
      <c r="F16" t="s">
        <v>3090</v>
      </c>
      <c r="G16" t="s">
        <v>3035</v>
      </c>
      <c r="H16">
        <v>712934541550</v>
      </c>
      <c r="I16" t="s">
        <v>3091</v>
      </c>
      <c r="J16" s="7">
        <v>45057</v>
      </c>
      <c r="K16" t="s">
        <v>1552</v>
      </c>
      <c r="L16" s="10" t="str">
        <f t="shared" si="0"/>
        <v/>
      </c>
      <c r="M16" s="10" t="str">
        <f t="shared" si="1"/>
        <v/>
      </c>
      <c r="N16" s="10" t="str">
        <f>IF(COUNTIF(Employees!$F$4:$F$28,H16)&gt;0,"FLAG","")</f>
        <v/>
      </c>
      <c r="O16" s="10" t="str">
        <f t="shared" si="2"/>
        <v/>
      </c>
      <c r="P16" s="10" t="str">
        <f t="shared" si="3"/>
        <v/>
      </c>
      <c r="Q16" s="10" t="str">
        <f t="shared" si="4"/>
        <v/>
      </c>
      <c r="R16" s="10" t="str">
        <f t="shared" si="5"/>
        <v/>
      </c>
      <c r="S16" s="10" t="str">
        <f t="shared" si="6"/>
        <v/>
      </c>
    </row>
    <row r="17" spans="1:19" x14ac:dyDescent="0.3">
      <c r="A17" t="s">
        <v>215</v>
      </c>
      <c r="B17" t="s">
        <v>3037</v>
      </c>
      <c r="C17" t="s">
        <v>3038</v>
      </c>
      <c r="D17" t="s">
        <v>3088</v>
      </c>
      <c r="E17" t="s">
        <v>3092</v>
      </c>
      <c r="F17" t="s">
        <v>3093</v>
      </c>
      <c r="G17" t="s">
        <v>3035</v>
      </c>
      <c r="H17">
        <v>354717080589</v>
      </c>
      <c r="I17" t="s">
        <v>3094</v>
      </c>
      <c r="J17" s="7">
        <v>43625</v>
      </c>
      <c r="K17" t="s">
        <v>1549</v>
      </c>
      <c r="L17" s="10" t="str">
        <f t="shared" si="0"/>
        <v/>
      </c>
      <c r="M17" s="10" t="str">
        <f t="shared" si="1"/>
        <v/>
      </c>
      <c r="N17" s="10" t="str">
        <f>IF(COUNTIF(Employees!$F$4:$F$28,H17)&gt;0,"FLAG","")</f>
        <v/>
      </c>
      <c r="O17" s="10" t="str">
        <f t="shared" si="2"/>
        <v>FLAG</v>
      </c>
      <c r="P17" s="10" t="str">
        <f t="shared" si="3"/>
        <v>FLAG</v>
      </c>
      <c r="Q17" s="10" t="str">
        <f t="shared" si="4"/>
        <v/>
      </c>
      <c r="R17" s="10" t="str">
        <f t="shared" si="5"/>
        <v/>
      </c>
      <c r="S17" s="10" t="str">
        <f t="shared" si="6"/>
        <v/>
      </c>
    </row>
    <row r="18" spans="1:19" x14ac:dyDescent="0.3">
      <c r="A18" t="s">
        <v>206</v>
      </c>
      <c r="B18" t="s">
        <v>3095</v>
      </c>
      <c r="C18" t="s">
        <v>3043</v>
      </c>
      <c r="D18" t="s">
        <v>1519</v>
      </c>
      <c r="E18" t="s">
        <v>3096</v>
      </c>
      <c r="F18" t="s">
        <v>3097</v>
      </c>
      <c r="G18" t="s">
        <v>3035</v>
      </c>
      <c r="H18">
        <v>357683431435</v>
      </c>
      <c r="I18" t="s">
        <v>3098</v>
      </c>
      <c r="J18" s="7">
        <v>44289</v>
      </c>
      <c r="K18" t="s">
        <v>1552</v>
      </c>
      <c r="L18" s="10" t="str">
        <f t="shared" si="0"/>
        <v/>
      </c>
      <c r="M18" s="10" t="str">
        <f t="shared" si="1"/>
        <v/>
      </c>
      <c r="N18" s="10" t="str">
        <f>IF(COUNTIF(Employees!$F$4:$F$28,H18)&gt;0,"FLAG","")</f>
        <v/>
      </c>
      <c r="O18" s="10" t="str">
        <f t="shared" si="2"/>
        <v/>
      </c>
      <c r="P18" s="10" t="str">
        <f t="shared" si="3"/>
        <v/>
      </c>
      <c r="Q18" s="10" t="str">
        <f t="shared" si="4"/>
        <v/>
      </c>
      <c r="R18" s="10" t="str">
        <f t="shared" si="5"/>
        <v/>
      </c>
      <c r="S18" s="10" t="str">
        <f t="shared" si="6"/>
        <v/>
      </c>
    </row>
    <row r="19" spans="1:19" x14ac:dyDescent="0.3">
      <c r="A19" t="s">
        <v>326</v>
      </c>
      <c r="B19" t="s">
        <v>3099</v>
      </c>
      <c r="C19" t="s">
        <v>3048</v>
      </c>
      <c r="D19" t="s">
        <v>1470</v>
      </c>
      <c r="E19" t="s">
        <v>3100</v>
      </c>
      <c r="F19" t="s">
        <v>3101</v>
      </c>
      <c r="G19" t="s">
        <v>3035</v>
      </c>
      <c r="H19">
        <v>876539217302</v>
      </c>
      <c r="I19" t="s">
        <v>3102</v>
      </c>
      <c r="J19" s="7">
        <v>43710</v>
      </c>
      <c r="K19" t="s">
        <v>1552</v>
      </c>
      <c r="L19" s="10" t="str">
        <f t="shared" si="0"/>
        <v/>
      </c>
      <c r="M19" s="10" t="str">
        <f t="shared" si="1"/>
        <v/>
      </c>
      <c r="N19" s="10" t="str">
        <f>IF(COUNTIF(Employees!$F$4:$F$28,H19)&gt;0,"FLAG","")</f>
        <v/>
      </c>
      <c r="O19" s="10" t="str">
        <f t="shared" si="2"/>
        <v/>
      </c>
      <c r="P19" s="10" t="str">
        <f t="shared" si="3"/>
        <v/>
      </c>
      <c r="Q19" s="10" t="str">
        <f t="shared" si="4"/>
        <v/>
      </c>
      <c r="R19" s="10" t="str">
        <f t="shared" si="5"/>
        <v/>
      </c>
      <c r="S19" s="10" t="str">
        <f t="shared" si="6"/>
        <v/>
      </c>
    </row>
    <row r="20" spans="1:19" x14ac:dyDescent="0.3">
      <c r="A20" t="s">
        <v>239</v>
      </c>
      <c r="B20" t="s">
        <v>3103</v>
      </c>
      <c r="C20" t="s">
        <v>3053</v>
      </c>
      <c r="D20" t="s">
        <v>1463</v>
      </c>
      <c r="E20" t="s">
        <v>3104</v>
      </c>
      <c r="F20" t="s">
        <v>3105</v>
      </c>
      <c r="G20" t="s">
        <v>3035</v>
      </c>
      <c r="H20">
        <v>294832017250</v>
      </c>
      <c r="I20" t="s">
        <v>3106</v>
      </c>
      <c r="J20" s="7">
        <v>45291</v>
      </c>
      <c r="K20" t="s">
        <v>1552</v>
      </c>
      <c r="L20" s="10" t="str">
        <f t="shared" si="0"/>
        <v/>
      </c>
      <c r="M20" s="10" t="str">
        <f t="shared" si="1"/>
        <v/>
      </c>
      <c r="N20" s="10" t="str">
        <f>IF(COUNTIF(Employees!$F$4:$F$28,H20)&gt;0,"FLAG","")</f>
        <v/>
      </c>
      <c r="O20" s="10" t="str">
        <f t="shared" si="2"/>
        <v/>
      </c>
      <c r="P20" s="10" t="str">
        <f t="shared" si="3"/>
        <v/>
      </c>
      <c r="Q20" s="10" t="str">
        <f t="shared" si="4"/>
        <v/>
      </c>
      <c r="R20" s="10" t="str">
        <f t="shared" si="5"/>
        <v/>
      </c>
      <c r="S20" s="10" t="str">
        <f t="shared" si="6"/>
        <v/>
      </c>
    </row>
    <row r="21" spans="1:19" x14ac:dyDescent="0.3">
      <c r="A21" t="s">
        <v>300</v>
      </c>
      <c r="B21" t="s">
        <v>3107</v>
      </c>
      <c r="C21" t="s">
        <v>3059</v>
      </c>
      <c r="D21" t="s">
        <v>3088</v>
      </c>
      <c r="E21" t="s">
        <v>3108</v>
      </c>
      <c r="F21" t="s">
        <v>3109</v>
      </c>
      <c r="G21" t="s">
        <v>3035</v>
      </c>
      <c r="H21">
        <v>451534233969</v>
      </c>
      <c r="I21" t="s">
        <v>3110</v>
      </c>
      <c r="J21" s="7">
        <v>45657</v>
      </c>
      <c r="K21" t="s">
        <v>1549</v>
      </c>
      <c r="L21" s="10" t="str">
        <f t="shared" si="0"/>
        <v/>
      </c>
      <c r="M21" s="10" t="str">
        <f t="shared" si="1"/>
        <v/>
      </c>
      <c r="N21" s="10" t="str">
        <f>IF(COUNTIF(Employees!$F$4:$F$28,H21)&gt;0,"FLAG","")</f>
        <v/>
      </c>
      <c r="O21" s="10" t="str">
        <f t="shared" si="2"/>
        <v/>
      </c>
      <c r="P21" s="10" t="str">
        <f t="shared" si="3"/>
        <v/>
      </c>
      <c r="Q21" s="10" t="str">
        <f t="shared" si="4"/>
        <v/>
      </c>
      <c r="R21" s="10" t="str">
        <f t="shared" si="5"/>
        <v/>
      </c>
      <c r="S21" s="10" t="str">
        <f t="shared" si="6"/>
        <v/>
      </c>
    </row>
    <row r="22" spans="1:19" x14ac:dyDescent="0.3">
      <c r="A22" t="s">
        <v>188</v>
      </c>
      <c r="B22" t="s">
        <v>3087</v>
      </c>
      <c r="C22" t="s">
        <v>3032</v>
      </c>
      <c r="D22" t="s">
        <v>1519</v>
      </c>
      <c r="E22" t="s">
        <v>3111</v>
      </c>
      <c r="F22" t="s">
        <v>3112</v>
      </c>
      <c r="G22" t="s">
        <v>3035</v>
      </c>
      <c r="H22">
        <v>467001458998</v>
      </c>
      <c r="I22" t="s">
        <v>3113</v>
      </c>
      <c r="J22" s="7">
        <v>43850</v>
      </c>
      <c r="K22" t="s">
        <v>1549</v>
      </c>
      <c r="L22" s="10" t="str">
        <f t="shared" si="0"/>
        <v/>
      </c>
      <c r="M22" s="10" t="str">
        <f t="shared" si="1"/>
        <v/>
      </c>
      <c r="N22" s="10" t="str">
        <f>IF(COUNTIF(Employees!$F$4:$F$28,H22)&gt;0,"FLAG","")</f>
        <v/>
      </c>
      <c r="O22" s="10" t="str">
        <f t="shared" si="2"/>
        <v/>
      </c>
      <c r="P22" s="10" t="str">
        <f t="shared" si="3"/>
        <v/>
      </c>
      <c r="Q22" s="10" t="str">
        <f t="shared" si="4"/>
        <v/>
      </c>
      <c r="R22" s="10" t="str">
        <f t="shared" si="5"/>
        <v/>
      </c>
      <c r="S22" s="10" t="str">
        <f t="shared" si="6"/>
        <v/>
      </c>
    </row>
    <row r="23" spans="1:19" x14ac:dyDescent="0.3">
      <c r="A23" t="s">
        <v>241</v>
      </c>
      <c r="B23" t="s">
        <v>3114</v>
      </c>
      <c r="C23" t="s">
        <v>3038</v>
      </c>
      <c r="D23" t="s">
        <v>1392</v>
      </c>
      <c r="E23" t="s">
        <v>3115</v>
      </c>
      <c r="F23" t="s">
        <v>3116</v>
      </c>
      <c r="G23" t="s">
        <v>3035</v>
      </c>
      <c r="H23">
        <v>238247192886</v>
      </c>
      <c r="I23" t="s">
        <v>3117</v>
      </c>
      <c r="J23" s="7">
        <v>43573</v>
      </c>
      <c r="K23" t="s">
        <v>1552</v>
      </c>
      <c r="L23" s="10" t="str">
        <f t="shared" si="0"/>
        <v/>
      </c>
      <c r="M23" s="10" t="str">
        <f t="shared" si="1"/>
        <v/>
      </c>
      <c r="N23" s="10" t="str">
        <f>IF(COUNTIF(Employees!$F$4:$F$28,H23)&gt;0,"FLAG","")</f>
        <v/>
      </c>
      <c r="O23" s="10" t="str">
        <f t="shared" si="2"/>
        <v/>
      </c>
      <c r="P23" s="10" t="str">
        <f t="shared" si="3"/>
        <v/>
      </c>
      <c r="Q23" s="10" t="str">
        <f t="shared" si="4"/>
        <v/>
      </c>
      <c r="R23" s="10" t="str">
        <f t="shared" si="5"/>
        <v/>
      </c>
      <c r="S23" s="10" t="str">
        <f t="shared" si="6"/>
        <v/>
      </c>
    </row>
    <row r="24" spans="1:19" x14ac:dyDescent="0.3">
      <c r="A24" t="s">
        <v>284</v>
      </c>
      <c r="B24" t="s">
        <v>3118</v>
      </c>
      <c r="C24" t="s">
        <v>3043</v>
      </c>
      <c r="D24" t="s">
        <v>1488</v>
      </c>
      <c r="E24" t="s">
        <v>3119</v>
      </c>
      <c r="F24" t="s">
        <v>3120</v>
      </c>
      <c r="G24" t="s">
        <v>3121</v>
      </c>
      <c r="H24">
        <v>675754650385</v>
      </c>
      <c r="I24" t="s">
        <v>3122</v>
      </c>
      <c r="J24" s="7">
        <v>44172</v>
      </c>
      <c r="K24" t="s">
        <v>1549</v>
      </c>
      <c r="L24" s="10" t="str">
        <f t="shared" si="0"/>
        <v/>
      </c>
      <c r="M24" s="10" t="str">
        <f t="shared" si="1"/>
        <v/>
      </c>
      <c r="N24" s="10" t="str">
        <f>IF(COUNTIF(Employees!$F$4:$F$28,H24)&gt;0,"FLAG","")</f>
        <v/>
      </c>
      <c r="O24" s="10" t="str">
        <f t="shared" si="2"/>
        <v/>
      </c>
      <c r="P24" s="10" t="str">
        <f t="shared" si="3"/>
        <v/>
      </c>
      <c r="Q24" s="10" t="str">
        <f t="shared" si="4"/>
        <v/>
      </c>
      <c r="R24" s="10" t="str">
        <f t="shared" si="5"/>
        <v/>
      </c>
      <c r="S24" s="10" t="str">
        <f t="shared" si="6"/>
        <v>FLAG</v>
      </c>
    </row>
    <row r="25" spans="1:19" x14ac:dyDescent="0.3">
      <c r="A25" t="s">
        <v>202</v>
      </c>
      <c r="B25" t="s">
        <v>3123</v>
      </c>
      <c r="C25" t="s">
        <v>3048</v>
      </c>
      <c r="D25" t="s">
        <v>1407</v>
      </c>
      <c r="E25" t="s">
        <v>3124</v>
      </c>
      <c r="F25" t="s">
        <v>3125</v>
      </c>
      <c r="G25" t="s">
        <v>3035</v>
      </c>
      <c r="H25">
        <v>391127990542</v>
      </c>
      <c r="I25" t="s">
        <v>3126</v>
      </c>
      <c r="J25" s="7">
        <v>43681</v>
      </c>
      <c r="K25" t="s">
        <v>1552</v>
      </c>
      <c r="L25" s="10" t="str">
        <f t="shared" si="0"/>
        <v/>
      </c>
      <c r="M25" s="10" t="str">
        <f t="shared" si="1"/>
        <v/>
      </c>
      <c r="N25" s="10" t="str">
        <f>IF(COUNTIF(Employees!$F$4:$F$28,H25)&gt;0,"FLAG","")</f>
        <v/>
      </c>
      <c r="O25" s="10" t="str">
        <f t="shared" si="2"/>
        <v/>
      </c>
      <c r="P25" s="10" t="str">
        <f t="shared" si="3"/>
        <v/>
      </c>
      <c r="Q25" s="10" t="str">
        <f t="shared" si="4"/>
        <v/>
      </c>
      <c r="R25" s="10" t="str">
        <f t="shared" si="5"/>
        <v/>
      </c>
      <c r="S25" s="10" t="str">
        <f t="shared" si="6"/>
        <v/>
      </c>
    </row>
    <row r="26" spans="1:19" x14ac:dyDescent="0.3">
      <c r="A26" t="s">
        <v>253</v>
      </c>
      <c r="B26" t="s">
        <v>3127</v>
      </c>
      <c r="C26" t="s">
        <v>3053</v>
      </c>
      <c r="D26" t="s">
        <v>1392</v>
      </c>
      <c r="E26" t="s">
        <v>3128</v>
      </c>
      <c r="F26" t="s">
        <v>3129</v>
      </c>
      <c r="G26" t="s">
        <v>3035</v>
      </c>
      <c r="H26">
        <v>479121497652</v>
      </c>
      <c r="I26" t="s">
        <v>3130</v>
      </c>
      <c r="J26" s="7">
        <v>44535</v>
      </c>
      <c r="K26" t="s">
        <v>1549</v>
      </c>
      <c r="L26" s="10" t="str">
        <f t="shared" si="0"/>
        <v/>
      </c>
      <c r="M26" s="10" t="str">
        <f t="shared" si="1"/>
        <v/>
      </c>
      <c r="N26" s="10" t="str">
        <f>IF(COUNTIF(Employees!$F$4:$F$28,H26)&gt;0,"FLAG","")</f>
        <v/>
      </c>
      <c r="O26" s="10" t="str">
        <f t="shared" si="2"/>
        <v/>
      </c>
      <c r="P26" s="10" t="str">
        <f t="shared" si="3"/>
        <v/>
      </c>
      <c r="Q26" s="10" t="str">
        <f t="shared" si="4"/>
        <v/>
      </c>
      <c r="R26" s="10" t="str">
        <f t="shared" si="5"/>
        <v/>
      </c>
      <c r="S26" s="10" t="str">
        <f t="shared" si="6"/>
        <v/>
      </c>
    </row>
    <row r="27" spans="1:19" x14ac:dyDescent="0.3">
      <c r="A27" t="s">
        <v>244</v>
      </c>
      <c r="B27" t="s">
        <v>3131</v>
      </c>
      <c r="C27" t="s">
        <v>3059</v>
      </c>
      <c r="D27" t="s">
        <v>3088</v>
      </c>
      <c r="E27" t="s">
        <v>3132</v>
      </c>
      <c r="F27" t="s">
        <v>3133</v>
      </c>
      <c r="G27" t="s">
        <v>3035</v>
      </c>
      <c r="H27">
        <v>527752831869</v>
      </c>
      <c r="I27" t="s">
        <v>3134</v>
      </c>
      <c r="J27" s="7">
        <v>44658</v>
      </c>
      <c r="K27" t="s">
        <v>1552</v>
      </c>
      <c r="L27" s="10" t="str">
        <f t="shared" si="0"/>
        <v/>
      </c>
      <c r="M27" s="10" t="str">
        <f t="shared" si="1"/>
        <v/>
      </c>
      <c r="N27" s="10" t="str">
        <f>IF(COUNTIF(Employees!$F$4:$F$28,H27)&gt;0,"FLAG","")</f>
        <v/>
      </c>
      <c r="O27" s="10" t="str">
        <f t="shared" si="2"/>
        <v/>
      </c>
      <c r="P27" s="10" t="str">
        <f t="shared" si="3"/>
        <v/>
      </c>
      <c r="Q27" s="10" t="str">
        <f t="shared" si="4"/>
        <v/>
      </c>
      <c r="R27" s="10" t="str">
        <f t="shared" si="5"/>
        <v/>
      </c>
      <c r="S27" s="10" t="str">
        <f t="shared" si="6"/>
        <v/>
      </c>
    </row>
    <row r="28" spans="1:19" x14ac:dyDescent="0.3">
      <c r="A28" t="s">
        <v>323</v>
      </c>
      <c r="B28" t="s">
        <v>3135</v>
      </c>
      <c r="C28" t="s">
        <v>3032</v>
      </c>
      <c r="D28" t="s">
        <v>1378</v>
      </c>
      <c r="E28" t="s">
        <v>3136</v>
      </c>
      <c r="F28" t="s">
        <v>3137</v>
      </c>
      <c r="G28" t="s">
        <v>3035</v>
      </c>
      <c r="H28">
        <v>324941417196</v>
      </c>
      <c r="I28" t="s">
        <v>3138</v>
      </c>
      <c r="J28" s="7">
        <v>45124</v>
      </c>
      <c r="K28" t="s">
        <v>1552</v>
      </c>
      <c r="L28" s="10" t="str">
        <f t="shared" si="0"/>
        <v/>
      </c>
      <c r="M28" s="10" t="str">
        <f t="shared" si="1"/>
        <v/>
      </c>
      <c r="N28" s="10" t="str">
        <f>IF(COUNTIF(Employees!$F$4:$F$28,H28)&gt;0,"FLAG","")</f>
        <v/>
      </c>
      <c r="O28" s="10" t="str">
        <f t="shared" si="2"/>
        <v/>
      </c>
      <c r="P28" s="10" t="str">
        <f t="shared" si="3"/>
        <v/>
      </c>
      <c r="Q28" s="10" t="str">
        <f t="shared" si="4"/>
        <v/>
      </c>
      <c r="R28" s="10" t="str">
        <f t="shared" si="5"/>
        <v/>
      </c>
      <c r="S28" s="10" t="str">
        <f t="shared" si="6"/>
        <v/>
      </c>
    </row>
    <row r="29" spans="1:19" x14ac:dyDescent="0.3">
      <c r="A29" t="s">
        <v>212</v>
      </c>
      <c r="B29" t="s">
        <v>3139</v>
      </c>
      <c r="C29" t="s">
        <v>3038</v>
      </c>
      <c r="D29" t="s">
        <v>1425</v>
      </c>
      <c r="E29" t="s">
        <v>3140</v>
      </c>
      <c r="F29" t="s">
        <v>3141</v>
      </c>
      <c r="G29" t="s">
        <v>3035</v>
      </c>
      <c r="H29">
        <v>349777450441</v>
      </c>
      <c r="I29" t="s">
        <v>3142</v>
      </c>
      <c r="J29" s="7">
        <v>43273</v>
      </c>
      <c r="K29" t="s">
        <v>1549</v>
      </c>
      <c r="L29" s="10" t="str">
        <f t="shared" si="0"/>
        <v/>
      </c>
      <c r="M29" s="10" t="str">
        <f t="shared" si="1"/>
        <v/>
      </c>
      <c r="N29" s="10" t="str">
        <f>IF(COUNTIF(Employees!$F$4:$F$28,H29)&gt;0,"FLAG","")</f>
        <v/>
      </c>
      <c r="O29" s="10" t="str">
        <f t="shared" si="2"/>
        <v/>
      </c>
      <c r="P29" s="10" t="str">
        <f t="shared" si="3"/>
        <v/>
      </c>
      <c r="Q29" s="10" t="str">
        <f t="shared" si="4"/>
        <v/>
      </c>
      <c r="R29" s="10" t="str">
        <f t="shared" si="5"/>
        <v/>
      </c>
      <c r="S29" s="10" t="str">
        <f t="shared" si="6"/>
        <v/>
      </c>
    </row>
    <row r="30" spans="1:19" x14ac:dyDescent="0.3">
      <c r="A30" t="s">
        <v>220</v>
      </c>
      <c r="B30" t="s">
        <v>3143</v>
      </c>
      <c r="C30" t="s">
        <v>3043</v>
      </c>
      <c r="D30" t="s">
        <v>1421</v>
      </c>
      <c r="E30" t="s">
        <v>3144</v>
      </c>
      <c r="F30" t="s">
        <v>3145</v>
      </c>
      <c r="G30" t="s">
        <v>3035</v>
      </c>
      <c r="H30">
        <v>968062775579</v>
      </c>
      <c r="I30" t="s">
        <v>3146</v>
      </c>
      <c r="J30" s="7">
        <v>45277</v>
      </c>
      <c r="K30" t="s">
        <v>1549</v>
      </c>
      <c r="L30" s="10" t="str">
        <f t="shared" si="0"/>
        <v/>
      </c>
      <c r="M30" s="10" t="str">
        <f t="shared" si="1"/>
        <v/>
      </c>
      <c r="N30" s="10" t="str">
        <f>IF(COUNTIF(Employees!$F$4:$F$28,H30)&gt;0,"FLAG","")</f>
        <v/>
      </c>
      <c r="O30" s="10" t="str">
        <f t="shared" si="2"/>
        <v/>
      </c>
      <c r="P30" s="10" t="str">
        <f t="shared" si="3"/>
        <v/>
      </c>
      <c r="Q30" s="10" t="str">
        <f t="shared" si="4"/>
        <v/>
      </c>
      <c r="R30" s="10" t="str">
        <f t="shared" si="5"/>
        <v/>
      </c>
      <c r="S30" s="10" t="str">
        <f t="shared" si="6"/>
        <v/>
      </c>
    </row>
    <row r="31" spans="1:19" x14ac:dyDescent="0.3">
      <c r="A31" t="s">
        <v>262</v>
      </c>
      <c r="B31" t="s">
        <v>3147</v>
      </c>
      <c r="C31" t="s">
        <v>3048</v>
      </c>
      <c r="D31" t="s">
        <v>3088</v>
      </c>
      <c r="E31" t="s">
        <v>3148</v>
      </c>
      <c r="F31" t="s">
        <v>3149</v>
      </c>
      <c r="G31" t="s">
        <v>3035</v>
      </c>
      <c r="H31">
        <v>323056647594</v>
      </c>
      <c r="I31" t="s">
        <v>3150</v>
      </c>
      <c r="J31" s="7">
        <v>44103</v>
      </c>
      <c r="K31" t="s">
        <v>1552</v>
      </c>
      <c r="L31" s="10" t="str">
        <f t="shared" si="0"/>
        <v/>
      </c>
      <c r="M31" s="10" t="str">
        <f t="shared" si="1"/>
        <v/>
      </c>
      <c r="N31" s="10" t="str">
        <f>IF(COUNTIF(Employees!$F$4:$F$28,H31)&gt;0,"FLAG","")</f>
        <v/>
      </c>
      <c r="O31" s="10" t="str">
        <f t="shared" si="2"/>
        <v/>
      </c>
      <c r="P31" s="10" t="str">
        <f t="shared" si="3"/>
        <v/>
      </c>
      <c r="Q31" s="10" t="str">
        <f t="shared" si="4"/>
        <v/>
      </c>
      <c r="R31" s="10" t="str">
        <f t="shared" si="5"/>
        <v/>
      </c>
      <c r="S31" s="10" t="str">
        <f t="shared" si="6"/>
        <v/>
      </c>
    </row>
    <row r="32" spans="1:19" x14ac:dyDescent="0.3">
      <c r="A32" t="s">
        <v>277</v>
      </c>
      <c r="B32" t="s">
        <v>3103</v>
      </c>
      <c r="C32" t="s">
        <v>3053</v>
      </c>
      <c r="D32" t="s">
        <v>1392</v>
      </c>
      <c r="E32" t="s">
        <v>3151</v>
      </c>
      <c r="F32" t="s">
        <v>3152</v>
      </c>
      <c r="G32" t="s">
        <v>3035</v>
      </c>
      <c r="H32">
        <v>159963752709</v>
      </c>
      <c r="I32" t="s">
        <v>3153</v>
      </c>
      <c r="J32" s="7">
        <v>45112</v>
      </c>
      <c r="K32" t="s">
        <v>1552</v>
      </c>
      <c r="L32" s="10" t="str">
        <f t="shared" si="0"/>
        <v/>
      </c>
      <c r="M32" s="10" t="str">
        <f t="shared" si="1"/>
        <v/>
      </c>
      <c r="N32" s="10" t="str">
        <f>IF(COUNTIF(Employees!$F$4:$F$28,H32)&gt;0,"FLAG","")</f>
        <v/>
      </c>
      <c r="O32" s="10" t="str">
        <f t="shared" si="2"/>
        <v/>
      </c>
      <c r="P32" s="10" t="str">
        <f t="shared" si="3"/>
        <v/>
      </c>
      <c r="Q32" s="10" t="str">
        <f t="shared" si="4"/>
        <v/>
      </c>
      <c r="R32" s="10" t="str">
        <f t="shared" si="5"/>
        <v/>
      </c>
      <c r="S32" s="10" t="str">
        <f t="shared" si="6"/>
        <v/>
      </c>
    </row>
    <row r="33" spans="1:19" x14ac:dyDescent="0.3">
      <c r="A33" t="s">
        <v>305</v>
      </c>
      <c r="B33" t="s">
        <v>3154</v>
      </c>
      <c r="C33" t="s">
        <v>3059</v>
      </c>
      <c r="D33" t="s">
        <v>1383</v>
      </c>
      <c r="E33" t="s">
        <v>3155</v>
      </c>
      <c r="F33" t="s">
        <v>3156</v>
      </c>
      <c r="G33" t="s">
        <v>3035</v>
      </c>
      <c r="H33">
        <v>437143626814</v>
      </c>
      <c r="I33" t="s">
        <v>3157</v>
      </c>
      <c r="J33" s="7">
        <v>43288</v>
      </c>
      <c r="K33" t="s">
        <v>1552</v>
      </c>
      <c r="L33" s="10" t="str">
        <f t="shared" si="0"/>
        <v/>
      </c>
      <c r="M33" s="10" t="str">
        <f t="shared" si="1"/>
        <v/>
      </c>
      <c r="N33" s="10" t="str">
        <f>IF(COUNTIF(Employees!$F$4:$F$28,H33)&gt;0,"FLAG","")</f>
        <v/>
      </c>
      <c r="O33" s="10" t="str">
        <f t="shared" si="2"/>
        <v/>
      </c>
      <c r="P33" s="10" t="str">
        <f t="shared" si="3"/>
        <v/>
      </c>
      <c r="Q33" s="10" t="str">
        <f t="shared" si="4"/>
        <v/>
      </c>
      <c r="R33" s="10" t="str">
        <f t="shared" si="5"/>
        <v/>
      </c>
      <c r="S33" s="10" t="str">
        <f t="shared" si="6"/>
        <v/>
      </c>
    </row>
    <row r="34" spans="1:19" x14ac:dyDescent="0.3">
      <c r="A34" t="s">
        <v>3158</v>
      </c>
      <c r="B34" t="s">
        <v>3159</v>
      </c>
      <c r="C34" t="s">
        <v>3032</v>
      </c>
      <c r="D34" t="s">
        <v>1383</v>
      </c>
      <c r="E34" t="s">
        <v>3033</v>
      </c>
      <c r="F34" t="s">
        <v>3034</v>
      </c>
      <c r="G34" t="s">
        <v>3035</v>
      </c>
      <c r="H34">
        <v>668881768441</v>
      </c>
      <c r="I34" t="s">
        <v>3036</v>
      </c>
      <c r="J34" s="7">
        <v>45856</v>
      </c>
      <c r="K34" t="s">
        <v>3160</v>
      </c>
      <c r="L34" s="10" t="str">
        <f t="shared" si="0"/>
        <v>FLAG</v>
      </c>
      <c r="M34" s="10" t="str">
        <f t="shared" si="1"/>
        <v>FLAG</v>
      </c>
      <c r="N34" s="10" t="str">
        <f>IF(COUNTIF(Employees!$F$4:$F$28,H34)&gt;0,"FLAG","")</f>
        <v/>
      </c>
      <c r="O34" s="10" t="str">
        <f t="shared" si="2"/>
        <v/>
      </c>
      <c r="P34" s="10" t="str">
        <f t="shared" si="3"/>
        <v/>
      </c>
      <c r="Q34" s="10" t="str">
        <f t="shared" si="4"/>
        <v/>
      </c>
      <c r="R34" s="10" t="str">
        <f t="shared" si="5"/>
        <v>FLAG</v>
      </c>
      <c r="S34" s="10" t="str">
        <f t="shared" si="6"/>
        <v/>
      </c>
    </row>
    <row r="35" spans="1:19" x14ac:dyDescent="0.3">
      <c r="A35" t="s">
        <v>3161</v>
      </c>
      <c r="B35" t="s">
        <v>3162</v>
      </c>
      <c r="C35" t="s">
        <v>3059</v>
      </c>
      <c r="D35" t="s">
        <v>1407</v>
      </c>
      <c r="E35" t="s">
        <v>3163</v>
      </c>
      <c r="G35" t="s">
        <v>3164</v>
      </c>
      <c r="H35">
        <v>765067144294</v>
      </c>
      <c r="I35" t="s">
        <v>3165</v>
      </c>
      <c r="J35" s="7">
        <v>45871</v>
      </c>
      <c r="K35" t="s">
        <v>3160</v>
      </c>
      <c r="L35" s="10" t="str">
        <f t="shared" si="0"/>
        <v/>
      </c>
      <c r="M35" s="10" t="str">
        <f t="shared" si="1"/>
        <v/>
      </c>
      <c r="N35" s="10" t="str">
        <f>IF(COUNTIF(Employees!$F$4:$F$28,H35)&gt;0,"FLAG","")</f>
        <v>FLAG</v>
      </c>
      <c r="O35" s="10" t="str">
        <f t="shared" si="2"/>
        <v/>
      </c>
      <c r="P35" s="10" t="str">
        <f t="shared" si="3"/>
        <v/>
      </c>
      <c r="Q35" s="10" t="str">
        <f t="shared" si="4"/>
        <v/>
      </c>
      <c r="R35" s="10" t="str">
        <f t="shared" si="5"/>
        <v/>
      </c>
      <c r="S35" s="10" t="str">
        <f t="shared" si="6"/>
        <v/>
      </c>
    </row>
  </sheetData>
  <autoFilter ref="A3:S35" xr:uid="{00000000-0009-0000-0000-000007000000}"/>
  <conditionalFormatting sqref="L4:S35">
    <cfRule type="cellIs" dxfId="9" priority="1" operator="equal">
      <formula>"FLAG"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566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19" customWidth="1"/>
    <col min="3" max="3" width="21" customWidth="1"/>
    <col min="4" max="4" width="11" customWidth="1"/>
    <col min="5" max="5" width="17" customWidth="1"/>
    <col min="6" max="8" width="10" customWidth="1"/>
    <col min="9" max="10" width="11" customWidth="1"/>
    <col min="11" max="11" width="15" customWidth="1"/>
    <col min="12" max="12" width="10" customWidth="1"/>
    <col min="13" max="13" width="13" customWidth="1"/>
    <col min="14" max="14" width="19" customWidth="1"/>
    <col min="15" max="22" width="14" customWidth="1"/>
    <col min="23" max="23" width="11" customWidth="1"/>
    <col min="24" max="26" width="14" customWidth="1"/>
  </cols>
  <sheetData>
    <row r="1" spans="1:26" ht="15.6" x14ac:dyDescent="0.3">
      <c r="A1" s="6" t="s">
        <v>3166</v>
      </c>
    </row>
    <row r="2" spans="1:26" x14ac:dyDescent="0.3">
      <c r="A2" s="2" t="s">
        <v>1525</v>
      </c>
    </row>
    <row r="3" spans="1:26" ht="31.95" customHeight="1" x14ac:dyDescent="0.3">
      <c r="A3" s="8" t="s">
        <v>3167</v>
      </c>
      <c r="B3" s="8" t="s">
        <v>3168</v>
      </c>
      <c r="C3" s="8" t="s">
        <v>1527</v>
      </c>
      <c r="D3" s="8" t="s">
        <v>180</v>
      </c>
      <c r="E3" s="8" t="s">
        <v>3169</v>
      </c>
      <c r="F3" s="8" t="s">
        <v>178</v>
      </c>
      <c r="G3" s="8" t="s">
        <v>791</v>
      </c>
      <c r="H3" s="8" t="s">
        <v>1529</v>
      </c>
      <c r="I3" s="8" t="s">
        <v>1532</v>
      </c>
      <c r="J3" s="8" t="s">
        <v>3018</v>
      </c>
      <c r="K3" s="8" t="s">
        <v>1533</v>
      </c>
      <c r="L3" s="8" t="s">
        <v>3170</v>
      </c>
      <c r="M3" s="8" t="s">
        <v>3171</v>
      </c>
      <c r="N3" s="8" t="s">
        <v>1536</v>
      </c>
      <c r="O3" s="9" t="s">
        <v>184</v>
      </c>
      <c r="P3" s="9" t="s">
        <v>3172</v>
      </c>
      <c r="Q3" s="9" t="s">
        <v>3173</v>
      </c>
      <c r="R3" s="9" t="s">
        <v>3174</v>
      </c>
      <c r="S3" s="9" t="s">
        <v>3175</v>
      </c>
      <c r="T3" s="9" t="s">
        <v>3176</v>
      </c>
      <c r="U3" s="9" t="s">
        <v>3177</v>
      </c>
      <c r="V3" s="9" t="s">
        <v>3178</v>
      </c>
      <c r="W3" s="9" t="s">
        <v>3179</v>
      </c>
      <c r="X3" s="9" t="s">
        <v>3180</v>
      </c>
      <c r="Y3" s="9" t="s">
        <v>3181</v>
      </c>
      <c r="Z3" s="9" t="s">
        <v>3182</v>
      </c>
    </row>
    <row r="4" spans="1:26" x14ac:dyDescent="0.3">
      <c r="A4" t="s">
        <v>3183</v>
      </c>
      <c r="B4" t="s">
        <v>3184</v>
      </c>
      <c r="C4" s="7">
        <v>45904</v>
      </c>
      <c r="D4" t="s">
        <v>188</v>
      </c>
      <c r="E4" t="s">
        <v>3112</v>
      </c>
      <c r="F4" t="s">
        <v>187</v>
      </c>
      <c r="G4" t="s">
        <v>795</v>
      </c>
      <c r="H4">
        <v>16009</v>
      </c>
      <c r="I4">
        <v>243.7</v>
      </c>
      <c r="J4" t="s">
        <v>3032</v>
      </c>
      <c r="K4">
        <v>3901393.3</v>
      </c>
      <c r="L4">
        <v>18</v>
      </c>
      <c r="M4">
        <v>702250.79</v>
      </c>
      <c r="N4">
        <v>4603644.09</v>
      </c>
      <c r="O4" s="11">
        <f>IFERROR(INDEX(PO!$G$4:$G$563,MATCH(F4,PO!$A$4:$A$563,0)),"")</f>
        <v>243.7</v>
      </c>
      <c r="P4" s="12">
        <f>IFERROR(INDEX(GRN!$E$4:$E$559,MATCH(G4,GRN!$A$4:$A$559,0)),"")</f>
        <v>16009</v>
      </c>
      <c r="Q4" s="10" t="str">
        <f t="shared" ref="Q4:Q67" si="0">IF(I4&gt;O4*1.001,"FLAG","")</f>
        <v/>
      </c>
      <c r="R4" s="10" t="str">
        <f t="shared" ref="R4:R67" si="1">IF(AND(P4&lt;&gt;"",H4&gt;P4),"FLAG","")</f>
        <v/>
      </c>
      <c r="S4" s="10" t="str">
        <f t="shared" ref="S4:S67" si="2">IF(G4="","FLAG","")</f>
        <v/>
      </c>
      <c r="T4" s="10" t="str">
        <f t="shared" ref="T4:T67" si="3">IF(COUNTIFS($D$4:$D$566,D4,$B$4:$B$566,B4)&gt;1,"FLAG","")</f>
        <v/>
      </c>
      <c r="U4" s="13">
        <f>IF(J4="Billet",I4/INDEX(Bench!$B$4:$B$15,MATCH(TEXT(C4,"yyyy-mm"),Bench!$A$4:$A$15,0))-1,"")</f>
        <v>-1.435793731041457E-2</v>
      </c>
      <c r="V4" s="10" t="str">
        <f t="shared" ref="V4:V67" si="4">IF(AND(U4&lt;&gt;"",N(U4)&gt;5%),"FLAG","")</f>
        <v/>
      </c>
      <c r="W4" s="10">
        <f>IF(E4="","n/a",COUNTIFS(GSTR2B!$B$4:$B$552,E4,GSTR2B!$C$4:$C$552,B4))</f>
        <v>1</v>
      </c>
      <c r="X4" s="10" t="str">
        <f t="shared" ref="X4:X67" si="5">IF(W4=0,"FLAG","")</f>
        <v/>
      </c>
      <c r="Y4" s="11">
        <f>IF(N(W4)&gt;0,SUMIFS(GSTR2B!$F$4:$F$552,GSTR2B!$B$4:$B$552,E4,GSTR2B!$C$4:$C$552,B4),"")</f>
        <v>702250.79</v>
      </c>
      <c r="Z4" s="10" t="str">
        <f t="shared" ref="Z4:Z67" si="6">IF(AND(N(W4)&gt;0,ABS(M4-N(Y4))&gt;1),"FLAG","")</f>
        <v/>
      </c>
    </row>
    <row r="5" spans="1:26" x14ac:dyDescent="0.3">
      <c r="A5" t="s">
        <v>3185</v>
      </c>
      <c r="B5" t="s">
        <v>3186</v>
      </c>
      <c r="C5" s="7">
        <v>45802</v>
      </c>
      <c r="D5" t="s">
        <v>193</v>
      </c>
      <c r="E5" t="s">
        <v>3056</v>
      </c>
      <c r="F5" t="s">
        <v>192</v>
      </c>
      <c r="G5" t="s">
        <v>797</v>
      </c>
      <c r="H5">
        <v>11</v>
      </c>
      <c r="I5">
        <v>29767.63</v>
      </c>
      <c r="J5" t="s">
        <v>3053</v>
      </c>
      <c r="K5">
        <v>327443.93</v>
      </c>
      <c r="L5">
        <v>5</v>
      </c>
      <c r="M5">
        <v>16372.2</v>
      </c>
      <c r="N5">
        <v>343816.13</v>
      </c>
      <c r="O5" s="11">
        <f>IFERROR(INDEX(PO!$G$4:$G$563,MATCH(F5,PO!$A$4:$A$563,0)),"")</f>
        <v>29767.63</v>
      </c>
      <c r="P5" s="12">
        <f>IFERROR(INDEX(GRN!$E$4:$E$559,MATCH(G5,GRN!$A$4:$A$559,0)),"")</f>
        <v>11</v>
      </c>
      <c r="Q5" s="10" t="str">
        <f t="shared" si="0"/>
        <v/>
      </c>
      <c r="R5" s="10" t="str">
        <f t="shared" si="1"/>
        <v/>
      </c>
      <c r="S5" s="10" t="str">
        <f t="shared" si="2"/>
        <v/>
      </c>
      <c r="T5" s="10" t="str">
        <f t="shared" si="3"/>
        <v/>
      </c>
      <c r="U5" s="13" t="str">
        <f>IF(J5="Billet",I5/INDEX(Bench!$B$4:$B$15,MATCH(TEXT(C5,"yyyy-mm"),Bench!$A$4:$A$15,0))-1,"")</f>
        <v/>
      </c>
      <c r="V5" s="10" t="str">
        <f t="shared" si="4"/>
        <v/>
      </c>
      <c r="W5" s="10">
        <f>IF(E5="","n/a",COUNTIFS(GSTR2B!$B$4:$B$552,E5,GSTR2B!$C$4:$C$552,B5))</f>
        <v>1</v>
      </c>
      <c r="X5" s="10" t="str">
        <f t="shared" si="5"/>
        <v/>
      </c>
      <c r="Y5" s="11">
        <f>IF(N(W5)&gt;0,SUMIFS(GSTR2B!$F$4:$F$552,GSTR2B!$B$4:$B$552,E5,GSTR2B!$C$4:$C$552,B5),"")</f>
        <v>16372.2</v>
      </c>
      <c r="Z5" s="10" t="str">
        <f t="shared" si="6"/>
        <v/>
      </c>
    </row>
    <row r="6" spans="1:26" x14ac:dyDescent="0.3">
      <c r="A6" t="s">
        <v>3187</v>
      </c>
      <c r="B6" t="s">
        <v>3188</v>
      </c>
      <c r="C6" s="7">
        <v>45902</v>
      </c>
      <c r="D6" t="s">
        <v>198</v>
      </c>
      <c r="E6" t="s">
        <v>3073</v>
      </c>
      <c r="F6" t="s">
        <v>197</v>
      </c>
      <c r="G6" t="s">
        <v>798</v>
      </c>
      <c r="H6">
        <v>2212</v>
      </c>
      <c r="I6">
        <v>104.36</v>
      </c>
      <c r="J6" t="s">
        <v>3043</v>
      </c>
      <c r="K6">
        <v>230844.32</v>
      </c>
      <c r="L6">
        <v>18</v>
      </c>
      <c r="M6">
        <v>41551.980000000003</v>
      </c>
      <c r="N6">
        <v>272396.3</v>
      </c>
      <c r="O6" s="11">
        <f>IFERROR(INDEX(PO!$G$4:$G$563,MATCH(F6,PO!$A$4:$A$563,0)),"")</f>
        <v>104.36</v>
      </c>
      <c r="P6" s="12">
        <f>IFERROR(INDEX(GRN!$E$4:$E$559,MATCH(G6,GRN!$A$4:$A$559,0)),"")</f>
        <v>2212</v>
      </c>
      <c r="Q6" s="10" t="str">
        <f t="shared" si="0"/>
        <v/>
      </c>
      <c r="R6" s="10" t="str">
        <f t="shared" si="1"/>
        <v/>
      </c>
      <c r="S6" s="10" t="str">
        <f t="shared" si="2"/>
        <v/>
      </c>
      <c r="T6" s="10" t="str">
        <f t="shared" si="3"/>
        <v/>
      </c>
      <c r="U6" s="13" t="str">
        <f>IF(J6="Billet",I6/INDEX(Bench!$B$4:$B$15,MATCH(TEXT(C6,"yyyy-mm"),Bench!$A$4:$A$15,0))-1,"")</f>
        <v/>
      </c>
      <c r="V6" s="10" t="str">
        <f t="shared" si="4"/>
        <v/>
      </c>
      <c r="W6" s="10">
        <f>IF(E6="","n/a",COUNTIFS(GSTR2B!$B$4:$B$552,E6,GSTR2B!$C$4:$C$552,B6))</f>
        <v>1</v>
      </c>
      <c r="X6" s="10" t="str">
        <f t="shared" si="5"/>
        <v/>
      </c>
      <c r="Y6" s="11">
        <f>IF(N(W6)&gt;0,SUMIFS(GSTR2B!$F$4:$F$552,GSTR2B!$B$4:$B$552,E6,GSTR2B!$C$4:$C$552,B6),"")</f>
        <v>41551.980000000003</v>
      </c>
      <c r="Z6" s="10" t="str">
        <f t="shared" si="6"/>
        <v/>
      </c>
    </row>
    <row r="7" spans="1:26" x14ac:dyDescent="0.3">
      <c r="A7" t="s">
        <v>3189</v>
      </c>
      <c r="B7" t="s">
        <v>3190</v>
      </c>
      <c r="C7" s="7">
        <v>45838</v>
      </c>
      <c r="D7" t="s">
        <v>202</v>
      </c>
      <c r="E7" t="s">
        <v>3125</v>
      </c>
      <c r="F7" t="s">
        <v>201</v>
      </c>
      <c r="G7" t="s">
        <v>799</v>
      </c>
      <c r="H7">
        <v>2738</v>
      </c>
      <c r="I7">
        <v>153.22999999999999</v>
      </c>
      <c r="J7" t="s">
        <v>3048</v>
      </c>
      <c r="K7">
        <v>419543.74</v>
      </c>
      <c r="L7">
        <v>18</v>
      </c>
      <c r="M7">
        <v>75517.87</v>
      </c>
      <c r="N7">
        <v>495061.61</v>
      </c>
      <c r="O7" s="11">
        <f>IFERROR(INDEX(PO!$G$4:$G$563,MATCH(F7,PO!$A$4:$A$563,0)),"")</f>
        <v>153.22999999999999</v>
      </c>
      <c r="P7" s="12">
        <f>IFERROR(INDEX(GRN!$E$4:$E$559,MATCH(G7,GRN!$A$4:$A$559,0)),"")</f>
        <v>2738</v>
      </c>
      <c r="Q7" s="10" t="str">
        <f t="shared" si="0"/>
        <v/>
      </c>
      <c r="R7" s="10" t="str">
        <f t="shared" si="1"/>
        <v/>
      </c>
      <c r="S7" s="10" t="str">
        <f t="shared" si="2"/>
        <v/>
      </c>
      <c r="T7" s="10" t="str">
        <f t="shared" si="3"/>
        <v/>
      </c>
      <c r="U7" s="13" t="str">
        <f>IF(J7="Billet",I7/INDEX(Bench!$B$4:$B$15,MATCH(TEXT(C7,"yyyy-mm"),Bench!$A$4:$A$15,0))-1,"")</f>
        <v/>
      </c>
      <c r="V7" s="10" t="str">
        <f t="shared" si="4"/>
        <v/>
      </c>
      <c r="W7" s="10">
        <f>IF(E7="","n/a",COUNTIFS(GSTR2B!$B$4:$B$552,E7,GSTR2B!$C$4:$C$552,B7))</f>
        <v>1</v>
      </c>
      <c r="X7" s="10" t="str">
        <f t="shared" si="5"/>
        <v/>
      </c>
      <c r="Y7" s="11">
        <f>IF(N(W7)&gt;0,SUMIFS(GSTR2B!$F$4:$F$552,GSTR2B!$B$4:$B$552,E7,GSTR2B!$C$4:$C$552,B7),"")</f>
        <v>75517.87</v>
      </c>
      <c r="Z7" s="10" t="str">
        <f t="shared" si="6"/>
        <v/>
      </c>
    </row>
    <row r="8" spans="1:26" x14ac:dyDescent="0.3">
      <c r="A8" t="s">
        <v>3191</v>
      </c>
      <c r="B8" t="s">
        <v>3192</v>
      </c>
      <c r="C8" s="7">
        <v>45924</v>
      </c>
      <c r="D8" t="s">
        <v>206</v>
      </c>
      <c r="E8" t="s">
        <v>3097</v>
      </c>
      <c r="F8" t="s">
        <v>205</v>
      </c>
      <c r="G8" t="s">
        <v>800</v>
      </c>
      <c r="H8">
        <v>841</v>
      </c>
      <c r="I8">
        <v>144.05000000000001</v>
      </c>
      <c r="J8" t="s">
        <v>3043</v>
      </c>
      <c r="K8">
        <v>121146.05</v>
      </c>
      <c r="L8">
        <v>18</v>
      </c>
      <c r="M8">
        <v>21806.29</v>
      </c>
      <c r="N8">
        <v>142952.34</v>
      </c>
      <c r="O8" s="11">
        <f>IFERROR(INDEX(PO!$G$4:$G$563,MATCH(F8,PO!$A$4:$A$563,0)),"")</f>
        <v>144.05000000000001</v>
      </c>
      <c r="P8" s="12">
        <f>IFERROR(INDEX(GRN!$E$4:$E$559,MATCH(G8,GRN!$A$4:$A$559,0)),"")</f>
        <v>841</v>
      </c>
      <c r="Q8" s="10" t="str">
        <f t="shared" si="0"/>
        <v/>
      </c>
      <c r="R8" s="10" t="str">
        <f t="shared" si="1"/>
        <v/>
      </c>
      <c r="S8" s="10" t="str">
        <f t="shared" si="2"/>
        <v/>
      </c>
      <c r="T8" s="10" t="str">
        <f t="shared" si="3"/>
        <v/>
      </c>
      <c r="U8" s="13" t="str">
        <f>IF(J8="Billet",I8/INDEX(Bench!$B$4:$B$15,MATCH(TEXT(C8,"yyyy-mm"),Bench!$A$4:$A$15,0))-1,"")</f>
        <v/>
      </c>
      <c r="V8" s="10" t="str">
        <f t="shared" si="4"/>
        <v/>
      </c>
      <c r="W8" s="10">
        <f>IF(E8="","n/a",COUNTIFS(GSTR2B!$B$4:$B$552,E8,GSTR2B!$C$4:$C$552,B8))</f>
        <v>1</v>
      </c>
      <c r="X8" s="10" t="str">
        <f t="shared" si="5"/>
        <v/>
      </c>
      <c r="Y8" s="11">
        <f>IF(N(W8)&gt;0,SUMIFS(GSTR2B!$F$4:$F$552,GSTR2B!$B$4:$B$552,E8,GSTR2B!$C$4:$C$552,B8),"")</f>
        <v>21806.29</v>
      </c>
      <c r="Z8" s="10" t="str">
        <f t="shared" si="6"/>
        <v/>
      </c>
    </row>
    <row r="9" spans="1:26" x14ac:dyDescent="0.3">
      <c r="A9" t="s">
        <v>3193</v>
      </c>
      <c r="B9" t="s">
        <v>3194</v>
      </c>
      <c r="C9" s="7">
        <v>45891</v>
      </c>
      <c r="D9" t="s">
        <v>188</v>
      </c>
      <c r="E9" t="s">
        <v>3112</v>
      </c>
      <c r="F9" t="s">
        <v>207</v>
      </c>
      <c r="G9" t="s">
        <v>801</v>
      </c>
      <c r="H9">
        <v>11620</v>
      </c>
      <c r="I9">
        <v>247.12</v>
      </c>
      <c r="J9" t="s">
        <v>3032</v>
      </c>
      <c r="K9">
        <v>2871534.4</v>
      </c>
      <c r="L9">
        <v>18</v>
      </c>
      <c r="M9">
        <v>516876.19</v>
      </c>
      <c r="N9">
        <v>3388410.59</v>
      </c>
      <c r="O9" s="11">
        <f>IFERROR(INDEX(PO!$G$4:$G$563,MATCH(F9,PO!$A$4:$A$563,0)),"")</f>
        <v>247.12</v>
      </c>
      <c r="P9" s="12">
        <f>IFERROR(INDEX(GRN!$E$4:$E$559,MATCH(G9,GRN!$A$4:$A$559,0)),"")</f>
        <v>11620</v>
      </c>
      <c r="Q9" s="10" t="str">
        <f t="shared" si="0"/>
        <v/>
      </c>
      <c r="R9" s="10" t="str">
        <f t="shared" si="1"/>
        <v/>
      </c>
      <c r="S9" s="10" t="str">
        <f t="shared" si="2"/>
        <v/>
      </c>
      <c r="T9" s="10" t="str">
        <f t="shared" si="3"/>
        <v/>
      </c>
      <c r="U9" s="13">
        <f>IF(J9="Billet",I9/INDEX(Bench!$B$4:$B$15,MATCH(TEXT(C9,"yyyy-mm"),Bench!$A$4:$A$15,0))-1,"")</f>
        <v>1.8631492168178054E-2</v>
      </c>
      <c r="V9" s="10" t="str">
        <f t="shared" si="4"/>
        <v/>
      </c>
      <c r="W9" s="10">
        <f>IF(E9="","n/a",COUNTIFS(GSTR2B!$B$4:$B$552,E9,GSTR2B!$C$4:$C$552,B9))</f>
        <v>1</v>
      </c>
      <c r="X9" s="10" t="str">
        <f t="shared" si="5"/>
        <v/>
      </c>
      <c r="Y9" s="11">
        <f>IF(N(W9)&gt;0,SUMIFS(GSTR2B!$F$4:$F$552,GSTR2B!$B$4:$B$552,E9,GSTR2B!$C$4:$C$552,B9),"")</f>
        <v>516876.19</v>
      </c>
      <c r="Z9" s="10" t="str">
        <f t="shared" si="6"/>
        <v/>
      </c>
    </row>
    <row r="10" spans="1:26" x14ac:dyDescent="0.3">
      <c r="A10" t="s">
        <v>3195</v>
      </c>
      <c r="B10" t="s">
        <v>3196</v>
      </c>
      <c r="C10" s="7">
        <v>45832</v>
      </c>
      <c r="D10" t="s">
        <v>202</v>
      </c>
      <c r="E10" t="s">
        <v>3125</v>
      </c>
      <c r="F10" t="s">
        <v>208</v>
      </c>
      <c r="G10" t="s">
        <v>802</v>
      </c>
      <c r="H10">
        <v>200</v>
      </c>
      <c r="I10">
        <v>124.72</v>
      </c>
      <c r="J10" t="s">
        <v>3048</v>
      </c>
      <c r="K10">
        <v>24944</v>
      </c>
      <c r="L10">
        <v>18</v>
      </c>
      <c r="M10">
        <v>4489.92</v>
      </c>
      <c r="N10">
        <v>29433.919999999998</v>
      </c>
      <c r="O10" s="11">
        <f>IFERROR(INDEX(PO!$G$4:$G$563,MATCH(F10,PO!$A$4:$A$563,0)),"")</f>
        <v>124.72</v>
      </c>
      <c r="P10" s="12">
        <f>IFERROR(INDEX(GRN!$E$4:$E$559,MATCH(G10,GRN!$A$4:$A$559,0)),"")</f>
        <v>200</v>
      </c>
      <c r="Q10" s="10" t="str">
        <f t="shared" si="0"/>
        <v/>
      </c>
      <c r="R10" s="10" t="str">
        <f t="shared" si="1"/>
        <v/>
      </c>
      <c r="S10" s="10" t="str">
        <f t="shared" si="2"/>
        <v/>
      </c>
      <c r="T10" s="10" t="str">
        <f t="shared" si="3"/>
        <v/>
      </c>
      <c r="U10" s="13" t="str">
        <f>IF(J10="Billet",I10/INDEX(Bench!$B$4:$B$15,MATCH(TEXT(C10,"yyyy-mm"),Bench!$A$4:$A$15,0))-1,"")</f>
        <v/>
      </c>
      <c r="V10" s="10" t="str">
        <f t="shared" si="4"/>
        <v/>
      </c>
      <c r="W10" s="10">
        <f>IF(E10="","n/a",COUNTIFS(GSTR2B!$B$4:$B$552,E10,GSTR2B!$C$4:$C$552,B10))</f>
        <v>1</v>
      </c>
      <c r="X10" s="10" t="str">
        <f t="shared" si="5"/>
        <v/>
      </c>
      <c r="Y10" s="11">
        <f>IF(N(W10)&gt;0,SUMIFS(GSTR2B!$F$4:$F$552,GSTR2B!$B$4:$B$552,E10,GSTR2B!$C$4:$C$552,B10),"")</f>
        <v>4489.92</v>
      </c>
      <c r="Z10" s="10" t="str">
        <f t="shared" si="6"/>
        <v/>
      </c>
    </row>
    <row r="11" spans="1:26" x14ac:dyDescent="0.3">
      <c r="A11" t="s">
        <v>3197</v>
      </c>
      <c r="B11" t="s">
        <v>3198</v>
      </c>
      <c r="C11" s="7">
        <v>45868</v>
      </c>
      <c r="D11" t="s">
        <v>210</v>
      </c>
      <c r="E11" t="s">
        <v>3045</v>
      </c>
      <c r="F11" t="s">
        <v>209</v>
      </c>
      <c r="G11" t="s">
        <v>803</v>
      </c>
      <c r="H11">
        <v>3617</v>
      </c>
      <c r="I11">
        <v>159.80000000000001</v>
      </c>
      <c r="J11" t="s">
        <v>3043</v>
      </c>
      <c r="K11">
        <v>577996.6</v>
      </c>
      <c r="L11">
        <v>18</v>
      </c>
      <c r="M11">
        <v>104039.39</v>
      </c>
      <c r="N11">
        <v>682035.99</v>
      </c>
      <c r="O11" s="11">
        <f>IFERROR(INDEX(PO!$G$4:$G$563,MATCH(F11,PO!$A$4:$A$563,0)),"")</f>
        <v>159.80000000000001</v>
      </c>
      <c r="P11" s="12">
        <f>IFERROR(INDEX(GRN!$E$4:$E$559,MATCH(G11,GRN!$A$4:$A$559,0)),"")</f>
        <v>3617</v>
      </c>
      <c r="Q11" s="10" t="str">
        <f t="shared" si="0"/>
        <v/>
      </c>
      <c r="R11" s="10" t="str">
        <f t="shared" si="1"/>
        <v/>
      </c>
      <c r="S11" s="10" t="str">
        <f t="shared" si="2"/>
        <v/>
      </c>
      <c r="T11" s="10" t="str">
        <f t="shared" si="3"/>
        <v/>
      </c>
      <c r="U11" s="13" t="str">
        <f>IF(J11="Billet",I11/INDEX(Bench!$B$4:$B$15,MATCH(TEXT(C11,"yyyy-mm"),Bench!$A$4:$A$15,0))-1,"")</f>
        <v/>
      </c>
      <c r="V11" s="10" t="str">
        <f t="shared" si="4"/>
        <v/>
      </c>
      <c r="W11" s="10">
        <f>IF(E11="","n/a",COUNTIFS(GSTR2B!$B$4:$B$552,E11,GSTR2B!$C$4:$C$552,B11))</f>
        <v>1</v>
      </c>
      <c r="X11" s="10" t="str">
        <f t="shared" si="5"/>
        <v/>
      </c>
      <c r="Y11" s="11">
        <f>IF(N(W11)&gt;0,SUMIFS(GSTR2B!$F$4:$F$552,GSTR2B!$B$4:$B$552,E11,GSTR2B!$C$4:$C$552,B11),"")</f>
        <v>104039.39</v>
      </c>
      <c r="Z11" s="10" t="str">
        <f t="shared" si="6"/>
        <v/>
      </c>
    </row>
    <row r="12" spans="1:26" x14ac:dyDescent="0.3">
      <c r="A12" t="s">
        <v>3199</v>
      </c>
      <c r="B12" t="s">
        <v>3200</v>
      </c>
      <c r="C12" s="7">
        <v>45970</v>
      </c>
      <c r="D12" t="s">
        <v>212</v>
      </c>
      <c r="E12" t="s">
        <v>3141</v>
      </c>
      <c r="F12" t="s">
        <v>211</v>
      </c>
      <c r="G12" t="s">
        <v>804</v>
      </c>
      <c r="H12">
        <v>5738</v>
      </c>
      <c r="I12">
        <v>101.68</v>
      </c>
      <c r="J12" t="s">
        <v>3038</v>
      </c>
      <c r="K12">
        <v>583439.84</v>
      </c>
      <c r="L12">
        <v>18</v>
      </c>
      <c r="M12">
        <v>105019.17</v>
      </c>
      <c r="N12">
        <v>688459.01</v>
      </c>
      <c r="O12" s="11">
        <f>IFERROR(INDEX(PO!$G$4:$G$563,MATCH(F12,PO!$A$4:$A$563,0)),"")</f>
        <v>101.68</v>
      </c>
      <c r="P12" s="12">
        <f>IFERROR(INDEX(GRN!$E$4:$E$559,MATCH(G12,GRN!$A$4:$A$559,0)),"")</f>
        <v>5738</v>
      </c>
      <c r="Q12" s="10" t="str">
        <f t="shared" si="0"/>
        <v/>
      </c>
      <c r="R12" s="10" t="str">
        <f t="shared" si="1"/>
        <v/>
      </c>
      <c r="S12" s="10" t="str">
        <f t="shared" si="2"/>
        <v/>
      </c>
      <c r="T12" s="10" t="str">
        <f t="shared" si="3"/>
        <v/>
      </c>
      <c r="U12" s="13" t="str">
        <f>IF(J12="Billet",I12/INDEX(Bench!$B$4:$B$15,MATCH(TEXT(C12,"yyyy-mm"),Bench!$A$4:$A$15,0))-1,"")</f>
        <v/>
      </c>
      <c r="V12" s="10" t="str">
        <f t="shared" si="4"/>
        <v/>
      </c>
      <c r="W12" s="10">
        <f>IF(E12="","n/a",COUNTIFS(GSTR2B!$B$4:$B$552,E12,GSTR2B!$C$4:$C$552,B12))</f>
        <v>1</v>
      </c>
      <c r="X12" s="10" t="str">
        <f t="shared" si="5"/>
        <v/>
      </c>
      <c r="Y12" s="11">
        <f>IF(N(W12)&gt;0,SUMIFS(GSTR2B!$F$4:$F$552,GSTR2B!$B$4:$B$552,E12,GSTR2B!$C$4:$C$552,B12),"")</f>
        <v>105019.17</v>
      </c>
      <c r="Z12" s="10" t="str">
        <f t="shared" si="6"/>
        <v/>
      </c>
    </row>
    <row r="13" spans="1:26" x14ac:dyDescent="0.3">
      <c r="A13" t="s">
        <v>3201</v>
      </c>
      <c r="B13" t="s">
        <v>3202</v>
      </c>
      <c r="C13" s="7">
        <v>46042</v>
      </c>
      <c r="D13" t="s">
        <v>215</v>
      </c>
      <c r="E13" t="s">
        <v>3093</v>
      </c>
      <c r="F13" t="s">
        <v>214</v>
      </c>
      <c r="G13" t="s">
        <v>805</v>
      </c>
      <c r="H13">
        <v>3900</v>
      </c>
      <c r="I13">
        <v>60.74</v>
      </c>
      <c r="J13" t="s">
        <v>3038</v>
      </c>
      <c r="K13">
        <v>236886</v>
      </c>
      <c r="L13">
        <v>18</v>
      </c>
      <c r="M13">
        <v>42639.48</v>
      </c>
      <c r="N13">
        <v>279525.48</v>
      </c>
      <c r="O13" s="11">
        <f>IFERROR(INDEX(PO!$G$4:$G$563,MATCH(F13,PO!$A$4:$A$563,0)),"")</f>
        <v>60.74</v>
      </c>
      <c r="P13" s="12">
        <f>IFERROR(INDEX(GRN!$E$4:$E$559,MATCH(G13,GRN!$A$4:$A$559,0)),"")</f>
        <v>3900</v>
      </c>
      <c r="Q13" s="10" t="str">
        <f t="shared" si="0"/>
        <v/>
      </c>
      <c r="R13" s="10" t="str">
        <f t="shared" si="1"/>
        <v/>
      </c>
      <c r="S13" s="10" t="str">
        <f t="shared" si="2"/>
        <v/>
      </c>
      <c r="T13" s="10" t="str">
        <f t="shared" si="3"/>
        <v/>
      </c>
      <c r="U13" s="13" t="str">
        <f>IF(J13="Billet",I13/INDEX(Bench!$B$4:$B$15,MATCH(TEXT(C13,"yyyy-mm"),Bench!$A$4:$A$15,0))-1,"")</f>
        <v/>
      </c>
      <c r="V13" s="10" t="str">
        <f t="shared" si="4"/>
        <v/>
      </c>
      <c r="W13" s="10">
        <f>IF(E13="","n/a",COUNTIFS(GSTR2B!$B$4:$B$552,E13,GSTR2B!$C$4:$C$552,B13))</f>
        <v>1</v>
      </c>
      <c r="X13" s="10" t="str">
        <f t="shared" si="5"/>
        <v/>
      </c>
      <c r="Y13" s="11">
        <f>IF(N(W13)&gt;0,SUMIFS(GSTR2B!$F$4:$F$552,GSTR2B!$B$4:$B$552,E13,GSTR2B!$C$4:$C$552,B13),"")</f>
        <v>42639.48</v>
      </c>
      <c r="Z13" s="10" t="str">
        <f t="shared" si="6"/>
        <v/>
      </c>
    </row>
    <row r="14" spans="1:26" x14ac:dyDescent="0.3">
      <c r="A14" t="s">
        <v>3203</v>
      </c>
      <c r="B14" t="s">
        <v>3204</v>
      </c>
      <c r="C14" s="7">
        <v>46095</v>
      </c>
      <c r="D14" t="s">
        <v>215</v>
      </c>
      <c r="E14" t="s">
        <v>3093</v>
      </c>
      <c r="F14" t="s">
        <v>216</v>
      </c>
      <c r="G14" t="s">
        <v>806</v>
      </c>
      <c r="H14">
        <v>2831</v>
      </c>
      <c r="I14">
        <v>68.52</v>
      </c>
      <c r="J14" t="s">
        <v>3038</v>
      </c>
      <c r="K14">
        <v>193980.12</v>
      </c>
      <c r="L14">
        <v>18</v>
      </c>
      <c r="M14">
        <v>34916.42</v>
      </c>
      <c r="N14">
        <v>228896.54</v>
      </c>
      <c r="O14" s="11">
        <f>IFERROR(INDEX(PO!$G$4:$G$563,MATCH(F14,PO!$A$4:$A$563,0)),"")</f>
        <v>68.52</v>
      </c>
      <c r="P14" s="12">
        <f>IFERROR(INDEX(GRN!$E$4:$E$559,MATCH(G14,GRN!$A$4:$A$559,0)),"")</f>
        <v>2831</v>
      </c>
      <c r="Q14" s="10" t="str">
        <f t="shared" si="0"/>
        <v/>
      </c>
      <c r="R14" s="10" t="str">
        <f t="shared" si="1"/>
        <v/>
      </c>
      <c r="S14" s="10" t="str">
        <f t="shared" si="2"/>
        <v/>
      </c>
      <c r="T14" s="10" t="str">
        <f t="shared" si="3"/>
        <v/>
      </c>
      <c r="U14" s="13" t="str">
        <f>IF(J14="Billet",I14/INDEX(Bench!$B$4:$B$15,MATCH(TEXT(C14,"yyyy-mm"),Bench!$A$4:$A$15,0))-1,"")</f>
        <v/>
      </c>
      <c r="V14" s="10" t="str">
        <f t="shared" si="4"/>
        <v/>
      </c>
      <c r="W14" s="10">
        <f>IF(E14="","n/a",COUNTIFS(GSTR2B!$B$4:$B$552,E14,GSTR2B!$C$4:$C$552,B14))</f>
        <v>1</v>
      </c>
      <c r="X14" s="10" t="str">
        <f t="shared" si="5"/>
        <v/>
      </c>
      <c r="Y14" s="11">
        <f>IF(N(W14)&gt;0,SUMIFS(GSTR2B!$F$4:$F$552,GSTR2B!$B$4:$B$552,E14,GSTR2B!$C$4:$C$552,B14),"")</f>
        <v>34916.42</v>
      </c>
      <c r="Z14" s="10" t="str">
        <f t="shared" si="6"/>
        <v/>
      </c>
    </row>
    <row r="15" spans="1:26" x14ac:dyDescent="0.3">
      <c r="A15" t="s">
        <v>3205</v>
      </c>
      <c r="B15" t="s">
        <v>3206</v>
      </c>
      <c r="C15" s="7">
        <v>45813</v>
      </c>
      <c r="D15" t="s">
        <v>218</v>
      </c>
      <c r="E15" t="s">
        <v>3081</v>
      </c>
      <c r="F15" t="s">
        <v>217</v>
      </c>
      <c r="G15" t="s">
        <v>807</v>
      </c>
      <c r="H15">
        <v>7</v>
      </c>
      <c r="I15">
        <v>60411.26</v>
      </c>
      <c r="J15" t="s">
        <v>3053</v>
      </c>
      <c r="K15">
        <v>422878.82</v>
      </c>
      <c r="L15">
        <v>5</v>
      </c>
      <c r="M15">
        <v>21143.94</v>
      </c>
      <c r="N15">
        <v>444022.76</v>
      </c>
      <c r="O15" s="11">
        <f>IFERROR(INDEX(PO!$G$4:$G$563,MATCH(F15,PO!$A$4:$A$563,0)),"")</f>
        <v>60411.26</v>
      </c>
      <c r="P15" s="12">
        <f>IFERROR(INDEX(GRN!$E$4:$E$559,MATCH(G15,GRN!$A$4:$A$559,0)),"")</f>
        <v>7</v>
      </c>
      <c r="Q15" s="10" t="str">
        <f t="shared" si="0"/>
        <v/>
      </c>
      <c r="R15" s="10" t="str">
        <f t="shared" si="1"/>
        <v/>
      </c>
      <c r="S15" s="10" t="str">
        <f t="shared" si="2"/>
        <v/>
      </c>
      <c r="T15" s="10" t="str">
        <f t="shared" si="3"/>
        <v/>
      </c>
      <c r="U15" s="13" t="str">
        <f>IF(J15="Billet",I15/INDEX(Bench!$B$4:$B$15,MATCH(TEXT(C15,"yyyy-mm"),Bench!$A$4:$A$15,0))-1,"")</f>
        <v/>
      </c>
      <c r="V15" s="10" t="str">
        <f t="shared" si="4"/>
        <v/>
      </c>
      <c r="W15" s="10">
        <f>IF(E15="","n/a",COUNTIFS(GSTR2B!$B$4:$B$552,E15,GSTR2B!$C$4:$C$552,B15))</f>
        <v>1</v>
      </c>
      <c r="X15" s="10" t="str">
        <f t="shared" si="5"/>
        <v/>
      </c>
      <c r="Y15" s="11">
        <f>IF(N(W15)&gt;0,SUMIFS(GSTR2B!$F$4:$F$552,GSTR2B!$B$4:$B$552,E15,GSTR2B!$C$4:$C$552,B15),"")</f>
        <v>21143.94</v>
      </c>
      <c r="Z15" s="10" t="str">
        <f t="shared" si="6"/>
        <v/>
      </c>
    </row>
    <row r="16" spans="1:26" x14ac:dyDescent="0.3">
      <c r="A16" t="s">
        <v>3207</v>
      </c>
      <c r="B16" t="s">
        <v>3208</v>
      </c>
      <c r="C16" s="7">
        <v>46030</v>
      </c>
      <c r="D16" t="s">
        <v>220</v>
      </c>
      <c r="E16" t="s">
        <v>3145</v>
      </c>
      <c r="F16" t="s">
        <v>219</v>
      </c>
      <c r="G16" t="s">
        <v>808</v>
      </c>
      <c r="H16">
        <v>2471</v>
      </c>
      <c r="I16">
        <v>145.11000000000001</v>
      </c>
      <c r="J16" t="s">
        <v>3043</v>
      </c>
      <c r="K16">
        <v>358566.81</v>
      </c>
      <c r="L16">
        <v>18</v>
      </c>
      <c r="M16">
        <v>64542.03</v>
      </c>
      <c r="N16">
        <v>423108.84</v>
      </c>
      <c r="O16" s="11">
        <f>IFERROR(INDEX(PO!$G$4:$G$563,MATCH(F16,PO!$A$4:$A$563,0)),"")</f>
        <v>145.11000000000001</v>
      </c>
      <c r="P16" s="12">
        <f>IFERROR(INDEX(GRN!$E$4:$E$559,MATCH(G16,GRN!$A$4:$A$559,0)),"")</f>
        <v>2471</v>
      </c>
      <c r="Q16" s="10" t="str">
        <f t="shared" si="0"/>
        <v/>
      </c>
      <c r="R16" s="10" t="str">
        <f t="shared" si="1"/>
        <v/>
      </c>
      <c r="S16" s="10" t="str">
        <f t="shared" si="2"/>
        <v/>
      </c>
      <c r="T16" s="10" t="str">
        <f t="shared" si="3"/>
        <v/>
      </c>
      <c r="U16" s="13" t="str">
        <f>IF(J16="Billet",I16/INDEX(Bench!$B$4:$B$15,MATCH(TEXT(C16,"yyyy-mm"),Bench!$A$4:$A$15,0))-1,"")</f>
        <v/>
      </c>
      <c r="V16" s="10" t="str">
        <f t="shared" si="4"/>
        <v/>
      </c>
      <c r="W16" s="10">
        <f>IF(E16="","n/a",COUNTIFS(GSTR2B!$B$4:$B$552,E16,GSTR2B!$C$4:$C$552,B16))</f>
        <v>1</v>
      </c>
      <c r="X16" s="10" t="str">
        <f t="shared" si="5"/>
        <v/>
      </c>
      <c r="Y16" s="11">
        <f>IF(N(W16)&gt;0,SUMIFS(GSTR2B!$F$4:$F$552,GSTR2B!$B$4:$B$552,E16,GSTR2B!$C$4:$C$552,B16),"")</f>
        <v>64542.03</v>
      </c>
      <c r="Z16" s="10" t="str">
        <f t="shared" si="6"/>
        <v/>
      </c>
    </row>
    <row r="17" spans="1:26" x14ac:dyDescent="0.3">
      <c r="A17" t="s">
        <v>3209</v>
      </c>
      <c r="B17" t="s">
        <v>3210</v>
      </c>
      <c r="C17" s="7">
        <v>45778</v>
      </c>
      <c r="D17" t="s">
        <v>202</v>
      </c>
      <c r="E17" t="s">
        <v>3125</v>
      </c>
      <c r="F17" t="s">
        <v>221</v>
      </c>
      <c r="G17" t="s">
        <v>809</v>
      </c>
      <c r="H17">
        <v>908</v>
      </c>
      <c r="I17">
        <v>420.63</v>
      </c>
      <c r="J17" t="s">
        <v>3048</v>
      </c>
      <c r="K17">
        <v>381932.04</v>
      </c>
      <c r="L17">
        <v>18</v>
      </c>
      <c r="M17">
        <v>68747.77</v>
      </c>
      <c r="N17">
        <v>450679.81</v>
      </c>
      <c r="O17" s="11">
        <f>IFERROR(INDEX(PO!$G$4:$G$563,MATCH(F17,PO!$A$4:$A$563,0)),"")</f>
        <v>420.63</v>
      </c>
      <c r="P17" s="12">
        <f>IFERROR(INDEX(GRN!$E$4:$E$559,MATCH(G17,GRN!$A$4:$A$559,0)),"")</f>
        <v>908</v>
      </c>
      <c r="Q17" s="10" t="str">
        <f t="shared" si="0"/>
        <v/>
      </c>
      <c r="R17" s="10" t="str">
        <f t="shared" si="1"/>
        <v/>
      </c>
      <c r="S17" s="10" t="str">
        <f t="shared" si="2"/>
        <v/>
      </c>
      <c r="T17" s="10" t="str">
        <f t="shared" si="3"/>
        <v/>
      </c>
      <c r="U17" s="13" t="str">
        <f>IF(J17="Billet",I17/INDEX(Bench!$B$4:$B$15,MATCH(TEXT(C17,"yyyy-mm"),Bench!$A$4:$A$15,0))-1,"")</f>
        <v/>
      </c>
      <c r="V17" s="10" t="str">
        <f t="shared" si="4"/>
        <v/>
      </c>
      <c r="W17" s="10">
        <f>IF(E17="","n/a",COUNTIFS(GSTR2B!$B$4:$B$552,E17,GSTR2B!$C$4:$C$552,B17))</f>
        <v>1</v>
      </c>
      <c r="X17" s="10" t="str">
        <f t="shared" si="5"/>
        <v/>
      </c>
      <c r="Y17" s="11">
        <f>IF(N(W17)&gt;0,SUMIFS(GSTR2B!$F$4:$F$552,GSTR2B!$B$4:$B$552,E17,GSTR2B!$C$4:$C$552,B17),"")</f>
        <v>68747.77</v>
      </c>
      <c r="Z17" s="10" t="str">
        <f t="shared" si="6"/>
        <v/>
      </c>
    </row>
    <row r="18" spans="1:26" x14ac:dyDescent="0.3">
      <c r="A18" t="s">
        <v>3211</v>
      </c>
      <c r="B18" t="s">
        <v>3212</v>
      </c>
      <c r="C18" s="7">
        <v>45777</v>
      </c>
      <c r="D18" t="s">
        <v>202</v>
      </c>
      <c r="E18" t="s">
        <v>3125</v>
      </c>
      <c r="F18" t="s">
        <v>222</v>
      </c>
      <c r="G18" t="s">
        <v>810</v>
      </c>
      <c r="H18">
        <v>394</v>
      </c>
      <c r="I18">
        <v>323.35000000000002</v>
      </c>
      <c r="J18" t="s">
        <v>3048</v>
      </c>
      <c r="K18">
        <v>127399.9</v>
      </c>
      <c r="L18">
        <v>18</v>
      </c>
      <c r="M18">
        <v>22931.98</v>
      </c>
      <c r="N18">
        <v>150331.88</v>
      </c>
      <c r="O18" s="11">
        <f>IFERROR(INDEX(PO!$G$4:$G$563,MATCH(F18,PO!$A$4:$A$563,0)),"")</f>
        <v>323.35000000000002</v>
      </c>
      <c r="P18" s="12">
        <f>IFERROR(INDEX(GRN!$E$4:$E$559,MATCH(G18,GRN!$A$4:$A$559,0)),"")</f>
        <v>394</v>
      </c>
      <c r="Q18" s="10" t="str">
        <f t="shared" si="0"/>
        <v/>
      </c>
      <c r="R18" s="10" t="str">
        <f t="shared" si="1"/>
        <v/>
      </c>
      <c r="S18" s="10" t="str">
        <f t="shared" si="2"/>
        <v/>
      </c>
      <c r="T18" s="10" t="str">
        <f t="shared" si="3"/>
        <v/>
      </c>
      <c r="U18" s="13" t="str">
        <f>IF(J18="Billet",I18/INDEX(Bench!$B$4:$B$15,MATCH(TEXT(C18,"yyyy-mm"),Bench!$A$4:$A$15,0))-1,"")</f>
        <v/>
      </c>
      <c r="V18" s="10" t="str">
        <f t="shared" si="4"/>
        <v/>
      </c>
      <c r="W18" s="10">
        <f>IF(E18="","n/a",COUNTIFS(GSTR2B!$B$4:$B$552,E18,GSTR2B!$C$4:$C$552,B18))</f>
        <v>0</v>
      </c>
      <c r="X18" s="10" t="str">
        <f t="shared" si="5"/>
        <v>FLAG</v>
      </c>
      <c r="Y18" s="11" t="str">
        <f>IF(N(W18)&gt;0,SUMIFS(GSTR2B!$F$4:$F$552,GSTR2B!$B$4:$B$552,E18,GSTR2B!$C$4:$C$552,B18),"")</f>
        <v/>
      </c>
      <c r="Z18" s="10" t="str">
        <f t="shared" si="6"/>
        <v/>
      </c>
    </row>
    <row r="19" spans="1:26" x14ac:dyDescent="0.3">
      <c r="A19" t="s">
        <v>3213</v>
      </c>
      <c r="B19" t="s">
        <v>3214</v>
      </c>
      <c r="C19" s="7">
        <v>45838</v>
      </c>
      <c r="D19" t="s">
        <v>224</v>
      </c>
      <c r="E19" t="s">
        <v>3050</v>
      </c>
      <c r="F19" t="s">
        <v>223</v>
      </c>
      <c r="G19" t="s">
        <v>811</v>
      </c>
      <c r="H19">
        <v>2627</v>
      </c>
      <c r="I19">
        <v>244.85</v>
      </c>
      <c r="J19" t="s">
        <v>3048</v>
      </c>
      <c r="K19">
        <v>643220.94999999995</v>
      </c>
      <c r="L19">
        <v>18</v>
      </c>
      <c r="M19">
        <v>115779.77</v>
      </c>
      <c r="N19">
        <v>759000.72</v>
      </c>
      <c r="O19" s="11">
        <f>IFERROR(INDEX(PO!$G$4:$G$563,MATCH(F19,PO!$A$4:$A$563,0)),"")</f>
        <v>221.64</v>
      </c>
      <c r="P19" s="12">
        <f>IFERROR(INDEX(GRN!$E$4:$E$559,MATCH(G19,GRN!$A$4:$A$559,0)),"")</f>
        <v>2627</v>
      </c>
      <c r="Q19" s="10" t="str">
        <f t="shared" si="0"/>
        <v>FLAG</v>
      </c>
      <c r="R19" s="10" t="str">
        <f t="shared" si="1"/>
        <v/>
      </c>
      <c r="S19" s="10" t="str">
        <f t="shared" si="2"/>
        <v/>
      </c>
      <c r="T19" s="10" t="str">
        <f t="shared" si="3"/>
        <v/>
      </c>
      <c r="U19" s="13" t="str">
        <f>IF(J19="Billet",I19/INDEX(Bench!$B$4:$B$15,MATCH(TEXT(C19,"yyyy-mm"),Bench!$A$4:$A$15,0))-1,"")</f>
        <v/>
      </c>
      <c r="V19" s="10" t="str">
        <f t="shared" si="4"/>
        <v/>
      </c>
      <c r="W19" s="10">
        <f>IF(E19="","n/a",COUNTIFS(GSTR2B!$B$4:$B$552,E19,GSTR2B!$C$4:$C$552,B19))</f>
        <v>1</v>
      </c>
      <c r="X19" s="10" t="str">
        <f t="shared" si="5"/>
        <v/>
      </c>
      <c r="Y19" s="11">
        <f>IF(N(W19)&gt;0,SUMIFS(GSTR2B!$F$4:$F$552,GSTR2B!$B$4:$B$552,E19,GSTR2B!$C$4:$C$552,B19),"")</f>
        <v>115779.77</v>
      </c>
      <c r="Z19" s="10" t="str">
        <f t="shared" si="6"/>
        <v/>
      </c>
    </row>
    <row r="20" spans="1:26" x14ac:dyDescent="0.3">
      <c r="A20" t="s">
        <v>3215</v>
      </c>
      <c r="B20" t="s">
        <v>3216</v>
      </c>
      <c r="C20" s="7">
        <v>46014</v>
      </c>
      <c r="D20" t="s">
        <v>220</v>
      </c>
      <c r="E20" t="s">
        <v>3145</v>
      </c>
      <c r="F20" t="s">
        <v>225</v>
      </c>
      <c r="H20">
        <v>3734</v>
      </c>
      <c r="I20">
        <v>101.72</v>
      </c>
      <c r="J20" t="s">
        <v>3043</v>
      </c>
      <c r="K20">
        <v>379822.48</v>
      </c>
      <c r="L20">
        <v>18</v>
      </c>
      <c r="M20">
        <v>68368.05</v>
      </c>
      <c r="N20">
        <v>448190.53</v>
      </c>
      <c r="O20" s="11">
        <f>IFERROR(INDEX(PO!$G$4:$G$563,MATCH(F20,PO!$A$4:$A$563,0)),"")</f>
        <v>101.72</v>
      </c>
      <c r="P20" s="12" t="str">
        <f>IFERROR(INDEX(GRN!$E$4:$E$559,MATCH(G20,GRN!$A$4:$A$559,0)),"")</f>
        <v/>
      </c>
      <c r="Q20" s="10" t="str">
        <f t="shared" si="0"/>
        <v/>
      </c>
      <c r="R20" s="10" t="str">
        <f t="shared" si="1"/>
        <v/>
      </c>
      <c r="S20" s="10" t="str">
        <f t="shared" si="2"/>
        <v>FLAG</v>
      </c>
      <c r="T20" s="10" t="str">
        <f t="shared" si="3"/>
        <v/>
      </c>
      <c r="U20" s="13" t="str">
        <f>IF(J20="Billet",I20/INDEX(Bench!$B$4:$B$15,MATCH(TEXT(C20,"yyyy-mm"),Bench!$A$4:$A$15,0))-1,"")</f>
        <v/>
      </c>
      <c r="V20" s="10" t="str">
        <f t="shared" si="4"/>
        <v/>
      </c>
      <c r="W20" s="10">
        <f>IF(E20="","n/a",COUNTIFS(GSTR2B!$B$4:$B$552,E20,GSTR2B!$C$4:$C$552,B20))</f>
        <v>1</v>
      </c>
      <c r="X20" s="10" t="str">
        <f t="shared" si="5"/>
        <v/>
      </c>
      <c r="Y20" s="11">
        <f>IF(N(W20)&gt;0,SUMIFS(GSTR2B!$F$4:$F$552,GSTR2B!$B$4:$B$552,E20,GSTR2B!$C$4:$C$552,B20),"")</f>
        <v>68368.05</v>
      </c>
      <c r="Z20" s="10" t="str">
        <f t="shared" si="6"/>
        <v/>
      </c>
    </row>
    <row r="21" spans="1:26" x14ac:dyDescent="0.3">
      <c r="A21" t="s">
        <v>3217</v>
      </c>
      <c r="B21" t="s">
        <v>3218</v>
      </c>
      <c r="C21" s="7">
        <v>46089</v>
      </c>
      <c r="D21" t="s">
        <v>227</v>
      </c>
      <c r="E21" t="s">
        <v>3034</v>
      </c>
      <c r="F21" t="s">
        <v>226</v>
      </c>
      <c r="G21" t="s">
        <v>812</v>
      </c>
      <c r="H21">
        <v>9203</v>
      </c>
      <c r="I21">
        <v>247.39</v>
      </c>
      <c r="J21" t="s">
        <v>3032</v>
      </c>
      <c r="K21">
        <v>2276730.17</v>
      </c>
      <c r="L21">
        <v>18</v>
      </c>
      <c r="M21">
        <v>409811.43</v>
      </c>
      <c r="N21">
        <v>2686541.6</v>
      </c>
      <c r="O21" s="11">
        <f>IFERROR(INDEX(PO!$G$4:$G$563,MATCH(F21,PO!$A$4:$A$563,0)),"")</f>
        <v>247.39</v>
      </c>
      <c r="P21" s="12">
        <f>IFERROR(INDEX(GRN!$E$4:$E$559,MATCH(G21,GRN!$A$4:$A$559,0)),"")</f>
        <v>9203</v>
      </c>
      <c r="Q21" s="10" t="str">
        <f t="shared" si="0"/>
        <v/>
      </c>
      <c r="R21" s="10" t="str">
        <f t="shared" si="1"/>
        <v/>
      </c>
      <c r="S21" s="10" t="str">
        <f t="shared" si="2"/>
        <v/>
      </c>
      <c r="T21" s="10" t="str">
        <f t="shared" si="3"/>
        <v/>
      </c>
      <c r="U21" s="13">
        <f>IF(J21="Billet",I21/INDEX(Bench!$B$4:$B$15,MATCH(TEXT(C21,"yyyy-mm"),Bench!$A$4:$A$15,0))-1,"")</f>
        <v>1.0456234938528652E-2</v>
      </c>
      <c r="V21" s="10" t="str">
        <f t="shared" si="4"/>
        <v/>
      </c>
      <c r="W21" s="10">
        <f>IF(E21="","n/a",COUNTIFS(GSTR2B!$B$4:$B$552,E21,GSTR2B!$C$4:$C$552,B21))</f>
        <v>1</v>
      </c>
      <c r="X21" s="10" t="str">
        <f t="shared" si="5"/>
        <v/>
      </c>
      <c r="Y21" s="11">
        <f>IF(N(W21)&gt;0,SUMIFS(GSTR2B!$F$4:$F$552,GSTR2B!$B$4:$B$552,E21,GSTR2B!$C$4:$C$552,B21),"")</f>
        <v>409811.43</v>
      </c>
      <c r="Z21" s="10" t="str">
        <f t="shared" si="6"/>
        <v/>
      </c>
    </row>
    <row r="22" spans="1:26" x14ac:dyDescent="0.3">
      <c r="A22" t="s">
        <v>3219</v>
      </c>
      <c r="B22" t="s">
        <v>3220</v>
      </c>
      <c r="C22" s="7">
        <v>45932</v>
      </c>
      <c r="D22" t="s">
        <v>229</v>
      </c>
      <c r="E22" t="s">
        <v>3077</v>
      </c>
      <c r="F22" t="s">
        <v>228</v>
      </c>
      <c r="G22" t="s">
        <v>813</v>
      </c>
      <c r="H22">
        <v>2484</v>
      </c>
      <c r="I22">
        <v>75.56</v>
      </c>
      <c r="J22" t="s">
        <v>3048</v>
      </c>
      <c r="K22">
        <v>187691.04</v>
      </c>
      <c r="L22">
        <v>18</v>
      </c>
      <c r="M22">
        <v>33784.39</v>
      </c>
      <c r="N22">
        <v>221475.43</v>
      </c>
      <c r="O22" s="11">
        <f>IFERROR(INDEX(PO!$G$4:$G$563,MATCH(F22,PO!$A$4:$A$563,0)),"")</f>
        <v>75.56</v>
      </c>
      <c r="P22" s="12">
        <f>IFERROR(INDEX(GRN!$E$4:$E$559,MATCH(G22,GRN!$A$4:$A$559,0)),"")</f>
        <v>2484</v>
      </c>
      <c r="Q22" s="10" t="str">
        <f t="shared" si="0"/>
        <v/>
      </c>
      <c r="R22" s="10" t="str">
        <f t="shared" si="1"/>
        <v/>
      </c>
      <c r="S22" s="10" t="str">
        <f t="shared" si="2"/>
        <v/>
      </c>
      <c r="T22" s="10" t="str">
        <f t="shared" si="3"/>
        <v/>
      </c>
      <c r="U22" s="13" t="str">
        <f>IF(J22="Billet",I22/INDEX(Bench!$B$4:$B$15,MATCH(TEXT(C22,"yyyy-mm"),Bench!$A$4:$A$15,0))-1,"")</f>
        <v/>
      </c>
      <c r="V22" s="10" t="str">
        <f t="shared" si="4"/>
        <v/>
      </c>
      <c r="W22" s="10">
        <f>IF(E22="","n/a",COUNTIFS(GSTR2B!$B$4:$B$552,E22,GSTR2B!$C$4:$C$552,B22))</f>
        <v>1</v>
      </c>
      <c r="X22" s="10" t="str">
        <f t="shared" si="5"/>
        <v/>
      </c>
      <c r="Y22" s="11">
        <f>IF(N(W22)&gt;0,SUMIFS(GSTR2B!$F$4:$F$552,GSTR2B!$B$4:$B$552,E22,GSTR2B!$C$4:$C$552,B22),"")</f>
        <v>33784.39</v>
      </c>
      <c r="Z22" s="10" t="str">
        <f t="shared" si="6"/>
        <v/>
      </c>
    </row>
    <row r="23" spans="1:26" x14ac:dyDescent="0.3">
      <c r="A23" t="s">
        <v>3221</v>
      </c>
      <c r="B23" t="s">
        <v>3222</v>
      </c>
      <c r="C23" s="7">
        <v>45989</v>
      </c>
      <c r="D23" t="s">
        <v>231</v>
      </c>
      <c r="E23" t="s">
        <v>3040</v>
      </c>
      <c r="F23" t="s">
        <v>230</v>
      </c>
      <c r="G23" t="s">
        <v>814</v>
      </c>
      <c r="H23">
        <v>6899</v>
      </c>
      <c r="I23">
        <v>98.12</v>
      </c>
      <c r="J23" t="s">
        <v>3038</v>
      </c>
      <c r="K23">
        <v>676929.88</v>
      </c>
      <c r="L23">
        <v>18</v>
      </c>
      <c r="M23">
        <v>121847.38</v>
      </c>
      <c r="N23">
        <v>798777.26</v>
      </c>
      <c r="O23" s="11">
        <f>IFERROR(INDEX(PO!$G$4:$G$563,MATCH(F23,PO!$A$4:$A$563,0)),"")</f>
        <v>98.12</v>
      </c>
      <c r="P23" s="12">
        <f>IFERROR(INDEX(GRN!$E$4:$E$559,MATCH(G23,GRN!$A$4:$A$559,0)),"")</f>
        <v>5959</v>
      </c>
      <c r="Q23" s="10" t="str">
        <f t="shared" si="0"/>
        <v/>
      </c>
      <c r="R23" s="10" t="str">
        <f t="shared" si="1"/>
        <v>FLAG</v>
      </c>
      <c r="S23" s="10" t="str">
        <f t="shared" si="2"/>
        <v/>
      </c>
      <c r="T23" s="10" t="str">
        <f t="shared" si="3"/>
        <v/>
      </c>
      <c r="U23" s="13" t="str">
        <f>IF(J23="Billet",I23/INDEX(Bench!$B$4:$B$15,MATCH(TEXT(C23,"yyyy-mm"),Bench!$A$4:$A$15,0))-1,"")</f>
        <v/>
      </c>
      <c r="V23" s="10" t="str">
        <f t="shared" si="4"/>
        <v/>
      </c>
      <c r="W23" s="10">
        <f>IF(E23="","n/a",COUNTIFS(GSTR2B!$B$4:$B$552,E23,GSTR2B!$C$4:$C$552,B23))</f>
        <v>1</v>
      </c>
      <c r="X23" s="10" t="str">
        <f t="shared" si="5"/>
        <v/>
      </c>
      <c r="Y23" s="11">
        <f>IF(N(W23)&gt;0,SUMIFS(GSTR2B!$F$4:$F$552,GSTR2B!$B$4:$B$552,E23,GSTR2B!$C$4:$C$552,B23),"")</f>
        <v>121847.38</v>
      </c>
      <c r="Z23" s="10" t="str">
        <f t="shared" si="6"/>
        <v/>
      </c>
    </row>
    <row r="24" spans="1:26" x14ac:dyDescent="0.3">
      <c r="A24" t="s">
        <v>3223</v>
      </c>
      <c r="B24" t="s">
        <v>3224</v>
      </c>
      <c r="C24" s="7">
        <v>45966</v>
      </c>
      <c r="D24" t="s">
        <v>229</v>
      </c>
      <c r="E24" t="s">
        <v>3077</v>
      </c>
      <c r="F24" t="s">
        <v>232</v>
      </c>
      <c r="G24" t="s">
        <v>815</v>
      </c>
      <c r="H24">
        <v>1201</v>
      </c>
      <c r="I24">
        <v>561.12</v>
      </c>
      <c r="J24" t="s">
        <v>3048</v>
      </c>
      <c r="K24">
        <v>673905.12</v>
      </c>
      <c r="L24">
        <v>18</v>
      </c>
      <c r="M24">
        <v>121302.92</v>
      </c>
      <c r="N24">
        <v>795208.04</v>
      </c>
      <c r="O24" s="11">
        <f>IFERROR(INDEX(PO!$G$4:$G$563,MATCH(F24,PO!$A$4:$A$563,0)),"")</f>
        <v>561.12</v>
      </c>
      <c r="P24" s="12">
        <f>IFERROR(INDEX(GRN!$E$4:$E$559,MATCH(G24,GRN!$A$4:$A$559,0)),"")</f>
        <v>1201</v>
      </c>
      <c r="Q24" s="10" t="str">
        <f t="shared" si="0"/>
        <v/>
      </c>
      <c r="R24" s="10" t="str">
        <f t="shared" si="1"/>
        <v/>
      </c>
      <c r="S24" s="10" t="str">
        <f t="shared" si="2"/>
        <v/>
      </c>
      <c r="T24" s="10" t="str">
        <f t="shared" si="3"/>
        <v/>
      </c>
      <c r="U24" s="13" t="str">
        <f>IF(J24="Billet",I24/INDEX(Bench!$B$4:$B$15,MATCH(TEXT(C24,"yyyy-mm"),Bench!$A$4:$A$15,0))-1,"")</f>
        <v/>
      </c>
      <c r="V24" s="10" t="str">
        <f t="shared" si="4"/>
        <v/>
      </c>
      <c r="W24" s="10">
        <f>IF(E24="","n/a",COUNTIFS(GSTR2B!$B$4:$B$552,E24,GSTR2B!$C$4:$C$552,B24))</f>
        <v>1</v>
      </c>
      <c r="X24" s="10" t="str">
        <f t="shared" si="5"/>
        <v/>
      </c>
      <c r="Y24" s="11">
        <f>IF(N(W24)&gt;0,SUMIFS(GSTR2B!$F$4:$F$552,GSTR2B!$B$4:$B$552,E24,GSTR2B!$C$4:$C$552,B24),"")</f>
        <v>121302.92</v>
      </c>
      <c r="Z24" s="10" t="str">
        <f t="shared" si="6"/>
        <v/>
      </c>
    </row>
    <row r="25" spans="1:26" x14ac:dyDescent="0.3">
      <c r="A25" t="s">
        <v>3225</v>
      </c>
      <c r="B25" t="s">
        <v>3226</v>
      </c>
      <c r="C25" s="7">
        <v>45878</v>
      </c>
      <c r="D25" t="s">
        <v>215</v>
      </c>
      <c r="E25" t="s">
        <v>3093</v>
      </c>
      <c r="F25" t="s">
        <v>233</v>
      </c>
      <c r="G25" t="s">
        <v>816</v>
      </c>
      <c r="H25">
        <v>2062</v>
      </c>
      <c r="I25">
        <v>88.83</v>
      </c>
      <c r="J25" t="s">
        <v>3038</v>
      </c>
      <c r="K25">
        <v>183167.46</v>
      </c>
      <c r="L25">
        <v>18</v>
      </c>
      <c r="M25">
        <v>32970.14</v>
      </c>
      <c r="N25">
        <v>216137.60000000001</v>
      </c>
      <c r="O25" s="11">
        <f>IFERROR(INDEX(PO!$G$4:$G$563,MATCH(F25,PO!$A$4:$A$563,0)),"")</f>
        <v>88.83</v>
      </c>
      <c r="P25" s="12">
        <f>IFERROR(INDEX(GRN!$E$4:$E$559,MATCH(G25,GRN!$A$4:$A$559,0)),"")</f>
        <v>2062</v>
      </c>
      <c r="Q25" s="10" t="str">
        <f t="shared" si="0"/>
        <v/>
      </c>
      <c r="R25" s="10" t="str">
        <f t="shared" si="1"/>
        <v/>
      </c>
      <c r="S25" s="10" t="str">
        <f t="shared" si="2"/>
        <v/>
      </c>
      <c r="T25" s="10" t="str">
        <f t="shared" si="3"/>
        <v/>
      </c>
      <c r="U25" s="13" t="str">
        <f>IF(J25="Billet",I25/INDEX(Bench!$B$4:$B$15,MATCH(TEXT(C25,"yyyy-mm"),Bench!$A$4:$A$15,0))-1,"")</f>
        <v/>
      </c>
      <c r="V25" s="10" t="str">
        <f t="shared" si="4"/>
        <v/>
      </c>
      <c r="W25" s="10">
        <f>IF(E25="","n/a",COUNTIFS(GSTR2B!$B$4:$B$552,E25,GSTR2B!$C$4:$C$552,B25))</f>
        <v>1</v>
      </c>
      <c r="X25" s="10" t="str">
        <f t="shared" si="5"/>
        <v/>
      </c>
      <c r="Y25" s="11">
        <f>IF(N(W25)&gt;0,SUMIFS(GSTR2B!$F$4:$F$552,GSTR2B!$B$4:$B$552,E25,GSTR2B!$C$4:$C$552,B25),"")</f>
        <v>32970.14</v>
      </c>
      <c r="Z25" s="10" t="str">
        <f t="shared" si="6"/>
        <v/>
      </c>
    </row>
    <row r="26" spans="1:26" x14ac:dyDescent="0.3">
      <c r="A26" t="s">
        <v>3227</v>
      </c>
      <c r="B26" t="s">
        <v>3228</v>
      </c>
      <c r="C26" s="7">
        <v>45974</v>
      </c>
      <c r="D26" t="s">
        <v>235</v>
      </c>
      <c r="E26" t="s">
        <v>3085</v>
      </c>
      <c r="F26" t="s">
        <v>234</v>
      </c>
      <c r="G26" t="s">
        <v>817</v>
      </c>
      <c r="H26">
        <v>0</v>
      </c>
      <c r="I26">
        <v>95227.93</v>
      </c>
      <c r="J26" t="s">
        <v>3059</v>
      </c>
      <c r="K26">
        <v>0</v>
      </c>
      <c r="L26">
        <v>18</v>
      </c>
      <c r="M26">
        <v>0</v>
      </c>
      <c r="N26">
        <v>0</v>
      </c>
      <c r="O26" s="11">
        <f>IFERROR(INDEX(PO!$G$4:$G$563,MATCH(F26,PO!$A$4:$A$563,0)),"")</f>
        <v>95227.93</v>
      </c>
      <c r="P26" s="12">
        <f>IFERROR(INDEX(GRN!$E$4:$E$559,MATCH(G26,GRN!$A$4:$A$559,0)),"")</f>
        <v>0</v>
      </c>
      <c r="Q26" s="10" t="str">
        <f t="shared" si="0"/>
        <v/>
      </c>
      <c r="R26" s="10" t="str">
        <f t="shared" si="1"/>
        <v/>
      </c>
      <c r="S26" s="10" t="str">
        <f t="shared" si="2"/>
        <v/>
      </c>
      <c r="T26" s="10" t="str">
        <f t="shared" si="3"/>
        <v/>
      </c>
      <c r="U26" s="13" t="str">
        <f>IF(J26="Billet",I26/INDEX(Bench!$B$4:$B$15,MATCH(TEXT(C26,"yyyy-mm"),Bench!$A$4:$A$15,0))-1,"")</f>
        <v/>
      </c>
      <c r="V26" s="10" t="str">
        <f t="shared" si="4"/>
        <v/>
      </c>
      <c r="W26" s="10">
        <f>IF(E26="","n/a",COUNTIFS(GSTR2B!$B$4:$B$552,E26,GSTR2B!$C$4:$C$552,B26))</f>
        <v>1</v>
      </c>
      <c r="X26" s="10" t="str">
        <f t="shared" si="5"/>
        <v/>
      </c>
      <c r="Y26" s="11">
        <f>IF(N(W26)&gt;0,SUMIFS(GSTR2B!$F$4:$F$552,GSTR2B!$B$4:$B$552,E26,GSTR2B!$C$4:$C$552,B26),"")</f>
        <v>0</v>
      </c>
      <c r="Z26" s="10" t="str">
        <f t="shared" si="6"/>
        <v/>
      </c>
    </row>
    <row r="27" spans="1:26" x14ac:dyDescent="0.3">
      <c r="A27" t="s">
        <v>3229</v>
      </c>
      <c r="B27" t="s">
        <v>3230</v>
      </c>
      <c r="C27" s="7">
        <v>45953</v>
      </c>
      <c r="D27" t="s">
        <v>239</v>
      </c>
      <c r="E27" t="s">
        <v>3105</v>
      </c>
      <c r="F27" t="s">
        <v>238</v>
      </c>
      <c r="G27" t="s">
        <v>818</v>
      </c>
      <c r="H27">
        <v>11</v>
      </c>
      <c r="I27">
        <v>26840.1</v>
      </c>
      <c r="J27" t="s">
        <v>3053</v>
      </c>
      <c r="K27">
        <v>295241.09999999998</v>
      </c>
      <c r="L27">
        <v>5</v>
      </c>
      <c r="M27">
        <v>14762.06</v>
      </c>
      <c r="N27">
        <v>310003.15999999997</v>
      </c>
      <c r="O27" s="11">
        <f>IFERROR(INDEX(PO!$G$4:$G$563,MATCH(F27,PO!$A$4:$A$563,0)),"")</f>
        <v>26840.1</v>
      </c>
      <c r="P27" s="12">
        <f>IFERROR(INDEX(GRN!$E$4:$E$559,MATCH(G27,GRN!$A$4:$A$559,0)),"")</f>
        <v>11</v>
      </c>
      <c r="Q27" s="10" t="str">
        <f t="shared" si="0"/>
        <v/>
      </c>
      <c r="R27" s="10" t="str">
        <f t="shared" si="1"/>
        <v/>
      </c>
      <c r="S27" s="10" t="str">
        <f t="shared" si="2"/>
        <v/>
      </c>
      <c r="T27" s="10" t="str">
        <f t="shared" si="3"/>
        <v/>
      </c>
      <c r="U27" s="13" t="str">
        <f>IF(J27="Billet",I27/INDEX(Bench!$B$4:$B$15,MATCH(TEXT(C27,"yyyy-mm"),Bench!$A$4:$A$15,0))-1,"")</f>
        <v/>
      </c>
      <c r="V27" s="10" t="str">
        <f t="shared" si="4"/>
        <v/>
      </c>
      <c r="W27" s="10">
        <f>IF(E27="","n/a",COUNTIFS(GSTR2B!$B$4:$B$552,E27,GSTR2B!$C$4:$C$552,B27))</f>
        <v>1</v>
      </c>
      <c r="X27" s="10" t="str">
        <f t="shared" si="5"/>
        <v/>
      </c>
      <c r="Y27" s="11">
        <f>IF(N(W27)&gt;0,SUMIFS(GSTR2B!$F$4:$F$552,GSTR2B!$B$4:$B$552,E27,GSTR2B!$C$4:$C$552,B27),"")</f>
        <v>14762.06</v>
      </c>
      <c r="Z27" s="10" t="str">
        <f t="shared" si="6"/>
        <v/>
      </c>
    </row>
    <row r="28" spans="1:26" x14ac:dyDescent="0.3">
      <c r="A28" t="s">
        <v>3231</v>
      </c>
      <c r="B28" t="s">
        <v>3232</v>
      </c>
      <c r="C28" s="7">
        <v>45830</v>
      </c>
      <c r="D28" t="s">
        <v>241</v>
      </c>
      <c r="E28" t="s">
        <v>3116</v>
      </c>
      <c r="F28" t="s">
        <v>240</v>
      </c>
      <c r="G28" t="s">
        <v>819</v>
      </c>
      <c r="H28">
        <v>6833</v>
      </c>
      <c r="I28">
        <v>68.88</v>
      </c>
      <c r="J28" t="s">
        <v>3038</v>
      </c>
      <c r="K28">
        <v>470657.04</v>
      </c>
      <c r="L28">
        <v>18</v>
      </c>
      <c r="M28">
        <v>84718.27</v>
      </c>
      <c r="N28">
        <v>555375.30999999994</v>
      </c>
      <c r="O28" s="11">
        <f>IFERROR(INDEX(PO!$G$4:$G$563,MATCH(F28,PO!$A$4:$A$563,0)),"")</f>
        <v>68.88</v>
      </c>
      <c r="P28" s="12">
        <f>IFERROR(INDEX(GRN!$E$4:$E$559,MATCH(G28,GRN!$A$4:$A$559,0)),"")</f>
        <v>6833</v>
      </c>
      <c r="Q28" s="10" t="str">
        <f t="shared" si="0"/>
        <v/>
      </c>
      <c r="R28" s="10" t="str">
        <f t="shared" si="1"/>
        <v/>
      </c>
      <c r="S28" s="10" t="str">
        <f t="shared" si="2"/>
        <v/>
      </c>
      <c r="T28" s="10" t="str">
        <f t="shared" si="3"/>
        <v/>
      </c>
      <c r="U28" s="13" t="str">
        <f>IF(J28="Billet",I28/INDEX(Bench!$B$4:$B$15,MATCH(TEXT(C28,"yyyy-mm"),Bench!$A$4:$A$15,0))-1,"")</f>
        <v/>
      </c>
      <c r="V28" s="10" t="str">
        <f t="shared" si="4"/>
        <v/>
      </c>
      <c r="W28" s="10">
        <f>IF(E28="","n/a",COUNTIFS(GSTR2B!$B$4:$B$552,E28,GSTR2B!$C$4:$C$552,B28))</f>
        <v>1</v>
      </c>
      <c r="X28" s="10" t="str">
        <f t="shared" si="5"/>
        <v/>
      </c>
      <c r="Y28" s="11">
        <f>IF(N(W28)&gt;0,SUMIFS(GSTR2B!$F$4:$F$552,GSTR2B!$B$4:$B$552,E28,GSTR2B!$C$4:$C$552,B28),"")</f>
        <v>84718.27</v>
      </c>
      <c r="Z28" s="10" t="str">
        <f t="shared" si="6"/>
        <v/>
      </c>
    </row>
    <row r="29" spans="1:26" x14ac:dyDescent="0.3">
      <c r="A29" t="s">
        <v>3233</v>
      </c>
      <c r="B29" t="s">
        <v>3234</v>
      </c>
      <c r="C29" s="7">
        <v>46103</v>
      </c>
      <c r="D29" t="s">
        <v>224</v>
      </c>
      <c r="E29" t="s">
        <v>3050</v>
      </c>
      <c r="F29" t="s">
        <v>242</v>
      </c>
      <c r="G29" t="s">
        <v>820</v>
      </c>
      <c r="H29">
        <v>2762</v>
      </c>
      <c r="I29">
        <v>84.89</v>
      </c>
      <c r="J29" t="s">
        <v>3048</v>
      </c>
      <c r="K29">
        <v>234466.18</v>
      </c>
      <c r="L29">
        <v>18</v>
      </c>
      <c r="M29">
        <v>42203.91</v>
      </c>
      <c r="N29">
        <v>276670.09000000003</v>
      </c>
      <c r="O29" s="11">
        <f>IFERROR(INDEX(PO!$G$4:$G$563,MATCH(F29,PO!$A$4:$A$563,0)),"")</f>
        <v>84.89</v>
      </c>
      <c r="P29" s="12">
        <f>IFERROR(INDEX(GRN!$E$4:$E$559,MATCH(G29,GRN!$A$4:$A$559,0)),"")</f>
        <v>2762</v>
      </c>
      <c r="Q29" s="10" t="str">
        <f t="shared" si="0"/>
        <v/>
      </c>
      <c r="R29" s="10" t="str">
        <f t="shared" si="1"/>
        <v/>
      </c>
      <c r="S29" s="10" t="str">
        <f t="shared" si="2"/>
        <v/>
      </c>
      <c r="T29" s="10" t="str">
        <f t="shared" si="3"/>
        <v/>
      </c>
      <c r="U29" s="13" t="str">
        <f>IF(J29="Billet",I29/INDEX(Bench!$B$4:$B$15,MATCH(TEXT(C29,"yyyy-mm"),Bench!$A$4:$A$15,0))-1,"")</f>
        <v/>
      </c>
      <c r="V29" s="10" t="str">
        <f t="shared" si="4"/>
        <v/>
      </c>
      <c r="W29" s="10">
        <f>IF(E29="","n/a",COUNTIFS(GSTR2B!$B$4:$B$552,E29,GSTR2B!$C$4:$C$552,B29))</f>
        <v>1</v>
      </c>
      <c r="X29" s="10" t="str">
        <f t="shared" si="5"/>
        <v/>
      </c>
      <c r="Y29" s="11">
        <f>IF(N(W29)&gt;0,SUMIFS(GSTR2B!$F$4:$F$552,GSTR2B!$B$4:$B$552,E29,GSTR2B!$C$4:$C$552,B29),"")</f>
        <v>42203.91</v>
      </c>
      <c r="Z29" s="10" t="str">
        <f t="shared" si="6"/>
        <v/>
      </c>
    </row>
    <row r="30" spans="1:26" x14ac:dyDescent="0.3">
      <c r="A30" t="s">
        <v>3235</v>
      </c>
      <c r="B30" t="s">
        <v>3236</v>
      </c>
      <c r="C30" s="7">
        <v>46015</v>
      </c>
      <c r="D30" t="s">
        <v>244</v>
      </c>
      <c r="E30" t="s">
        <v>3133</v>
      </c>
      <c r="F30" t="s">
        <v>243</v>
      </c>
      <c r="G30" t="s">
        <v>821</v>
      </c>
      <c r="H30">
        <v>1</v>
      </c>
      <c r="I30">
        <v>124671.48</v>
      </c>
      <c r="J30" t="s">
        <v>3059</v>
      </c>
      <c r="K30">
        <v>124671.48</v>
      </c>
      <c r="L30">
        <v>18</v>
      </c>
      <c r="M30">
        <v>22440.87</v>
      </c>
      <c r="N30">
        <v>147112.35</v>
      </c>
      <c r="O30" s="11">
        <f>IFERROR(INDEX(PO!$G$4:$G$563,MATCH(F30,PO!$A$4:$A$563,0)),"")</f>
        <v>124671.48</v>
      </c>
      <c r="P30" s="12">
        <f>IFERROR(INDEX(GRN!$E$4:$E$559,MATCH(G30,GRN!$A$4:$A$559,0)),"")</f>
        <v>1</v>
      </c>
      <c r="Q30" s="10" t="str">
        <f t="shared" si="0"/>
        <v/>
      </c>
      <c r="R30" s="10" t="str">
        <f t="shared" si="1"/>
        <v/>
      </c>
      <c r="S30" s="10" t="str">
        <f t="shared" si="2"/>
        <v/>
      </c>
      <c r="T30" s="10" t="str">
        <f t="shared" si="3"/>
        <v/>
      </c>
      <c r="U30" s="13" t="str">
        <f>IF(J30="Billet",I30/INDEX(Bench!$B$4:$B$15,MATCH(TEXT(C30,"yyyy-mm"),Bench!$A$4:$A$15,0))-1,"")</f>
        <v/>
      </c>
      <c r="V30" s="10" t="str">
        <f t="shared" si="4"/>
        <v/>
      </c>
      <c r="W30" s="10">
        <f>IF(E30="","n/a",COUNTIFS(GSTR2B!$B$4:$B$552,E30,GSTR2B!$C$4:$C$552,B30))</f>
        <v>1</v>
      </c>
      <c r="X30" s="10" t="str">
        <f t="shared" si="5"/>
        <v/>
      </c>
      <c r="Y30" s="11">
        <f>IF(N(W30)&gt;0,SUMIFS(GSTR2B!$F$4:$F$552,GSTR2B!$B$4:$B$552,E30,GSTR2B!$C$4:$C$552,B30),"")</f>
        <v>22440.87</v>
      </c>
      <c r="Z30" s="10" t="str">
        <f t="shared" si="6"/>
        <v/>
      </c>
    </row>
    <row r="31" spans="1:26" x14ac:dyDescent="0.3">
      <c r="A31" t="s">
        <v>3237</v>
      </c>
      <c r="B31" t="s">
        <v>3238</v>
      </c>
      <c r="C31" s="7">
        <v>45920</v>
      </c>
      <c r="D31" t="s">
        <v>188</v>
      </c>
      <c r="E31" t="s">
        <v>3112</v>
      </c>
      <c r="F31" t="s">
        <v>245</v>
      </c>
      <c r="G31" t="s">
        <v>822</v>
      </c>
      <c r="H31">
        <v>14936</v>
      </c>
      <c r="I31">
        <v>249.15</v>
      </c>
      <c r="J31" t="s">
        <v>3032</v>
      </c>
      <c r="K31">
        <v>3721304.4</v>
      </c>
      <c r="L31">
        <v>18</v>
      </c>
      <c r="M31">
        <v>669834.79</v>
      </c>
      <c r="N31">
        <v>4391139.1899999985</v>
      </c>
      <c r="O31" s="11">
        <f>IFERROR(INDEX(PO!$G$4:$G$563,MATCH(F31,PO!$A$4:$A$563,0)),"")</f>
        <v>249.15</v>
      </c>
      <c r="P31" s="12">
        <f>IFERROR(INDEX(GRN!$E$4:$E$559,MATCH(G31,GRN!$A$4:$A$559,0)),"")</f>
        <v>14936</v>
      </c>
      <c r="Q31" s="10" t="str">
        <f t="shared" si="0"/>
        <v/>
      </c>
      <c r="R31" s="10" t="str">
        <f t="shared" si="1"/>
        <v/>
      </c>
      <c r="S31" s="10" t="str">
        <f t="shared" si="2"/>
        <v/>
      </c>
      <c r="T31" s="10" t="str">
        <f t="shared" si="3"/>
        <v/>
      </c>
      <c r="U31" s="13">
        <f>IF(J31="Billet",I31/INDEX(Bench!$B$4:$B$15,MATCH(TEXT(C31,"yyyy-mm"),Bench!$A$4:$A$15,0))-1,"")</f>
        <v>7.6845298281091878E-3</v>
      </c>
      <c r="V31" s="10" t="str">
        <f t="shared" si="4"/>
        <v/>
      </c>
      <c r="W31" s="10">
        <f>IF(E31="","n/a",COUNTIFS(GSTR2B!$B$4:$B$552,E31,GSTR2B!$C$4:$C$552,B31))</f>
        <v>1</v>
      </c>
      <c r="X31" s="10" t="str">
        <f t="shared" si="5"/>
        <v/>
      </c>
      <c r="Y31" s="11">
        <f>IF(N(W31)&gt;0,SUMIFS(GSTR2B!$F$4:$F$552,GSTR2B!$B$4:$B$552,E31,GSTR2B!$C$4:$C$552,B31),"")</f>
        <v>669834.79</v>
      </c>
      <c r="Z31" s="10" t="str">
        <f t="shared" si="6"/>
        <v/>
      </c>
    </row>
    <row r="32" spans="1:26" x14ac:dyDescent="0.3">
      <c r="A32" t="s">
        <v>3239</v>
      </c>
      <c r="B32" t="s">
        <v>3240</v>
      </c>
      <c r="C32" s="7">
        <v>45842</v>
      </c>
      <c r="D32" t="s">
        <v>247</v>
      </c>
      <c r="E32" t="s">
        <v>3061</v>
      </c>
      <c r="F32" t="s">
        <v>246</v>
      </c>
      <c r="G32" t="s">
        <v>823</v>
      </c>
      <c r="H32">
        <v>1</v>
      </c>
      <c r="I32">
        <v>93801.95</v>
      </c>
      <c r="J32" t="s">
        <v>3059</v>
      </c>
      <c r="K32">
        <v>93801.95</v>
      </c>
      <c r="L32">
        <v>18</v>
      </c>
      <c r="M32">
        <v>16884.349999999999</v>
      </c>
      <c r="N32">
        <v>110686.3</v>
      </c>
      <c r="O32" s="11">
        <f>IFERROR(INDEX(PO!$G$4:$G$563,MATCH(F32,PO!$A$4:$A$563,0)),"")</f>
        <v>93801.95</v>
      </c>
      <c r="P32" s="12">
        <f>IFERROR(INDEX(GRN!$E$4:$E$559,MATCH(G32,GRN!$A$4:$A$559,0)),"")</f>
        <v>1</v>
      </c>
      <c r="Q32" s="10" t="str">
        <f t="shared" si="0"/>
        <v/>
      </c>
      <c r="R32" s="10" t="str">
        <f t="shared" si="1"/>
        <v/>
      </c>
      <c r="S32" s="10" t="str">
        <f t="shared" si="2"/>
        <v/>
      </c>
      <c r="T32" s="10" t="str">
        <f t="shared" si="3"/>
        <v/>
      </c>
      <c r="U32" s="13" t="str">
        <f>IF(J32="Billet",I32/INDEX(Bench!$B$4:$B$15,MATCH(TEXT(C32,"yyyy-mm"),Bench!$A$4:$A$15,0))-1,"")</f>
        <v/>
      </c>
      <c r="V32" s="10" t="str">
        <f t="shared" si="4"/>
        <v/>
      </c>
      <c r="W32" s="10">
        <f>IF(E32="","n/a",COUNTIFS(GSTR2B!$B$4:$B$552,E32,GSTR2B!$C$4:$C$552,B32))</f>
        <v>1</v>
      </c>
      <c r="X32" s="10" t="str">
        <f t="shared" si="5"/>
        <v/>
      </c>
      <c r="Y32" s="11">
        <f>IF(N(W32)&gt;0,SUMIFS(GSTR2B!$F$4:$F$552,GSTR2B!$B$4:$B$552,E32,GSTR2B!$C$4:$C$552,B32),"")</f>
        <v>16884.349999999999</v>
      </c>
      <c r="Z32" s="10" t="str">
        <f t="shared" si="6"/>
        <v/>
      </c>
    </row>
    <row r="33" spans="1:26" x14ac:dyDescent="0.3">
      <c r="A33" t="s">
        <v>3241</v>
      </c>
      <c r="B33" t="s">
        <v>3242</v>
      </c>
      <c r="C33" s="7">
        <v>45843</v>
      </c>
      <c r="D33" t="s">
        <v>193</v>
      </c>
      <c r="E33" t="s">
        <v>3056</v>
      </c>
      <c r="F33" t="s">
        <v>248</v>
      </c>
      <c r="G33" t="s">
        <v>824</v>
      </c>
      <c r="H33">
        <v>4</v>
      </c>
      <c r="I33">
        <v>52644.9</v>
      </c>
      <c r="J33" t="s">
        <v>3053</v>
      </c>
      <c r="K33">
        <v>210579.6</v>
      </c>
      <c r="L33">
        <v>5</v>
      </c>
      <c r="M33">
        <v>10528.98</v>
      </c>
      <c r="N33">
        <v>221108.58</v>
      </c>
      <c r="O33" s="11">
        <f>IFERROR(INDEX(PO!$G$4:$G$563,MATCH(F33,PO!$A$4:$A$563,0)),"")</f>
        <v>52644.9</v>
      </c>
      <c r="P33" s="12">
        <f>IFERROR(INDEX(GRN!$E$4:$E$559,MATCH(G33,GRN!$A$4:$A$559,0)),"")</f>
        <v>4</v>
      </c>
      <c r="Q33" s="10" t="str">
        <f t="shared" si="0"/>
        <v/>
      </c>
      <c r="R33" s="10" t="str">
        <f t="shared" si="1"/>
        <v/>
      </c>
      <c r="S33" s="10" t="str">
        <f t="shared" si="2"/>
        <v/>
      </c>
      <c r="T33" s="10" t="str">
        <f t="shared" si="3"/>
        <v/>
      </c>
      <c r="U33" s="13" t="str">
        <f>IF(J33="Billet",I33/INDEX(Bench!$B$4:$B$15,MATCH(TEXT(C33,"yyyy-mm"),Bench!$A$4:$A$15,0))-1,"")</f>
        <v/>
      </c>
      <c r="V33" s="10" t="str">
        <f t="shared" si="4"/>
        <v/>
      </c>
      <c r="W33" s="10">
        <f>IF(E33="","n/a",COUNTIFS(GSTR2B!$B$4:$B$552,E33,GSTR2B!$C$4:$C$552,B33))</f>
        <v>1</v>
      </c>
      <c r="X33" s="10" t="str">
        <f t="shared" si="5"/>
        <v/>
      </c>
      <c r="Y33" s="11">
        <f>IF(N(W33)&gt;0,SUMIFS(GSTR2B!$F$4:$F$552,GSTR2B!$B$4:$B$552,E33,GSTR2B!$C$4:$C$552,B33),"")</f>
        <v>10528.98</v>
      </c>
      <c r="Z33" s="10" t="str">
        <f t="shared" si="6"/>
        <v/>
      </c>
    </row>
    <row r="34" spans="1:26" x14ac:dyDescent="0.3">
      <c r="A34" t="s">
        <v>3243</v>
      </c>
      <c r="B34" t="s">
        <v>3244</v>
      </c>
      <c r="C34" s="7">
        <v>45774</v>
      </c>
      <c r="D34" t="s">
        <v>202</v>
      </c>
      <c r="E34" t="s">
        <v>3125</v>
      </c>
      <c r="F34" t="s">
        <v>249</v>
      </c>
      <c r="G34" t="s">
        <v>825</v>
      </c>
      <c r="H34">
        <v>901</v>
      </c>
      <c r="I34">
        <v>339.79</v>
      </c>
      <c r="J34" t="s">
        <v>3048</v>
      </c>
      <c r="K34">
        <v>306150.78999999998</v>
      </c>
      <c r="L34">
        <v>18</v>
      </c>
      <c r="M34">
        <v>55107.14</v>
      </c>
      <c r="N34">
        <v>361257.93</v>
      </c>
      <c r="O34" s="11">
        <f>IFERROR(INDEX(PO!$G$4:$G$563,MATCH(F34,PO!$A$4:$A$563,0)),"")</f>
        <v>339.79</v>
      </c>
      <c r="P34" s="12">
        <f>IFERROR(INDEX(GRN!$E$4:$E$559,MATCH(G34,GRN!$A$4:$A$559,0)),"")</f>
        <v>901</v>
      </c>
      <c r="Q34" s="10" t="str">
        <f t="shared" si="0"/>
        <v/>
      </c>
      <c r="R34" s="10" t="str">
        <f t="shared" si="1"/>
        <v/>
      </c>
      <c r="S34" s="10" t="str">
        <f t="shared" si="2"/>
        <v/>
      </c>
      <c r="T34" s="10" t="str">
        <f t="shared" si="3"/>
        <v/>
      </c>
      <c r="U34" s="13" t="str">
        <f>IF(J34="Billet",I34/INDEX(Bench!$B$4:$B$15,MATCH(TEXT(C34,"yyyy-mm"),Bench!$A$4:$A$15,0))-1,"")</f>
        <v/>
      </c>
      <c r="V34" s="10" t="str">
        <f t="shared" si="4"/>
        <v/>
      </c>
      <c r="W34" s="10">
        <f>IF(E34="","n/a",COUNTIFS(GSTR2B!$B$4:$B$552,E34,GSTR2B!$C$4:$C$552,B34))</f>
        <v>1</v>
      </c>
      <c r="X34" s="10" t="str">
        <f t="shared" si="5"/>
        <v/>
      </c>
      <c r="Y34" s="11">
        <f>IF(N(W34)&gt;0,SUMIFS(GSTR2B!$F$4:$F$552,GSTR2B!$B$4:$B$552,E34,GSTR2B!$C$4:$C$552,B34),"")</f>
        <v>55107.14</v>
      </c>
      <c r="Z34" s="10" t="str">
        <f t="shared" si="6"/>
        <v/>
      </c>
    </row>
    <row r="35" spans="1:26" x14ac:dyDescent="0.3">
      <c r="A35" t="s">
        <v>3245</v>
      </c>
      <c r="B35" t="s">
        <v>3246</v>
      </c>
      <c r="C35" s="7">
        <v>45832</v>
      </c>
      <c r="D35" t="s">
        <v>247</v>
      </c>
      <c r="E35" t="s">
        <v>3061</v>
      </c>
      <c r="F35" t="s">
        <v>250</v>
      </c>
      <c r="G35" t="s">
        <v>826</v>
      </c>
      <c r="H35">
        <v>1</v>
      </c>
      <c r="I35">
        <v>101338.66</v>
      </c>
      <c r="J35" t="s">
        <v>3059</v>
      </c>
      <c r="K35">
        <v>101338.66</v>
      </c>
      <c r="L35">
        <v>18</v>
      </c>
      <c r="M35">
        <v>18240.96</v>
      </c>
      <c r="N35">
        <v>119579.62</v>
      </c>
      <c r="O35" s="11">
        <f>IFERROR(INDEX(PO!$G$4:$G$563,MATCH(F35,PO!$A$4:$A$563,0)),"")</f>
        <v>101338.66</v>
      </c>
      <c r="P35" s="12">
        <f>IFERROR(INDEX(GRN!$E$4:$E$559,MATCH(G35,GRN!$A$4:$A$559,0)),"")</f>
        <v>1</v>
      </c>
      <c r="Q35" s="10" t="str">
        <f t="shared" si="0"/>
        <v/>
      </c>
      <c r="R35" s="10" t="str">
        <f t="shared" si="1"/>
        <v/>
      </c>
      <c r="S35" s="10" t="str">
        <f t="shared" si="2"/>
        <v/>
      </c>
      <c r="T35" s="10" t="str">
        <f t="shared" si="3"/>
        <v/>
      </c>
      <c r="U35" s="13" t="str">
        <f>IF(J35="Billet",I35/INDEX(Bench!$B$4:$B$15,MATCH(TEXT(C35,"yyyy-mm"),Bench!$A$4:$A$15,0))-1,"")</f>
        <v/>
      </c>
      <c r="V35" s="10" t="str">
        <f t="shared" si="4"/>
        <v/>
      </c>
      <c r="W35" s="10">
        <f>IF(E35="","n/a",COUNTIFS(GSTR2B!$B$4:$B$552,E35,GSTR2B!$C$4:$C$552,B35))</f>
        <v>1</v>
      </c>
      <c r="X35" s="10" t="str">
        <f t="shared" si="5"/>
        <v/>
      </c>
      <c r="Y35" s="11">
        <f>IF(N(W35)&gt;0,SUMIFS(GSTR2B!$F$4:$F$552,GSTR2B!$B$4:$B$552,E35,GSTR2B!$C$4:$C$552,B35),"")</f>
        <v>18240.96</v>
      </c>
      <c r="Z35" s="10" t="str">
        <f t="shared" si="6"/>
        <v/>
      </c>
    </row>
    <row r="36" spans="1:26" x14ac:dyDescent="0.3">
      <c r="A36" t="s">
        <v>3247</v>
      </c>
      <c r="B36" t="s">
        <v>3248</v>
      </c>
      <c r="C36" s="7">
        <v>45754</v>
      </c>
      <c r="D36" t="s">
        <v>220</v>
      </c>
      <c r="E36" t="s">
        <v>3145</v>
      </c>
      <c r="F36" t="s">
        <v>251</v>
      </c>
      <c r="G36" t="s">
        <v>827</v>
      </c>
      <c r="H36">
        <v>4536</v>
      </c>
      <c r="I36">
        <v>97.8</v>
      </c>
      <c r="J36" t="s">
        <v>3043</v>
      </c>
      <c r="K36">
        <v>443620.8</v>
      </c>
      <c r="L36">
        <v>18</v>
      </c>
      <c r="M36">
        <v>79851.740000000005</v>
      </c>
      <c r="N36">
        <v>523472.54</v>
      </c>
      <c r="O36" s="11">
        <f>IFERROR(INDEX(PO!$G$4:$G$563,MATCH(F36,PO!$A$4:$A$563,0)),"")</f>
        <v>97.8</v>
      </c>
      <c r="P36" s="12">
        <f>IFERROR(INDEX(GRN!$E$4:$E$559,MATCH(G36,GRN!$A$4:$A$559,0)),"")</f>
        <v>4536</v>
      </c>
      <c r="Q36" s="10" t="str">
        <f t="shared" si="0"/>
        <v/>
      </c>
      <c r="R36" s="10" t="str">
        <f t="shared" si="1"/>
        <v/>
      </c>
      <c r="S36" s="10" t="str">
        <f t="shared" si="2"/>
        <v/>
      </c>
      <c r="T36" s="10" t="str">
        <f t="shared" si="3"/>
        <v/>
      </c>
      <c r="U36" s="13" t="str">
        <f>IF(J36="Billet",I36/INDEX(Bench!$B$4:$B$15,MATCH(TEXT(C36,"yyyy-mm"),Bench!$A$4:$A$15,0))-1,"")</f>
        <v/>
      </c>
      <c r="V36" s="10" t="str">
        <f t="shared" si="4"/>
        <v/>
      </c>
      <c r="W36" s="10">
        <f>IF(E36="","n/a",COUNTIFS(GSTR2B!$B$4:$B$552,E36,GSTR2B!$C$4:$C$552,B36))</f>
        <v>1</v>
      </c>
      <c r="X36" s="10" t="str">
        <f t="shared" si="5"/>
        <v/>
      </c>
      <c r="Y36" s="11">
        <f>IF(N(W36)&gt;0,SUMIFS(GSTR2B!$F$4:$F$552,GSTR2B!$B$4:$B$552,E36,GSTR2B!$C$4:$C$552,B36),"")</f>
        <v>79851.740000000005</v>
      </c>
      <c r="Z36" s="10" t="str">
        <f t="shared" si="6"/>
        <v/>
      </c>
    </row>
    <row r="37" spans="1:26" x14ac:dyDescent="0.3">
      <c r="A37" t="s">
        <v>3249</v>
      </c>
      <c r="B37" t="s">
        <v>3250</v>
      </c>
      <c r="C37" s="7">
        <v>46047</v>
      </c>
      <c r="D37" t="s">
        <v>253</v>
      </c>
      <c r="E37" t="s">
        <v>3129</v>
      </c>
      <c r="F37" t="s">
        <v>252</v>
      </c>
      <c r="G37" t="s">
        <v>828</v>
      </c>
      <c r="H37">
        <v>7</v>
      </c>
      <c r="I37">
        <v>51851.15</v>
      </c>
      <c r="J37" t="s">
        <v>3053</v>
      </c>
      <c r="K37">
        <v>362958.05</v>
      </c>
      <c r="L37">
        <v>5</v>
      </c>
      <c r="M37">
        <v>18147.900000000001</v>
      </c>
      <c r="N37">
        <v>381105.95</v>
      </c>
      <c r="O37" s="11">
        <f>IFERROR(INDEX(PO!$G$4:$G$563,MATCH(F37,PO!$A$4:$A$563,0)),"")</f>
        <v>51851.15</v>
      </c>
      <c r="P37" s="12">
        <f>IFERROR(INDEX(GRN!$E$4:$E$559,MATCH(G37,GRN!$A$4:$A$559,0)),"")</f>
        <v>7</v>
      </c>
      <c r="Q37" s="10" t="str">
        <f t="shared" si="0"/>
        <v/>
      </c>
      <c r="R37" s="10" t="str">
        <f t="shared" si="1"/>
        <v/>
      </c>
      <c r="S37" s="10" t="str">
        <f t="shared" si="2"/>
        <v/>
      </c>
      <c r="T37" s="10" t="str">
        <f t="shared" si="3"/>
        <v/>
      </c>
      <c r="U37" s="13" t="str">
        <f>IF(J37="Billet",I37/INDEX(Bench!$B$4:$B$15,MATCH(TEXT(C37,"yyyy-mm"),Bench!$A$4:$A$15,0))-1,"")</f>
        <v/>
      </c>
      <c r="V37" s="10" t="str">
        <f t="shared" si="4"/>
        <v/>
      </c>
      <c r="W37" s="10">
        <f>IF(E37="","n/a",COUNTIFS(GSTR2B!$B$4:$B$552,E37,GSTR2B!$C$4:$C$552,B37))</f>
        <v>1</v>
      </c>
      <c r="X37" s="10" t="str">
        <f t="shared" si="5"/>
        <v/>
      </c>
      <c r="Y37" s="11">
        <f>IF(N(W37)&gt;0,SUMIFS(GSTR2B!$F$4:$F$552,GSTR2B!$B$4:$B$552,E37,GSTR2B!$C$4:$C$552,B37),"")</f>
        <v>18147.900000000001</v>
      </c>
      <c r="Z37" s="10" t="str">
        <f t="shared" si="6"/>
        <v/>
      </c>
    </row>
    <row r="38" spans="1:26" x14ac:dyDescent="0.3">
      <c r="A38" t="s">
        <v>3251</v>
      </c>
      <c r="B38" t="s">
        <v>3252</v>
      </c>
      <c r="C38" s="7">
        <v>46062</v>
      </c>
      <c r="D38" t="s">
        <v>206</v>
      </c>
      <c r="E38" t="s">
        <v>3097</v>
      </c>
      <c r="F38" t="s">
        <v>254</v>
      </c>
      <c r="G38" t="s">
        <v>829</v>
      </c>
      <c r="H38">
        <v>1849</v>
      </c>
      <c r="I38">
        <v>152.54</v>
      </c>
      <c r="J38" t="s">
        <v>3043</v>
      </c>
      <c r="K38">
        <v>282046.46000000002</v>
      </c>
      <c r="L38">
        <v>18</v>
      </c>
      <c r="M38">
        <v>50768.36</v>
      </c>
      <c r="N38">
        <v>332814.82</v>
      </c>
      <c r="O38" s="11">
        <f>IFERROR(INDEX(PO!$G$4:$G$563,MATCH(F38,PO!$A$4:$A$563,0)),"")</f>
        <v>152.54</v>
      </c>
      <c r="P38" s="12">
        <f>IFERROR(INDEX(GRN!$E$4:$E$559,MATCH(G38,GRN!$A$4:$A$559,0)),"")</f>
        <v>1849</v>
      </c>
      <c r="Q38" s="10" t="str">
        <f t="shared" si="0"/>
        <v/>
      </c>
      <c r="R38" s="10" t="str">
        <f t="shared" si="1"/>
        <v/>
      </c>
      <c r="S38" s="10" t="str">
        <f t="shared" si="2"/>
        <v/>
      </c>
      <c r="T38" s="10" t="str">
        <f t="shared" si="3"/>
        <v/>
      </c>
      <c r="U38" s="13" t="str">
        <f>IF(J38="Billet",I38/INDEX(Bench!$B$4:$B$15,MATCH(TEXT(C38,"yyyy-mm"),Bench!$A$4:$A$15,0))-1,"")</f>
        <v/>
      </c>
      <c r="V38" s="10" t="str">
        <f t="shared" si="4"/>
        <v/>
      </c>
      <c r="W38" s="10">
        <f>IF(E38="","n/a",COUNTIFS(GSTR2B!$B$4:$B$552,E38,GSTR2B!$C$4:$C$552,B38))</f>
        <v>1</v>
      </c>
      <c r="X38" s="10" t="str">
        <f t="shared" si="5"/>
        <v/>
      </c>
      <c r="Y38" s="11">
        <f>IF(N(W38)&gt;0,SUMIFS(GSTR2B!$F$4:$F$552,GSTR2B!$B$4:$B$552,E38,GSTR2B!$C$4:$C$552,B38),"")</f>
        <v>50768.36</v>
      </c>
      <c r="Z38" s="10" t="str">
        <f t="shared" si="6"/>
        <v/>
      </c>
    </row>
    <row r="39" spans="1:26" x14ac:dyDescent="0.3">
      <c r="A39" t="s">
        <v>3253</v>
      </c>
      <c r="B39" t="s">
        <v>3254</v>
      </c>
      <c r="C39" s="7">
        <v>45919</v>
      </c>
      <c r="D39" t="s">
        <v>202</v>
      </c>
      <c r="E39" t="s">
        <v>3125</v>
      </c>
      <c r="F39" t="s">
        <v>255</v>
      </c>
      <c r="G39" t="s">
        <v>830</v>
      </c>
      <c r="H39">
        <v>2525</v>
      </c>
      <c r="I39">
        <v>391.93</v>
      </c>
      <c r="J39" t="s">
        <v>3048</v>
      </c>
      <c r="K39">
        <v>989623.25</v>
      </c>
      <c r="L39">
        <v>18</v>
      </c>
      <c r="M39">
        <v>178132.18</v>
      </c>
      <c r="N39">
        <v>1167755.43</v>
      </c>
      <c r="O39" s="11">
        <f>IFERROR(INDEX(PO!$G$4:$G$563,MATCH(F39,PO!$A$4:$A$563,0)),"")</f>
        <v>391.93</v>
      </c>
      <c r="P39" s="12">
        <f>IFERROR(INDEX(GRN!$E$4:$E$559,MATCH(G39,GRN!$A$4:$A$559,0)),"")</f>
        <v>2525</v>
      </c>
      <c r="Q39" s="10" t="str">
        <f t="shared" si="0"/>
        <v/>
      </c>
      <c r="R39" s="10" t="str">
        <f t="shared" si="1"/>
        <v/>
      </c>
      <c r="S39" s="10" t="str">
        <f t="shared" si="2"/>
        <v/>
      </c>
      <c r="T39" s="10" t="str">
        <f t="shared" si="3"/>
        <v/>
      </c>
      <c r="U39" s="13" t="str">
        <f>IF(J39="Billet",I39/INDEX(Bench!$B$4:$B$15,MATCH(TEXT(C39,"yyyy-mm"),Bench!$A$4:$A$15,0))-1,"")</f>
        <v/>
      </c>
      <c r="V39" s="10" t="str">
        <f t="shared" si="4"/>
        <v/>
      </c>
      <c r="W39" s="10">
        <f>IF(E39="","n/a",COUNTIFS(GSTR2B!$B$4:$B$552,E39,GSTR2B!$C$4:$C$552,B39))</f>
        <v>1</v>
      </c>
      <c r="X39" s="10" t="str">
        <f t="shared" si="5"/>
        <v/>
      </c>
      <c r="Y39" s="11">
        <f>IF(N(W39)&gt;0,SUMIFS(GSTR2B!$F$4:$F$552,GSTR2B!$B$4:$B$552,E39,GSTR2B!$C$4:$C$552,B39),"")</f>
        <v>178132.18</v>
      </c>
      <c r="Z39" s="10" t="str">
        <f t="shared" si="6"/>
        <v/>
      </c>
    </row>
    <row r="40" spans="1:26" x14ac:dyDescent="0.3">
      <c r="A40" t="s">
        <v>3255</v>
      </c>
      <c r="B40" t="s">
        <v>3256</v>
      </c>
      <c r="C40" s="7">
        <v>45981</v>
      </c>
      <c r="D40" t="s">
        <v>188</v>
      </c>
      <c r="E40" t="s">
        <v>3112</v>
      </c>
      <c r="F40" t="s">
        <v>256</v>
      </c>
      <c r="G40" t="s">
        <v>831</v>
      </c>
      <c r="H40">
        <v>11119</v>
      </c>
      <c r="I40">
        <v>249.55</v>
      </c>
      <c r="J40" t="s">
        <v>3032</v>
      </c>
      <c r="K40">
        <v>2774746.45</v>
      </c>
      <c r="L40">
        <v>18</v>
      </c>
      <c r="M40">
        <v>499454.36</v>
      </c>
      <c r="N40">
        <v>3274200.81</v>
      </c>
      <c r="O40" s="11">
        <f>IFERROR(INDEX(PO!$G$4:$G$563,MATCH(F40,PO!$A$4:$A$563,0)),"")</f>
        <v>249.55</v>
      </c>
      <c r="P40" s="12">
        <f>IFERROR(INDEX(GRN!$E$4:$E$559,MATCH(G40,GRN!$A$4:$A$559,0)),"")</f>
        <v>11119</v>
      </c>
      <c r="Q40" s="10" t="str">
        <f t="shared" si="0"/>
        <v/>
      </c>
      <c r="R40" s="10" t="str">
        <f t="shared" si="1"/>
        <v/>
      </c>
      <c r="S40" s="10" t="str">
        <f t="shared" si="2"/>
        <v/>
      </c>
      <c r="T40" s="10" t="str">
        <f t="shared" si="3"/>
        <v/>
      </c>
      <c r="U40" s="13">
        <f>IF(J40="Billet",I40/INDEX(Bench!$B$4:$B$15,MATCH(TEXT(C40,"yyyy-mm"),Bench!$A$4:$A$15,0))-1,"")</f>
        <v>7.6195059351946703E-4</v>
      </c>
      <c r="V40" s="10" t="str">
        <f t="shared" si="4"/>
        <v/>
      </c>
      <c r="W40" s="10">
        <f>IF(E40="","n/a",COUNTIFS(GSTR2B!$B$4:$B$552,E40,GSTR2B!$C$4:$C$552,B40))</f>
        <v>1</v>
      </c>
      <c r="X40" s="10" t="str">
        <f t="shared" si="5"/>
        <v/>
      </c>
      <c r="Y40" s="11">
        <f>IF(N(W40)&gt;0,SUMIFS(GSTR2B!$F$4:$F$552,GSTR2B!$B$4:$B$552,E40,GSTR2B!$C$4:$C$552,B40),"")</f>
        <v>499454.36</v>
      </c>
      <c r="Z40" s="10" t="str">
        <f t="shared" si="6"/>
        <v/>
      </c>
    </row>
    <row r="41" spans="1:26" x14ac:dyDescent="0.3">
      <c r="A41" t="s">
        <v>3257</v>
      </c>
      <c r="B41" t="s">
        <v>3258</v>
      </c>
      <c r="C41" s="7">
        <v>45994</v>
      </c>
      <c r="D41" t="s">
        <v>239</v>
      </c>
      <c r="E41" t="s">
        <v>3105</v>
      </c>
      <c r="F41" t="s">
        <v>257</v>
      </c>
      <c r="G41" t="s">
        <v>832</v>
      </c>
      <c r="H41">
        <v>1</v>
      </c>
      <c r="I41">
        <v>50319.31</v>
      </c>
      <c r="J41" t="s">
        <v>3053</v>
      </c>
      <c r="K41">
        <v>50319.31</v>
      </c>
      <c r="L41">
        <v>5</v>
      </c>
      <c r="M41">
        <v>2515.9699999999998</v>
      </c>
      <c r="N41">
        <v>52835.28</v>
      </c>
      <c r="O41" s="11">
        <f>IFERROR(INDEX(PO!$G$4:$G$563,MATCH(F41,PO!$A$4:$A$563,0)),"")</f>
        <v>50319.31</v>
      </c>
      <c r="P41" s="12">
        <f>IFERROR(INDEX(GRN!$E$4:$E$559,MATCH(G41,GRN!$A$4:$A$559,0)),"")</f>
        <v>1</v>
      </c>
      <c r="Q41" s="10" t="str">
        <f t="shared" si="0"/>
        <v/>
      </c>
      <c r="R41" s="10" t="str">
        <f t="shared" si="1"/>
        <v/>
      </c>
      <c r="S41" s="10" t="str">
        <f t="shared" si="2"/>
        <v/>
      </c>
      <c r="T41" s="10" t="str">
        <f t="shared" si="3"/>
        <v/>
      </c>
      <c r="U41" s="13" t="str">
        <f>IF(J41="Billet",I41/INDEX(Bench!$B$4:$B$15,MATCH(TEXT(C41,"yyyy-mm"),Bench!$A$4:$A$15,0))-1,"")</f>
        <v/>
      </c>
      <c r="V41" s="10" t="str">
        <f t="shared" si="4"/>
        <v/>
      </c>
      <c r="W41" s="10">
        <f>IF(E41="","n/a",COUNTIFS(GSTR2B!$B$4:$B$552,E41,GSTR2B!$C$4:$C$552,B41))</f>
        <v>1</v>
      </c>
      <c r="X41" s="10" t="str">
        <f t="shared" si="5"/>
        <v/>
      </c>
      <c r="Y41" s="11">
        <f>IF(N(W41)&gt;0,SUMIFS(GSTR2B!$F$4:$F$552,GSTR2B!$B$4:$B$552,E41,GSTR2B!$C$4:$C$552,B41),"")</f>
        <v>2515.9699999999998</v>
      </c>
      <c r="Z41" s="10" t="str">
        <f t="shared" si="6"/>
        <v/>
      </c>
    </row>
    <row r="42" spans="1:26" x14ac:dyDescent="0.3">
      <c r="A42" t="s">
        <v>3259</v>
      </c>
      <c r="B42" t="s">
        <v>3260</v>
      </c>
      <c r="C42" s="7">
        <v>45782</v>
      </c>
      <c r="D42" t="s">
        <v>220</v>
      </c>
      <c r="E42" t="s">
        <v>3145</v>
      </c>
      <c r="F42" t="s">
        <v>258</v>
      </c>
      <c r="G42" t="s">
        <v>833</v>
      </c>
      <c r="H42">
        <v>2452</v>
      </c>
      <c r="I42">
        <v>93.36</v>
      </c>
      <c r="J42" t="s">
        <v>3043</v>
      </c>
      <c r="K42">
        <v>228918.72</v>
      </c>
      <c r="L42">
        <v>18</v>
      </c>
      <c r="M42">
        <v>41205.370000000003</v>
      </c>
      <c r="N42">
        <v>270124.09000000003</v>
      </c>
      <c r="O42" s="11">
        <f>IFERROR(INDEX(PO!$G$4:$G$563,MATCH(F42,PO!$A$4:$A$563,0)),"")</f>
        <v>93.36</v>
      </c>
      <c r="P42" s="12">
        <f>IFERROR(INDEX(GRN!$E$4:$E$559,MATCH(G42,GRN!$A$4:$A$559,0)),"")</f>
        <v>2452</v>
      </c>
      <c r="Q42" s="10" t="str">
        <f t="shared" si="0"/>
        <v/>
      </c>
      <c r="R42" s="10" t="str">
        <f t="shared" si="1"/>
        <v/>
      </c>
      <c r="S42" s="10" t="str">
        <f t="shared" si="2"/>
        <v/>
      </c>
      <c r="T42" s="10" t="str">
        <f t="shared" si="3"/>
        <v/>
      </c>
      <c r="U42" s="13" t="str">
        <f>IF(J42="Billet",I42/INDEX(Bench!$B$4:$B$15,MATCH(TEXT(C42,"yyyy-mm"),Bench!$A$4:$A$15,0))-1,"")</f>
        <v/>
      </c>
      <c r="V42" s="10" t="str">
        <f t="shared" si="4"/>
        <v/>
      </c>
      <c r="W42" s="10">
        <f>IF(E42="","n/a",COUNTIFS(GSTR2B!$B$4:$B$552,E42,GSTR2B!$C$4:$C$552,B42))</f>
        <v>1</v>
      </c>
      <c r="X42" s="10" t="str">
        <f t="shared" si="5"/>
        <v/>
      </c>
      <c r="Y42" s="11">
        <f>IF(N(W42)&gt;0,SUMIFS(GSTR2B!$F$4:$F$552,GSTR2B!$B$4:$B$552,E42,GSTR2B!$C$4:$C$552,B42),"")</f>
        <v>41205.370000000003</v>
      </c>
      <c r="Z42" s="10" t="str">
        <f t="shared" si="6"/>
        <v/>
      </c>
    </row>
    <row r="43" spans="1:26" x14ac:dyDescent="0.3">
      <c r="A43" t="s">
        <v>3261</v>
      </c>
      <c r="B43" t="s">
        <v>3262</v>
      </c>
      <c r="C43" s="7">
        <v>45940</v>
      </c>
      <c r="D43" t="s">
        <v>212</v>
      </c>
      <c r="E43" t="s">
        <v>3141</v>
      </c>
      <c r="F43" t="s">
        <v>259</v>
      </c>
      <c r="G43" t="s">
        <v>834</v>
      </c>
      <c r="H43">
        <v>8847</v>
      </c>
      <c r="I43">
        <v>95.4</v>
      </c>
      <c r="J43" t="s">
        <v>3038</v>
      </c>
      <c r="K43">
        <v>844003.8</v>
      </c>
      <c r="L43">
        <v>18</v>
      </c>
      <c r="M43">
        <v>151920.68</v>
      </c>
      <c r="N43">
        <v>995924.47999999998</v>
      </c>
      <c r="O43" s="11">
        <f>IFERROR(INDEX(PO!$G$4:$G$563,MATCH(F43,PO!$A$4:$A$563,0)),"")</f>
        <v>95.4</v>
      </c>
      <c r="P43" s="12">
        <f>IFERROR(INDEX(GRN!$E$4:$E$559,MATCH(G43,GRN!$A$4:$A$559,0)),"")</f>
        <v>8847</v>
      </c>
      <c r="Q43" s="10" t="str">
        <f t="shared" si="0"/>
        <v/>
      </c>
      <c r="R43" s="10" t="str">
        <f t="shared" si="1"/>
        <v/>
      </c>
      <c r="S43" s="10" t="str">
        <f t="shared" si="2"/>
        <v/>
      </c>
      <c r="T43" s="10" t="str">
        <f t="shared" si="3"/>
        <v/>
      </c>
      <c r="U43" s="13" t="str">
        <f>IF(J43="Billet",I43/INDEX(Bench!$B$4:$B$15,MATCH(TEXT(C43,"yyyy-mm"),Bench!$A$4:$A$15,0))-1,"")</f>
        <v/>
      </c>
      <c r="V43" s="10" t="str">
        <f t="shared" si="4"/>
        <v/>
      </c>
      <c r="W43" s="10">
        <f>IF(E43="","n/a",COUNTIFS(GSTR2B!$B$4:$B$552,E43,GSTR2B!$C$4:$C$552,B43))</f>
        <v>1</v>
      </c>
      <c r="X43" s="10" t="str">
        <f t="shared" si="5"/>
        <v/>
      </c>
      <c r="Y43" s="11">
        <f>IF(N(W43)&gt;0,SUMIFS(GSTR2B!$F$4:$F$552,GSTR2B!$B$4:$B$552,E43,GSTR2B!$C$4:$C$552,B43),"")</f>
        <v>151920.68</v>
      </c>
      <c r="Z43" s="10" t="str">
        <f t="shared" si="6"/>
        <v/>
      </c>
    </row>
    <row r="44" spans="1:26" x14ac:dyDescent="0.3">
      <c r="A44" t="s">
        <v>3263</v>
      </c>
      <c r="B44" t="s">
        <v>3264</v>
      </c>
      <c r="C44" s="7">
        <v>46099</v>
      </c>
      <c r="D44" t="s">
        <v>206</v>
      </c>
      <c r="E44" t="s">
        <v>3097</v>
      </c>
      <c r="F44" t="s">
        <v>260</v>
      </c>
      <c r="G44" t="s">
        <v>835</v>
      </c>
      <c r="H44">
        <v>2437</v>
      </c>
      <c r="I44">
        <v>124.24</v>
      </c>
      <c r="J44" t="s">
        <v>3043</v>
      </c>
      <c r="K44">
        <v>302772.88</v>
      </c>
      <c r="L44">
        <v>18</v>
      </c>
      <c r="M44">
        <v>54499.12</v>
      </c>
      <c r="N44">
        <v>357272</v>
      </c>
      <c r="O44" s="11">
        <f>IFERROR(INDEX(PO!$G$4:$G$563,MATCH(F44,PO!$A$4:$A$563,0)),"")</f>
        <v>124.24</v>
      </c>
      <c r="P44" s="12">
        <f>IFERROR(INDEX(GRN!$E$4:$E$559,MATCH(G44,GRN!$A$4:$A$559,0)),"")</f>
        <v>2437</v>
      </c>
      <c r="Q44" s="10" t="str">
        <f t="shared" si="0"/>
        <v/>
      </c>
      <c r="R44" s="10" t="str">
        <f t="shared" si="1"/>
        <v/>
      </c>
      <c r="S44" s="10" t="str">
        <f t="shared" si="2"/>
        <v/>
      </c>
      <c r="T44" s="10" t="str">
        <f t="shared" si="3"/>
        <v/>
      </c>
      <c r="U44" s="13" t="str">
        <f>IF(J44="Billet",I44/INDEX(Bench!$B$4:$B$15,MATCH(TEXT(C44,"yyyy-mm"),Bench!$A$4:$A$15,0))-1,"")</f>
        <v/>
      </c>
      <c r="V44" s="10" t="str">
        <f t="shared" si="4"/>
        <v/>
      </c>
      <c r="W44" s="10">
        <f>IF(E44="","n/a",COUNTIFS(GSTR2B!$B$4:$B$552,E44,GSTR2B!$C$4:$C$552,B44))</f>
        <v>1</v>
      </c>
      <c r="X44" s="10" t="str">
        <f t="shared" si="5"/>
        <v/>
      </c>
      <c r="Y44" s="11">
        <f>IF(N(W44)&gt;0,SUMIFS(GSTR2B!$F$4:$F$552,GSTR2B!$B$4:$B$552,E44,GSTR2B!$C$4:$C$552,B44),"")</f>
        <v>54499.12</v>
      </c>
      <c r="Z44" s="10" t="str">
        <f t="shared" si="6"/>
        <v/>
      </c>
    </row>
    <row r="45" spans="1:26" x14ac:dyDescent="0.3">
      <c r="A45" t="s">
        <v>3265</v>
      </c>
      <c r="B45" t="s">
        <v>3266</v>
      </c>
      <c r="C45" s="7">
        <v>46032</v>
      </c>
      <c r="D45" t="s">
        <v>262</v>
      </c>
      <c r="E45" t="s">
        <v>3149</v>
      </c>
      <c r="F45" t="s">
        <v>261</v>
      </c>
      <c r="G45" t="s">
        <v>836</v>
      </c>
      <c r="H45">
        <v>2969</v>
      </c>
      <c r="I45">
        <v>139.77000000000001</v>
      </c>
      <c r="J45" t="s">
        <v>3048</v>
      </c>
      <c r="K45">
        <v>414977.13</v>
      </c>
      <c r="L45">
        <v>18</v>
      </c>
      <c r="M45">
        <v>74695.88</v>
      </c>
      <c r="N45">
        <v>489673.01</v>
      </c>
      <c r="O45" s="11">
        <f>IFERROR(INDEX(PO!$G$4:$G$563,MATCH(F45,PO!$A$4:$A$563,0)),"")</f>
        <v>139.77000000000001</v>
      </c>
      <c r="P45" s="12">
        <f>IFERROR(INDEX(GRN!$E$4:$E$559,MATCH(G45,GRN!$A$4:$A$559,0)),"")</f>
        <v>2969</v>
      </c>
      <c r="Q45" s="10" t="str">
        <f t="shared" si="0"/>
        <v/>
      </c>
      <c r="R45" s="10" t="str">
        <f t="shared" si="1"/>
        <v/>
      </c>
      <c r="S45" s="10" t="str">
        <f t="shared" si="2"/>
        <v/>
      </c>
      <c r="T45" s="10" t="str">
        <f t="shared" si="3"/>
        <v/>
      </c>
      <c r="U45" s="13" t="str">
        <f>IF(J45="Billet",I45/INDEX(Bench!$B$4:$B$15,MATCH(TEXT(C45,"yyyy-mm"),Bench!$A$4:$A$15,0))-1,"")</f>
        <v/>
      </c>
      <c r="V45" s="10" t="str">
        <f t="shared" si="4"/>
        <v/>
      </c>
      <c r="W45" s="10">
        <f>IF(E45="","n/a",COUNTIFS(GSTR2B!$B$4:$B$552,E45,GSTR2B!$C$4:$C$552,B45))</f>
        <v>1</v>
      </c>
      <c r="X45" s="10" t="str">
        <f t="shared" si="5"/>
        <v/>
      </c>
      <c r="Y45" s="11">
        <f>IF(N(W45)&gt;0,SUMIFS(GSTR2B!$F$4:$F$552,GSTR2B!$B$4:$B$552,E45,GSTR2B!$C$4:$C$552,B45),"")</f>
        <v>74695.88</v>
      </c>
      <c r="Z45" s="10" t="str">
        <f t="shared" si="6"/>
        <v/>
      </c>
    </row>
    <row r="46" spans="1:26" x14ac:dyDescent="0.3">
      <c r="A46" t="s">
        <v>3267</v>
      </c>
      <c r="B46" t="s">
        <v>3268</v>
      </c>
      <c r="C46" s="7">
        <v>46037</v>
      </c>
      <c r="D46" t="s">
        <v>198</v>
      </c>
      <c r="E46" t="s">
        <v>3073</v>
      </c>
      <c r="F46" t="s">
        <v>263</v>
      </c>
      <c r="G46" t="s">
        <v>837</v>
      </c>
      <c r="H46">
        <v>2076</v>
      </c>
      <c r="I46">
        <v>147.74</v>
      </c>
      <c r="J46" t="s">
        <v>3043</v>
      </c>
      <c r="K46">
        <v>306708.24</v>
      </c>
      <c r="L46">
        <v>18</v>
      </c>
      <c r="M46">
        <v>55207.48</v>
      </c>
      <c r="N46">
        <v>361915.72</v>
      </c>
      <c r="O46" s="11">
        <f>IFERROR(INDEX(PO!$G$4:$G$563,MATCH(F46,PO!$A$4:$A$563,0)),"")</f>
        <v>147.74</v>
      </c>
      <c r="P46" s="12">
        <f>IFERROR(INDEX(GRN!$E$4:$E$559,MATCH(G46,GRN!$A$4:$A$559,0)),"")</f>
        <v>2076</v>
      </c>
      <c r="Q46" s="10" t="str">
        <f t="shared" si="0"/>
        <v/>
      </c>
      <c r="R46" s="10" t="str">
        <f t="shared" si="1"/>
        <v/>
      </c>
      <c r="S46" s="10" t="str">
        <f t="shared" si="2"/>
        <v/>
      </c>
      <c r="T46" s="10" t="str">
        <f t="shared" si="3"/>
        <v/>
      </c>
      <c r="U46" s="13" t="str">
        <f>IF(J46="Billet",I46/INDEX(Bench!$B$4:$B$15,MATCH(TEXT(C46,"yyyy-mm"),Bench!$A$4:$A$15,0))-1,"")</f>
        <v/>
      </c>
      <c r="V46" s="10" t="str">
        <f t="shared" si="4"/>
        <v/>
      </c>
      <c r="W46" s="10">
        <f>IF(E46="","n/a",COUNTIFS(GSTR2B!$B$4:$B$552,E46,GSTR2B!$C$4:$C$552,B46))</f>
        <v>1</v>
      </c>
      <c r="X46" s="10" t="str">
        <f t="shared" si="5"/>
        <v/>
      </c>
      <c r="Y46" s="11">
        <f>IF(N(W46)&gt;0,SUMIFS(GSTR2B!$F$4:$F$552,GSTR2B!$B$4:$B$552,E46,GSTR2B!$C$4:$C$552,B46),"")</f>
        <v>55207.48</v>
      </c>
      <c r="Z46" s="10" t="str">
        <f t="shared" si="6"/>
        <v/>
      </c>
    </row>
    <row r="47" spans="1:26" x14ac:dyDescent="0.3">
      <c r="A47" t="s">
        <v>3269</v>
      </c>
      <c r="B47" t="s">
        <v>3270</v>
      </c>
      <c r="C47" s="7">
        <v>45954</v>
      </c>
      <c r="D47" t="s">
        <v>188</v>
      </c>
      <c r="E47" t="s">
        <v>3112</v>
      </c>
      <c r="F47" t="s">
        <v>264</v>
      </c>
      <c r="G47" t="s">
        <v>838</v>
      </c>
      <c r="H47">
        <v>9824</v>
      </c>
      <c r="I47">
        <v>250.72</v>
      </c>
      <c r="J47" t="s">
        <v>3032</v>
      </c>
      <c r="K47">
        <v>2463073.2799999998</v>
      </c>
      <c r="L47">
        <v>18</v>
      </c>
      <c r="M47">
        <v>443353.19</v>
      </c>
      <c r="N47">
        <v>2906426.47</v>
      </c>
      <c r="O47" s="11">
        <f>IFERROR(INDEX(PO!$G$4:$G$563,MATCH(F47,PO!$A$4:$A$563,0)),"")</f>
        <v>250.72</v>
      </c>
      <c r="P47" s="12">
        <f>IFERROR(INDEX(GRN!$E$4:$E$559,MATCH(G47,GRN!$A$4:$A$559,0)),"")</f>
        <v>9824</v>
      </c>
      <c r="Q47" s="10" t="str">
        <f t="shared" si="0"/>
        <v/>
      </c>
      <c r="R47" s="10" t="str">
        <f t="shared" si="1"/>
        <v/>
      </c>
      <c r="S47" s="10" t="str">
        <f t="shared" si="2"/>
        <v/>
      </c>
      <c r="T47" s="10" t="str">
        <f t="shared" si="3"/>
        <v/>
      </c>
      <c r="U47" s="13">
        <f>IF(J47="Billet",I47/INDEX(Bench!$B$4:$B$15,MATCH(TEXT(C47,"yyyy-mm"),Bench!$A$4:$A$15,0))-1,"")</f>
        <v>7.9195979899497893E-3</v>
      </c>
      <c r="V47" s="10" t="str">
        <f t="shared" si="4"/>
        <v/>
      </c>
      <c r="W47" s="10">
        <f>IF(E47="","n/a",COUNTIFS(GSTR2B!$B$4:$B$552,E47,GSTR2B!$C$4:$C$552,B47))</f>
        <v>1</v>
      </c>
      <c r="X47" s="10" t="str">
        <f t="shared" si="5"/>
        <v/>
      </c>
      <c r="Y47" s="11">
        <f>IF(N(W47)&gt;0,SUMIFS(GSTR2B!$F$4:$F$552,GSTR2B!$B$4:$B$552,E47,GSTR2B!$C$4:$C$552,B47),"")</f>
        <v>443353.19</v>
      </c>
      <c r="Z47" s="10" t="str">
        <f t="shared" si="6"/>
        <v/>
      </c>
    </row>
    <row r="48" spans="1:26" x14ac:dyDescent="0.3">
      <c r="A48" t="s">
        <v>3271</v>
      </c>
      <c r="B48" t="s">
        <v>3272</v>
      </c>
      <c r="C48" s="7">
        <v>45960</v>
      </c>
      <c r="D48" t="s">
        <v>266</v>
      </c>
      <c r="E48" t="s">
        <v>3069</v>
      </c>
      <c r="F48" t="s">
        <v>265</v>
      </c>
      <c r="G48" t="s">
        <v>839</v>
      </c>
      <c r="H48">
        <v>4913</v>
      </c>
      <c r="I48">
        <v>103.2</v>
      </c>
      <c r="J48" t="s">
        <v>3038</v>
      </c>
      <c r="K48">
        <v>507021.6</v>
      </c>
      <c r="L48">
        <v>18</v>
      </c>
      <c r="M48">
        <v>91263.89</v>
      </c>
      <c r="N48">
        <v>598285.49</v>
      </c>
      <c r="O48" s="11">
        <f>IFERROR(INDEX(PO!$G$4:$G$563,MATCH(F48,PO!$A$4:$A$563,0)),"")</f>
        <v>103.2</v>
      </c>
      <c r="P48" s="12">
        <f>IFERROR(INDEX(GRN!$E$4:$E$559,MATCH(G48,GRN!$A$4:$A$559,0)),"")</f>
        <v>4913</v>
      </c>
      <c r="Q48" s="10" t="str">
        <f t="shared" si="0"/>
        <v/>
      </c>
      <c r="R48" s="10" t="str">
        <f t="shared" si="1"/>
        <v/>
      </c>
      <c r="S48" s="10" t="str">
        <f t="shared" si="2"/>
        <v/>
      </c>
      <c r="T48" s="10" t="str">
        <f t="shared" si="3"/>
        <v/>
      </c>
      <c r="U48" s="13" t="str">
        <f>IF(J48="Billet",I48/INDEX(Bench!$B$4:$B$15,MATCH(TEXT(C48,"yyyy-mm"),Bench!$A$4:$A$15,0))-1,"")</f>
        <v/>
      </c>
      <c r="V48" s="10" t="str">
        <f t="shared" si="4"/>
        <v/>
      </c>
      <c r="W48" s="10">
        <f>IF(E48="","n/a",COUNTIFS(GSTR2B!$B$4:$B$552,E48,GSTR2B!$C$4:$C$552,B48))</f>
        <v>1</v>
      </c>
      <c r="X48" s="10" t="str">
        <f t="shared" si="5"/>
        <v/>
      </c>
      <c r="Y48" s="11">
        <f>IF(N(W48)&gt;0,SUMIFS(GSTR2B!$F$4:$F$552,GSTR2B!$B$4:$B$552,E48,GSTR2B!$C$4:$C$552,B48),"")</f>
        <v>91263.89</v>
      </c>
      <c r="Z48" s="10" t="str">
        <f t="shared" si="6"/>
        <v/>
      </c>
    </row>
    <row r="49" spans="1:26" x14ac:dyDescent="0.3">
      <c r="A49" t="s">
        <v>3273</v>
      </c>
      <c r="B49" t="s">
        <v>3274</v>
      </c>
      <c r="C49" s="7">
        <v>46099</v>
      </c>
      <c r="D49" t="s">
        <v>215</v>
      </c>
      <c r="E49" t="s">
        <v>3093</v>
      </c>
      <c r="F49" t="s">
        <v>267</v>
      </c>
      <c r="G49" t="s">
        <v>840</v>
      </c>
      <c r="H49">
        <v>4287</v>
      </c>
      <c r="I49">
        <v>59.56</v>
      </c>
      <c r="J49" t="s">
        <v>3038</v>
      </c>
      <c r="K49">
        <v>255333.72</v>
      </c>
      <c r="L49">
        <v>18</v>
      </c>
      <c r="M49">
        <v>45960.07</v>
      </c>
      <c r="N49">
        <v>301293.78999999998</v>
      </c>
      <c r="O49" s="11">
        <f>IFERROR(INDEX(PO!$G$4:$G$563,MATCH(F49,PO!$A$4:$A$563,0)),"")</f>
        <v>59.56</v>
      </c>
      <c r="P49" s="12">
        <f>IFERROR(INDEX(GRN!$E$4:$E$559,MATCH(G49,GRN!$A$4:$A$559,0)),"")</f>
        <v>4287</v>
      </c>
      <c r="Q49" s="10" t="str">
        <f t="shared" si="0"/>
        <v/>
      </c>
      <c r="R49" s="10" t="str">
        <f t="shared" si="1"/>
        <v/>
      </c>
      <c r="S49" s="10" t="str">
        <f t="shared" si="2"/>
        <v/>
      </c>
      <c r="T49" s="10" t="str">
        <f t="shared" si="3"/>
        <v/>
      </c>
      <c r="U49" s="13" t="str">
        <f>IF(J49="Billet",I49/INDEX(Bench!$B$4:$B$15,MATCH(TEXT(C49,"yyyy-mm"),Bench!$A$4:$A$15,0))-1,"")</f>
        <v/>
      </c>
      <c r="V49" s="10" t="str">
        <f t="shared" si="4"/>
        <v/>
      </c>
      <c r="W49" s="10">
        <f>IF(E49="","n/a",COUNTIFS(GSTR2B!$B$4:$B$552,E49,GSTR2B!$C$4:$C$552,B49))</f>
        <v>1</v>
      </c>
      <c r="X49" s="10" t="str">
        <f t="shared" si="5"/>
        <v/>
      </c>
      <c r="Y49" s="11">
        <f>IF(N(W49)&gt;0,SUMIFS(GSTR2B!$F$4:$F$552,GSTR2B!$B$4:$B$552,E49,GSTR2B!$C$4:$C$552,B49),"")</f>
        <v>45960.07</v>
      </c>
      <c r="Z49" s="10" t="str">
        <f t="shared" si="6"/>
        <v/>
      </c>
    </row>
    <row r="50" spans="1:26" x14ac:dyDescent="0.3">
      <c r="A50" t="s">
        <v>3275</v>
      </c>
      <c r="B50" t="s">
        <v>3276</v>
      </c>
      <c r="C50" s="7">
        <v>46014</v>
      </c>
      <c r="D50" t="s">
        <v>241</v>
      </c>
      <c r="E50" t="s">
        <v>3116</v>
      </c>
      <c r="F50" t="s">
        <v>268</v>
      </c>
      <c r="G50" t="s">
        <v>841</v>
      </c>
      <c r="H50">
        <v>3101</v>
      </c>
      <c r="I50">
        <v>70.64</v>
      </c>
      <c r="J50" t="s">
        <v>3038</v>
      </c>
      <c r="K50">
        <v>219054.64</v>
      </c>
      <c r="L50">
        <v>18</v>
      </c>
      <c r="M50">
        <v>39429.839999999997</v>
      </c>
      <c r="N50">
        <v>258484.48000000001</v>
      </c>
      <c r="O50" s="11">
        <f>IFERROR(INDEX(PO!$G$4:$G$563,MATCH(F50,PO!$A$4:$A$563,0)),"")</f>
        <v>70.64</v>
      </c>
      <c r="P50" s="12">
        <f>IFERROR(INDEX(GRN!$E$4:$E$559,MATCH(G50,GRN!$A$4:$A$559,0)),"")</f>
        <v>3101</v>
      </c>
      <c r="Q50" s="10" t="str">
        <f t="shared" si="0"/>
        <v/>
      </c>
      <c r="R50" s="10" t="str">
        <f t="shared" si="1"/>
        <v/>
      </c>
      <c r="S50" s="10" t="str">
        <f t="shared" si="2"/>
        <v/>
      </c>
      <c r="T50" s="10" t="str">
        <f t="shared" si="3"/>
        <v/>
      </c>
      <c r="U50" s="13" t="str">
        <f>IF(J50="Billet",I50/INDEX(Bench!$B$4:$B$15,MATCH(TEXT(C50,"yyyy-mm"),Bench!$A$4:$A$15,0))-1,"")</f>
        <v/>
      </c>
      <c r="V50" s="10" t="str">
        <f t="shared" si="4"/>
        <v/>
      </c>
      <c r="W50" s="10">
        <f>IF(E50="","n/a",COUNTIFS(GSTR2B!$B$4:$B$552,E50,GSTR2B!$C$4:$C$552,B50))</f>
        <v>1</v>
      </c>
      <c r="X50" s="10" t="str">
        <f t="shared" si="5"/>
        <v/>
      </c>
      <c r="Y50" s="11">
        <f>IF(N(W50)&gt;0,SUMIFS(GSTR2B!$F$4:$F$552,GSTR2B!$B$4:$B$552,E50,GSTR2B!$C$4:$C$552,B50),"")</f>
        <v>39429.839999999997</v>
      </c>
      <c r="Z50" s="10" t="str">
        <f t="shared" si="6"/>
        <v/>
      </c>
    </row>
    <row r="51" spans="1:26" x14ac:dyDescent="0.3">
      <c r="A51" t="s">
        <v>3277</v>
      </c>
      <c r="B51" t="s">
        <v>3278</v>
      </c>
      <c r="C51" s="7">
        <v>45796</v>
      </c>
      <c r="D51" t="s">
        <v>241</v>
      </c>
      <c r="E51" t="s">
        <v>3116</v>
      </c>
      <c r="F51" t="s">
        <v>269</v>
      </c>
      <c r="G51" t="s">
        <v>842</v>
      </c>
      <c r="H51">
        <v>8526</v>
      </c>
      <c r="I51">
        <v>84.49</v>
      </c>
      <c r="J51" t="s">
        <v>3038</v>
      </c>
      <c r="K51">
        <v>720361.74</v>
      </c>
      <c r="L51">
        <v>18</v>
      </c>
      <c r="M51">
        <v>129665.11</v>
      </c>
      <c r="N51">
        <v>850026.85</v>
      </c>
      <c r="O51" s="11">
        <f>IFERROR(INDEX(PO!$G$4:$G$563,MATCH(F51,PO!$A$4:$A$563,0)),"")</f>
        <v>84.49</v>
      </c>
      <c r="P51" s="12">
        <f>IFERROR(INDEX(GRN!$E$4:$E$559,MATCH(G51,GRN!$A$4:$A$559,0)),"")</f>
        <v>8526</v>
      </c>
      <c r="Q51" s="10" t="str">
        <f t="shared" si="0"/>
        <v/>
      </c>
      <c r="R51" s="10" t="str">
        <f t="shared" si="1"/>
        <v/>
      </c>
      <c r="S51" s="10" t="str">
        <f t="shared" si="2"/>
        <v/>
      </c>
      <c r="T51" s="10" t="str">
        <f t="shared" si="3"/>
        <v/>
      </c>
      <c r="U51" s="13" t="str">
        <f>IF(J51="Billet",I51/INDEX(Bench!$B$4:$B$15,MATCH(TEXT(C51,"yyyy-mm"),Bench!$A$4:$A$15,0))-1,"")</f>
        <v/>
      </c>
      <c r="V51" s="10" t="str">
        <f t="shared" si="4"/>
        <v/>
      </c>
      <c r="W51" s="10">
        <f>IF(E51="","n/a",COUNTIFS(GSTR2B!$B$4:$B$552,E51,GSTR2B!$C$4:$C$552,B51))</f>
        <v>1</v>
      </c>
      <c r="X51" s="10" t="str">
        <f t="shared" si="5"/>
        <v/>
      </c>
      <c r="Y51" s="11">
        <f>IF(N(W51)&gt;0,SUMIFS(GSTR2B!$F$4:$F$552,GSTR2B!$B$4:$B$552,E51,GSTR2B!$C$4:$C$552,B51),"")</f>
        <v>129665.11</v>
      </c>
      <c r="Z51" s="10" t="str">
        <f t="shared" si="6"/>
        <v/>
      </c>
    </row>
    <row r="52" spans="1:26" x14ac:dyDescent="0.3">
      <c r="A52" t="s">
        <v>3279</v>
      </c>
      <c r="B52" t="s">
        <v>3280</v>
      </c>
      <c r="C52" s="7">
        <v>45961</v>
      </c>
      <c r="D52" t="s">
        <v>202</v>
      </c>
      <c r="E52" t="s">
        <v>3125</v>
      </c>
      <c r="F52" t="s">
        <v>270</v>
      </c>
      <c r="G52" t="s">
        <v>843</v>
      </c>
      <c r="H52">
        <v>598</v>
      </c>
      <c r="I52">
        <v>618.9</v>
      </c>
      <c r="J52" t="s">
        <v>3048</v>
      </c>
      <c r="K52">
        <v>370102.2</v>
      </c>
      <c r="L52">
        <v>18</v>
      </c>
      <c r="M52">
        <v>66618.399999999994</v>
      </c>
      <c r="N52">
        <v>436720.6</v>
      </c>
      <c r="O52" s="11">
        <f>IFERROR(INDEX(PO!$G$4:$G$563,MATCH(F52,PO!$A$4:$A$563,0)),"")</f>
        <v>618.9</v>
      </c>
      <c r="P52" s="12">
        <f>IFERROR(INDEX(GRN!$E$4:$E$559,MATCH(G52,GRN!$A$4:$A$559,0)),"")</f>
        <v>598</v>
      </c>
      <c r="Q52" s="10" t="str">
        <f t="shared" si="0"/>
        <v/>
      </c>
      <c r="R52" s="10" t="str">
        <f t="shared" si="1"/>
        <v/>
      </c>
      <c r="S52" s="10" t="str">
        <f t="shared" si="2"/>
        <v/>
      </c>
      <c r="T52" s="10" t="str">
        <f t="shared" si="3"/>
        <v/>
      </c>
      <c r="U52" s="13" t="str">
        <f>IF(J52="Billet",I52/INDEX(Bench!$B$4:$B$15,MATCH(TEXT(C52,"yyyy-mm"),Bench!$A$4:$A$15,0))-1,"")</f>
        <v/>
      </c>
      <c r="V52" s="10" t="str">
        <f t="shared" si="4"/>
        <v/>
      </c>
      <c r="W52" s="10">
        <f>IF(E52="","n/a",COUNTIFS(GSTR2B!$B$4:$B$552,E52,GSTR2B!$C$4:$C$552,B52))</f>
        <v>1</v>
      </c>
      <c r="X52" s="10" t="str">
        <f t="shared" si="5"/>
        <v/>
      </c>
      <c r="Y52" s="11">
        <f>IF(N(W52)&gt;0,SUMIFS(GSTR2B!$F$4:$F$552,GSTR2B!$B$4:$B$552,E52,GSTR2B!$C$4:$C$552,B52),"")</f>
        <v>66618.399999999994</v>
      </c>
      <c r="Z52" s="10" t="str">
        <f t="shared" si="6"/>
        <v/>
      </c>
    </row>
    <row r="53" spans="1:26" x14ac:dyDescent="0.3">
      <c r="A53" t="s">
        <v>3281</v>
      </c>
      <c r="B53" t="s">
        <v>3282</v>
      </c>
      <c r="C53" s="7">
        <v>45882</v>
      </c>
      <c r="D53" t="s">
        <v>239</v>
      </c>
      <c r="E53" t="s">
        <v>3105</v>
      </c>
      <c r="F53" t="s">
        <v>271</v>
      </c>
      <c r="G53" t="s">
        <v>844</v>
      </c>
      <c r="H53">
        <v>7</v>
      </c>
      <c r="I53">
        <v>41163.660000000003</v>
      </c>
      <c r="J53" t="s">
        <v>3053</v>
      </c>
      <c r="K53">
        <v>288145.62</v>
      </c>
      <c r="L53">
        <v>5</v>
      </c>
      <c r="M53">
        <v>14407.28</v>
      </c>
      <c r="N53">
        <v>302552.90000000002</v>
      </c>
      <c r="O53" s="11">
        <f>IFERROR(INDEX(PO!$G$4:$G$563,MATCH(F53,PO!$A$4:$A$563,0)),"")</f>
        <v>41163.660000000003</v>
      </c>
      <c r="P53" s="12">
        <f>IFERROR(INDEX(GRN!$E$4:$E$559,MATCH(G53,GRN!$A$4:$A$559,0)),"")</f>
        <v>7</v>
      </c>
      <c r="Q53" s="10" t="str">
        <f t="shared" si="0"/>
        <v/>
      </c>
      <c r="R53" s="10" t="str">
        <f t="shared" si="1"/>
        <v/>
      </c>
      <c r="S53" s="10" t="str">
        <f t="shared" si="2"/>
        <v/>
      </c>
      <c r="T53" s="10" t="str">
        <f t="shared" si="3"/>
        <v/>
      </c>
      <c r="U53" s="13" t="str">
        <f>IF(J53="Billet",I53/INDEX(Bench!$B$4:$B$15,MATCH(TEXT(C53,"yyyy-mm"),Bench!$A$4:$A$15,0))-1,"")</f>
        <v/>
      </c>
      <c r="V53" s="10" t="str">
        <f t="shared" si="4"/>
        <v/>
      </c>
      <c r="W53" s="10">
        <f>IF(E53="","n/a",COUNTIFS(GSTR2B!$B$4:$B$552,E53,GSTR2B!$C$4:$C$552,B53))</f>
        <v>1</v>
      </c>
      <c r="X53" s="10" t="str">
        <f t="shared" si="5"/>
        <v/>
      </c>
      <c r="Y53" s="11">
        <f>IF(N(W53)&gt;0,SUMIFS(GSTR2B!$F$4:$F$552,GSTR2B!$B$4:$B$552,E53,GSTR2B!$C$4:$C$552,B53),"")</f>
        <v>14407.28</v>
      </c>
      <c r="Z53" s="10" t="str">
        <f t="shared" si="6"/>
        <v/>
      </c>
    </row>
    <row r="54" spans="1:26" x14ac:dyDescent="0.3">
      <c r="A54" t="s">
        <v>3283</v>
      </c>
      <c r="B54" t="s">
        <v>3284</v>
      </c>
      <c r="C54" s="7">
        <v>46110</v>
      </c>
      <c r="D54" t="s">
        <v>202</v>
      </c>
      <c r="E54" t="s">
        <v>3125</v>
      </c>
      <c r="F54" t="s">
        <v>272</v>
      </c>
      <c r="G54" t="s">
        <v>845</v>
      </c>
      <c r="H54">
        <v>1597</v>
      </c>
      <c r="I54">
        <v>460.64</v>
      </c>
      <c r="J54" t="s">
        <v>3048</v>
      </c>
      <c r="K54">
        <v>735642.08</v>
      </c>
      <c r="L54">
        <v>18</v>
      </c>
      <c r="M54">
        <v>132415.57</v>
      </c>
      <c r="N54">
        <v>868057.64999999991</v>
      </c>
      <c r="O54" s="11">
        <f>IFERROR(INDEX(PO!$G$4:$G$563,MATCH(F54,PO!$A$4:$A$563,0)),"")</f>
        <v>460.64</v>
      </c>
      <c r="P54" s="12">
        <f>IFERROR(INDEX(GRN!$E$4:$E$559,MATCH(G54,GRN!$A$4:$A$559,0)),"")</f>
        <v>1597</v>
      </c>
      <c r="Q54" s="10" t="str">
        <f t="shared" si="0"/>
        <v/>
      </c>
      <c r="R54" s="10" t="str">
        <f t="shared" si="1"/>
        <v/>
      </c>
      <c r="S54" s="10" t="str">
        <f t="shared" si="2"/>
        <v/>
      </c>
      <c r="T54" s="10" t="str">
        <f t="shared" si="3"/>
        <v/>
      </c>
      <c r="U54" s="13" t="str">
        <f>IF(J54="Billet",I54/INDEX(Bench!$B$4:$B$15,MATCH(TEXT(C54,"yyyy-mm"),Bench!$A$4:$A$15,0))-1,"")</f>
        <v/>
      </c>
      <c r="V54" s="10" t="str">
        <f t="shared" si="4"/>
        <v/>
      </c>
      <c r="W54" s="10">
        <f>IF(E54="","n/a",COUNTIFS(GSTR2B!$B$4:$B$552,E54,GSTR2B!$C$4:$C$552,B54))</f>
        <v>1</v>
      </c>
      <c r="X54" s="10" t="str">
        <f t="shared" si="5"/>
        <v/>
      </c>
      <c r="Y54" s="11">
        <f>IF(N(W54)&gt;0,SUMIFS(GSTR2B!$F$4:$F$552,GSTR2B!$B$4:$B$552,E54,GSTR2B!$C$4:$C$552,B54),"")</f>
        <v>132415.57</v>
      </c>
      <c r="Z54" s="10" t="str">
        <f t="shared" si="6"/>
        <v/>
      </c>
    </row>
    <row r="55" spans="1:26" x14ac:dyDescent="0.3">
      <c r="A55" t="s">
        <v>3285</v>
      </c>
      <c r="B55" t="s">
        <v>3286</v>
      </c>
      <c r="C55" s="7">
        <v>45892</v>
      </c>
      <c r="D55" t="s">
        <v>218</v>
      </c>
      <c r="E55" t="s">
        <v>3081</v>
      </c>
      <c r="F55" t="s">
        <v>273</v>
      </c>
      <c r="G55" t="s">
        <v>846</v>
      </c>
      <c r="H55">
        <v>9</v>
      </c>
      <c r="I55">
        <v>33697.96</v>
      </c>
      <c r="J55" t="s">
        <v>3053</v>
      </c>
      <c r="K55">
        <v>303281.64</v>
      </c>
      <c r="L55">
        <v>5</v>
      </c>
      <c r="M55">
        <v>15164.08</v>
      </c>
      <c r="N55">
        <v>318445.71999999997</v>
      </c>
      <c r="O55" s="11">
        <f>IFERROR(INDEX(PO!$G$4:$G$563,MATCH(F55,PO!$A$4:$A$563,0)),"")</f>
        <v>33697.96</v>
      </c>
      <c r="P55" s="12">
        <f>IFERROR(INDEX(GRN!$E$4:$E$559,MATCH(G55,GRN!$A$4:$A$559,0)),"")</f>
        <v>9</v>
      </c>
      <c r="Q55" s="10" t="str">
        <f t="shared" si="0"/>
        <v/>
      </c>
      <c r="R55" s="10" t="str">
        <f t="shared" si="1"/>
        <v/>
      </c>
      <c r="S55" s="10" t="str">
        <f t="shared" si="2"/>
        <v/>
      </c>
      <c r="T55" s="10" t="str">
        <f t="shared" si="3"/>
        <v/>
      </c>
      <c r="U55" s="13" t="str">
        <f>IF(J55="Billet",I55/INDEX(Bench!$B$4:$B$15,MATCH(TEXT(C55,"yyyy-mm"),Bench!$A$4:$A$15,0))-1,"")</f>
        <v/>
      </c>
      <c r="V55" s="10" t="str">
        <f t="shared" si="4"/>
        <v/>
      </c>
      <c r="W55" s="10">
        <f>IF(E55="","n/a",COUNTIFS(GSTR2B!$B$4:$B$552,E55,GSTR2B!$C$4:$C$552,B55))</f>
        <v>1</v>
      </c>
      <c r="X55" s="10" t="str">
        <f t="shared" si="5"/>
        <v/>
      </c>
      <c r="Y55" s="11">
        <f>IF(N(W55)&gt;0,SUMIFS(GSTR2B!$F$4:$F$552,GSTR2B!$B$4:$B$552,E55,GSTR2B!$C$4:$C$552,B55),"")</f>
        <v>15164.08</v>
      </c>
      <c r="Z55" s="10" t="str">
        <f t="shared" si="6"/>
        <v/>
      </c>
    </row>
    <row r="56" spans="1:26" x14ac:dyDescent="0.3">
      <c r="A56" t="s">
        <v>3287</v>
      </c>
      <c r="B56" t="s">
        <v>3288</v>
      </c>
      <c r="C56" s="7">
        <v>45859</v>
      </c>
      <c r="D56" t="s">
        <v>198</v>
      </c>
      <c r="E56" t="s">
        <v>3073</v>
      </c>
      <c r="F56" t="s">
        <v>274</v>
      </c>
      <c r="G56" t="s">
        <v>847</v>
      </c>
      <c r="H56">
        <v>4649</v>
      </c>
      <c r="I56">
        <v>154.88999999999999</v>
      </c>
      <c r="J56" t="s">
        <v>3043</v>
      </c>
      <c r="K56">
        <v>720083.61</v>
      </c>
      <c r="L56">
        <v>18</v>
      </c>
      <c r="M56">
        <v>129615.05</v>
      </c>
      <c r="N56">
        <v>849698.66</v>
      </c>
      <c r="O56" s="11">
        <f>IFERROR(INDEX(PO!$G$4:$G$563,MATCH(F56,PO!$A$4:$A$563,0)),"")</f>
        <v>154.88999999999999</v>
      </c>
      <c r="P56" s="12">
        <f>IFERROR(INDEX(GRN!$E$4:$E$559,MATCH(G56,GRN!$A$4:$A$559,0)),"")</f>
        <v>4649</v>
      </c>
      <c r="Q56" s="10" t="str">
        <f t="shared" si="0"/>
        <v/>
      </c>
      <c r="R56" s="10" t="str">
        <f t="shared" si="1"/>
        <v/>
      </c>
      <c r="S56" s="10" t="str">
        <f t="shared" si="2"/>
        <v/>
      </c>
      <c r="T56" s="10" t="str">
        <f t="shared" si="3"/>
        <v/>
      </c>
      <c r="U56" s="13" t="str">
        <f>IF(J56="Billet",I56/INDEX(Bench!$B$4:$B$15,MATCH(TEXT(C56,"yyyy-mm"),Bench!$A$4:$A$15,0))-1,"")</f>
        <v/>
      </c>
      <c r="V56" s="10" t="str">
        <f t="shared" si="4"/>
        <v/>
      </c>
      <c r="W56" s="10">
        <f>IF(E56="","n/a",COUNTIFS(GSTR2B!$B$4:$B$552,E56,GSTR2B!$C$4:$C$552,B56))</f>
        <v>1</v>
      </c>
      <c r="X56" s="10" t="str">
        <f t="shared" si="5"/>
        <v/>
      </c>
      <c r="Y56" s="11">
        <f>IF(N(W56)&gt;0,SUMIFS(GSTR2B!$F$4:$F$552,GSTR2B!$B$4:$B$552,E56,GSTR2B!$C$4:$C$552,B56),"")</f>
        <v>129615.05</v>
      </c>
      <c r="Z56" s="10" t="str">
        <f t="shared" si="6"/>
        <v/>
      </c>
    </row>
    <row r="57" spans="1:26" x14ac:dyDescent="0.3">
      <c r="A57" t="s">
        <v>3289</v>
      </c>
      <c r="B57" t="s">
        <v>3290</v>
      </c>
      <c r="C57" s="7">
        <v>45948</v>
      </c>
      <c r="D57" t="s">
        <v>244</v>
      </c>
      <c r="E57" t="s">
        <v>3133</v>
      </c>
      <c r="F57" t="s">
        <v>275</v>
      </c>
      <c r="G57" t="s">
        <v>848</v>
      </c>
      <c r="H57">
        <v>1</v>
      </c>
      <c r="I57">
        <v>124266.48</v>
      </c>
      <c r="J57" t="s">
        <v>3059</v>
      </c>
      <c r="K57">
        <v>124266.48</v>
      </c>
      <c r="L57">
        <v>18</v>
      </c>
      <c r="M57">
        <v>22367.97</v>
      </c>
      <c r="N57">
        <v>146634.45000000001</v>
      </c>
      <c r="O57" s="11">
        <f>IFERROR(INDEX(PO!$G$4:$G$563,MATCH(F57,PO!$A$4:$A$563,0)),"")</f>
        <v>124266.48</v>
      </c>
      <c r="P57" s="12">
        <f>IFERROR(INDEX(GRN!$E$4:$E$559,MATCH(G57,GRN!$A$4:$A$559,0)),"")</f>
        <v>1</v>
      </c>
      <c r="Q57" s="10" t="str">
        <f t="shared" si="0"/>
        <v/>
      </c>
      <c r="R57" s="10" t="str">
        <f t="shared" si="1"/>
        <v/>
      </c>
      <c r="S57" s="10" t="str">
        <f t="shared" si="2"/>
        <v/>
      </c>
      <c r="T57" s="10" t="str">
        <f t="shared" si="3"/>
        <v/>
      </c>
      <c r="U57" s="13" t="str">
        <f>IF(J57="Billet",I57/INDEX(Bench!$B$4:$B$15,MATCH(TEXT(C57,"yyyy-mm"),Bench!$A$4:$A$15,0))-1,"")</f>
        <v/>
      </c>
      <c r="V57" s="10" t="str">
        <f t="shared" si="4"/>
        <v/>
      </c>
      <c r="W57" s="10">
        <f>IF(E57="","n/a",COUNTIFS(GSTR2B!$B$4:$B$552,E57,GSTR2B!$C$4:$C$552,B57))</f>
        <v>1</v>
      </c>
      <c r="X57" s="10" t="str">
        <f t="shared" si="5"/>
        <v/>
      </c>
      <c r="Y57" s="11">
        <f>IF(N(W57)&gt;0,SUMIFS(GSTR2B!$F$4:$F$552,GSTR2B!$B$4:$B$552,E57,GSTR2B!$C$4:$C$552,B57),"")</f>
        <v>22367.97</v>
      </c>
      <c r="Z57" s="10" t="str">
        <f t="shared" si="6"/>
        <v/>
      </c>
    </row>
    <row r="58" spans="1:26" x14ac:dyDescent="0.3">
      <c r="A58" t="s">
        <v>3291</v>
      </c>
      <c r="B58" t="s">
        <v>3292</v>
      </c>
      <c r="C58" s="7">
        <v>45818</v>
      </c>
      <c r="D58" t="s">
        <v>277</v>
      </c>
      <c r="E58" t="s">
        <v>3152</v>
      </c>
      <c r="F58" t="s">
        <v>276</v>
      </c>
      <c r="G58" t="s">
        <v>849</v>
      </c>
      <c r="H58">
        <v>10</v>
      </c>
      <c r="I58">
        <v>43564.42</v>
      </c>
      <c r="J58" t="s">
        <v>3053</v>
      </c>
      <c r="K58">
        <v>435644.2</v>
      </c>
      <c r="L58">
        <v>5</v>
      </c>
      <c r="M58">
        <v>21782.21</v>
      </c>
      <c r="N58">
        <v>457426.41</v>
      </c>
      <c r="O58" s="11">
        <f>IFERROR(INDEX(PO!$G$4:$G$563,MATCH(F58,PO!$A$4:$A$563,0)),"")</f>
        <v>43564.42</v>
      </c>
      <c r="P58" s="12">
        <f>IFERROR(INDEX(GRN!$E$4:$E$559,MATCH(G58,GRN!$A$4:$A$559,0)),"")</f>
        <v>10</v>
      </c>
      <c r="Q58" s="10" t="str">
        <f t="shared" si="0"/>
        <v/>
      </c>
      <c r="R58" s="10" t="str">
        <f t="shared" si="1"/>
        <v/>
      </c>
      <c r="S58" s="10" t="str">
        <f t="shared" si="2"/>
        <v/>
      </c>
      <c r="T58" s="10" t="str">
        <f t="shared" si="3"/>
        <v/>
      </c>
      <c r="U58" s="13" t="str">
        <f>IF(J58="Billet",I58/INDEX(Bench!$B$4:$B$15,MATCH(TEXT(C58,"yyyy-mm"),Bench!$A$4:$A$15,0))-1,"")</f>
        <v/>
      </c>
      <c r="V58" s="10" t="str">
        <f t="shared" si="4"/>
        <v/>
      </c>
      <c r="W58" s="10">
        <f>IF(E58="","n/a",COUNTIFS(GSTR2B!$B$4:$B$552,E58,GSTR2B!$C$4:$C$552,B58))</f>
        <v>1</v>
      </c>
      <c r="X58" s="10" t="str">
        <f t="shared" si="5"/>
        <v/>
      </c>
      <c r="Y58" s="11">
        <f>IF(N(W58)&gt;0,SUMIFS(GSTR2B!$F$4:$F$552,GSTR2B!$B$4:$B$552,E58,GSTR2B!$C$4:$C$552,B58),"")</f>
        <v>21782.21</v>
      </c>
      <c r="Z58" s="10" t="str">
        <f t="shared" si="6"/>
        <v/>
      </c>
    </row>
    <row r="59" spans="1:26" x14ac:dyDescent="0.3">
      <c r="A59" t="s">
        <v>3293</v>
      </c>
      <c r="B59" t="s">
        <v>3294</v>
      </c>
      <c r="C59" s="7">
        <v>46094</v>
      </c>
      <c r="D59" t="s">
        <v>231</v>
      </c>
      <c r="E59" t="s">
        <v>3040</v>
      </c>
      <c r="F59" t="s">
        <v>278</v>
      </c>
      <c r="G59" t="s">
        <v>850</v>
      </c>
      <c r="H59">
        <v>2927</v>
      </c>
      <c r="I59">
        <v>78.290000000000006</v>
      </c>
      <c r="J59" t="s">
        <v>3038</v>
      </c>
      <c r="K59">
        <v>229154.83</v>
      </c>
      <c r="L59">
        <v>18</v>
      </c>
      <c r="M59">
        <v>41247.870000000003</v>
      </c>
      <c r="N59">
        <v>270402.7</v>
      </c>
      <c r="O59" s="11">
        <f>IFERROR(INDEX(PO!$G$4:$G$563,MATCH(F59,PO!$A$4:$A$563,0)),"")</f>
        <v>78.290000000000006</v>
      </c>
      <c r="P59" s="12">
        <f>IFERROR(INDEX(GRN!$E$4:$E$559,MATCH(G59,GRN!$A$4:$A$559,0)),"")</f>
        <v>2927</v>
      </c>
      <c r="Q59" s="10" t="str">
        <f t="shared" si="0"/>
        <v/>
      </c>
      <c r="R59" s="10" t="str">
        <f t="shared" si="1"/>
        <v/>
      </c>
      <c r="S59" s="10" t="str">
        <f t="shared" si="2"/>
        <v/>
      </c>
      <c r="T59" s="10" t="str">
        <f t="shared" si="3"/>
        <v/>
      </c>
      <c r="U59" s="13" t="str">
        <f>IF(J59="Billet",I59/INDEX(Bench!$B$4:$B$15,MATCH(TEXT(C59,"yyyy-mm"),Bench!$A$4:$A$15,0))-1,"")</f>
        <v/>
      </c>
      <c r="V59" s="10" t="str">
        <f t="shared" si="4"/>
        <v/>
      </c>
      <c r="W59" s="10">
        <f>IF(E59="","n/a",COUNTIFS(GSTR2B!$B$4:$B$552,E59,GSTR2B!$C$4:$C$552,B59))</f>
        <v>1</v>
      </c>
      <c r="X59" s="10" t="str">
        <f t="shared" si="5"/>
        <v/>
      </c>
      <c r="Y59" s="11">
        <f>IF(N(W59)&gt;0,SUMIFS(GSTR2B!$F$4:$F$552,GSTR2B!$B$4:$B$552,E59,GSTR2B!$C$4:$C$552,B59),"")</f>
        <v>41247.870000000003</v>
      </c>
      <c r="Z59" s="10" t="str">
        <f t="shared" si="6"/>
        <v/>
      </c>
    </row>
    <row r="60" spans="1:26" x14ac:dyDescent="0.3">
      <c r="A60" t="s">
        <v>3295</v>
      </c>
      <c r="B60" t="s">
        <v>3296</v>
      </c>
      <c r="C60" s="7">
        <v>45985</v>
      </c>
      <c r="D60" t="s">
        <v>244</v>
      </c>
      <c r="E60" t="s">
        <v>3133</v>
      </c>
      <c r="F60" t="s">
        <v>279</v>
      </c>
      <c r="G60" t="s">
        <v>851</v>
      </c>
      <c r="H60">
        <v>0</v>
      </c>
      <c r="I60">
        <v>39100.58</v>
      </c>
      <c r="J60" t="s">
        <v>3059</v>
      </c>
      <c r="K60">
        <v>0</v>
      </c>
      <c r="L60">
        <v>18</v>
      </c>
      <c r="M60">
        <v>0</v>
      </c>
      <c r="N60">
        <v>0</v>
      </c>
      <c r="O60" s="11">
        <f>IFERROR(INDEX(PO!$G$4:$G$563,MATCH(F60,PO!$A$4:$A$563,0)),"")</f>
        <v>39100.58</v>
      </c>
      <c r="P60" s="12">
        <f>IFERROR(INDEX(GRN!$E$4:$E$559,MATCH(G60,GRN!$A$4:$A$559,0)),"")</f>
        <v>0</v>
      </c>
      <c r="Q60" s="10" t="str">
        <f t="shared" si="0"/>
        <v/>
      </c>
      <c r="R60" s="10" t="str">
        <f t="shared" si="1"/>
        <v/>
      </c>
      <c r="S60" s="10" t="str">
        <f t="shared" si="2"/>
        <v/>
      </c>
      <c r="T60" s="10" t="str">
        <f t="shared" si="3"/>
        <v/>
      </c>
      <c r="U60" s="13" t="str">
        <f>IF(J60="Billet",I60/INDEX(Bench!$B$4:$B$15,MATCH(TEXT(C60,"yyyy-mm"),Bench!$A$4:$A$15,0))-1,"")</f>
        <v/>
      </c>
      <c r="V60" s="10" t="str">
        <f t="shared" si="4"/>
        <v/>
      </c>
      <c r="W60" s="10">
        <f>IF(E60="","n/a",COUNTIFS(GSTR2B!$B$4:$B$552,E60,GSTR2B!$C$4:$C$552,B60))</f>
        <v>1</v>
      </c>
      <c r="X60" s="10" t="str">
        <f t="shared" si="5"/>
        <v/>
      </c>
      <c r="Y60" s="11">
        <f>IF(N(W60)&gt;0,SUMIFS(GSTR2B!$F$4:$F$552,GSTR2B!$B$4:$B$552,E60,GSTR2B!$C$4:$C$552,B60),"")</f>
        <v>0</v>
      </c>
      <c r="Z60" s="10" t="str">
        <f t="shared" si="6"/>
        <v/>
      </c>
    </row>
    <row r="61" spans="1:26" x14ac:dyDescent="0.3">
      <c r="A61" t="s">
        <v>3297</v>
      </c>
      <c r="B61" t="s">
        <v>3298</v>
      </c>
      <c r="C61" s="7">
        <v>46007</v>
      </c>
      <c r="D61" t="s">
        <v>212</v>
      </c>
      <c r="E61" t="s">
        <v>3141</v>
      </c>
      <c r="F61" t="s">
        <v>280</v>
      </c>
      <c r="G61" t="s">
        <v>852</v>
      </c>
      <c r="H61">
        <v>3230</v>
      </c>
      <c r="I61">
        <v>72.09</v>
      </c>
      <c r="J61" t="s">
        <v>3038</v>
      </c>
      <c r="K61">
        <v>232850.7</v>
      </c>
      <c r="L61">
        <v>18</v>
      </c>
      <c r="M61">
        <v>41913.129999999997</v>
      </c>
      <c r="N61">
        <v>274763.83</v>
      </c>
      <c r="O61" s="11">
        <f>IFERROR(INDEX(PO!$G$4:$G$563,MATCH(F61,PO!$A$4:$A$563,0)),"")</f>
        <v>72.09</v>
      </c>
      <c r="P61" s="12">
        <f>IFERROR(INDEX(GRN!$E$4:$E$559,MATCH(G61,GRN!$A$4:$A$559,0)),"")</f>
        <v>3230</v>
      </c>
      <c r="Q61" s="10" t="str">
        <f t="shared" si="0"/>
        <v/>
      </c>
      <c r="R61" s="10" t="str">
        <f t="shared" si="1"/>
        <v/>
      </c>
      <c r="S61" s="10" t="str">
        <f t="shared" si="2"/>
        <v/>
      </c>
      <c r="T61" s="10" t="str">
        <f t="shared" si="3"/>
        <v/>
      </c>
      <c r="U61" s="13" t="str">
        <f>IF(J61="Billet",I61/INDEX(Bench!$B$4:$B$15,MATCH(TEXT(C61,"yyyy-mm"),Bench!$A$4:$A$15,0))-1,"")</f>
        <v/>
      </c>
      <c r="V61" s="10" t="str">
        <f t="shared" si="4"/>
        <v/>
      </c>
      <c r="W61" s="10">
        <f>IF(E61="","n/a",COUNTIFS(GSTR2B!$B$4:$B$552,E61,GSTR2B!$C$4:$C$552,B61))</f>
        <v>1</v>
      </c>
      <c r="X61" s="10" t="str">
        <f t="shared" si="5"/>
        <v/>
      </c>
      <c r="Y61" s="11">
        <f>IF(N(W61)&gt;0,SUMIFS(GSTR2B!$F$4:$F$552,GSTR2B!$B$4:$B$552,E61,GSTR2B!$C$4:$C$552,B61),"")</f>
        <v>41913.129999999997</v>
      </c>
      <c r="Z61" s="10" t="str">
        <f t="shared" si="6"/>
        <v/>
      </c>
    </row>
    <row r="62" spans="1:26" x14ac:dyDescent="0.3">
      <c r="A62" t="s">
        <v>3299</v>
      </c>
      <c r="B62" t="s">
        <v>3300</v>
      </c>
      <c r="C62" s="7">
        <v>46093</v>
      </c>
      <c r="D62" t="s">
        <v>202</v>
      </c>
      <c r="E62" t="s">
        <v>3125</v>
      </c>
      <c r="F62" t="s">
        <v>281</v>
      </c>
      <c r="G62" t="s">
        <v>853</v>
      </c>
      <c r="H62">
        <v>1252</v>
      </c>
      <c r="I62">
        <v>145.91</v>
      </c>
      <c r="J62" t="s">
        <v>3048</v>
      </c>
      <c r="K62">
        <v>182679.32</v>
      </c>
      <c r="L62">
        <v>18</v>
      </c>
      <c r="M62">
        <v>32882.28</v>
      </c>
      <c r="N62">
        <v>215561.60000000001</v>
      </c>
      <c r="O62" s="11">
        <f>IFERROR(INDEX(PO!$G$4:$G$563,MATCH(F62,PO!$A$4:$A$563,0)),"")</f>
        <v>145.91</v>
      </c>
      <c r="P62" s="12">
        <f>IFERROR(INDEX(GRN!$E$4:$E$559,MATCH(G62,GRN!$A$4:$A$559,0)),"")</f>
        <v>1252</v>
      </c>
      <c r="Q62" s="10" t="str">
        <f t="shared" si="0"/>
        <v/>
      </c>
      <c r="R62" s="10" t="str">
        <f t="shared" si="1"/>
        <v/>
      </c>
      <c r="S62" s="10" t="str">
        <f t="shared" si="2"/>
        <v/>
      </c>
      <c r="T62" s="10" t="str">
        <f t="shared" si="3"/>
        <v/>
      </c>
      <c r="U62" s="13" t="str">
        <f>IF(J62="Billet",I62/INDEX(Bench!$B$4:$B$15,MATCH(TEXT(C62,"yyyy-mm"),Bench!$A$4:$A$15,0))-1,"")</f>
        <v/>
      </c>
      <c r="V62" s="10" t="str">
        <f t="shared" si="4"/>
        <v/>
      </c>
      <c r="W62" s="10">
        <f>IF(E62="","n/a",COUNTIFS(GSTR2B!$B$4:$B$552,E62,GSTR2B!$C$4:$C$552,B62))</f>
        <v>1</v>
      </c>
      <c r="X62" s="10" t="str">
        <f t="shared" si="5"/>
        <v/>
      </c>
      <c r="Y62" s="11">
        <f>IF(N(W62)&gt;0,SUMIFS(GSTR2B!$F$4:$F$552,GSTR2B!$B$4:$B$552,E62,GSTR2B!$C$4:$C$552,B62),"")</f>
        <v>32882.28</v>
      </c>
      <c r="Z62" s="10" t="str">
        <f t="shared" si="6"/>
        <v/>
      </c>
    </row>
    <row r="63" spans="1:26" x14ac:dyDescent="0.3">
      <c r="A63" t="s">
        <v>3301</v>
      </c>
      <c r="B63" t="s">
        <v>3302</v>
      </c>
      <c r="C63" s="7">
        <v>46100</v>
      </c>
      <c r="D63" t="s">
        <v>224</v>
      </c>
      <c r="E63" t="s">
        <v>3050</v>
      </c>
      <c r="F63" t="s">
        <v>282</v>
      </c>
      <c r="G63" t="s">
        <v>854</v>
      </c>
      <c r="H63">
        <v>1860</v>
      </c>
      <c r="I63">
        <v>477.53</v>
      </c>
      <c r="J63" t="s">
        <v>3048</v>
      </c>
      <c r="K63">
        <v>888205.8</v>
      </c>
      <c r="L63">
        <v>18</v>
      </c>
      <c r="M63">
        <v>159877.04</v>
      </c>
      <c r="N63">
        <v>1048082.84</v>
      </c>
      <c r="O63" s="11">
        <f>IFERROR(INDEX(PO!$G$4:$G$563,MATCH(F63,PO!$A$4:$A$563,0)),"")</f>
        <v>477.53</v>
      </c>
      <c r="P63" s="12">
        <f>IFERROR(INDEX(GRN!$E$4:$E$559,MATCH(G63,GRN!$A$4:$A$559,0)),"")</f>
        <v>1860</v>
      </c>
      <c r="Q63" s="10" t="str">
        <f t="shared" si="0"/>
        <v/>
      </c>
      <c r="R63" s="10" t="str">
        <f t="shared" si="1"/>
        <v/>
      </c>
      <c r="S63" s="10" t="str">
        <f t="shared" si="2"/>
        <v/>
      </c>
      <c r="T63" s="10" t="str">
        <f t="shared" si="3"/>
        <v/>
      </c>
      <c r="U63" s="13" t="str">
        <f>IF(J63="Billet",I63/INDEX(Bench!$B$4:$B$15,MATCH(TEXT(C63,"yyyy-mm"),Bench!$A$4:$A$15,0))-1,"")</f>
        <v/>
      </c>
      <c r="V63" s="10" t="str">
        <f t="shared" si="4"/>
        <v/>
      </c>
      <c r="W63" s="10">
        <f>IF(E63="","n/a",COUNTIFS(GSTR2B!$B$4:$B$552,E63,GSTR2B!$C$4:$C$552,B63))</f>
        <v>1</v>
      </c>
      <c r="X63" s="10" t="str">
        <f t="shared" si="5"/>
        <v/>
      </c>
      <c r="Y63" s="11">
        <f>IF(N(W63)&gt;0,SUMIFS(GSTR2B!$F$4:$F$552,GSTR2B!$B$4:$B$552,E63,GSTR2B!$C$4:$C$552,B63),"")</f>
        <v>159877.04</v>
      </c>
      <c r="Z63" s="10" t="str">
        <f t="shared" si="6"/>
        <v/>
      </c>
    </row>
    <row r="64" spans="1:26" x14ac:dyDescent="0.3">
      <c r="A64" t="s">
        <v>3303</v>
      </c>
      <c r="B64" t="s">
        <v>3304</v>
      </c>
      <c r="C64" s="7">
        <v>45898</v>
      </c>
      <c r="D64" t="s">
        <v>284</v>
      </c>
      <c r="E64" t="s">
        <v>3120</v>
      </c>
      <c r="F64" t="s">
        <v>283</v>
      </c>
      <c r="G64" t="s">
        <v>855</v>
      </c>
      <c r="H64">
        <v>3165</v>
      </c>
      <c r="I64">
        <v>139.51</v>
      </c>
      <c r="J64" t="s">
        <v>3043</v>
      </c>
      <c r="K64">
        <v>441549.15</v>
      </c>
      <c r="L64">
        <v>18</v>
      </c>
      <c r="M64">
        <v>79478.850000000006</v>
      </c>
      <c r="N64">
        <v>521028</v>
      </c>
      <c r="O64" s="11">
        <f>IFERROR(INDEX(PO!$G$4:$G$563,MATCH(F64,PO!$A$4:$A$563,0)),"")</f>
        <v>139.51</v>
      </c>
      <c r="P64" s="12">
        <f>IFERROR(INDEX(GRN!$E$4:$E$559,MATCH(G64,GRN!$A$4:$A$559,0)),"")</f>
        <v>3165</v>
      </c>
      <c r="Q64" s="10" t="str">
        <f t="shared" si="0"/>
        <v/>
      </c>
      <c r="R64" s="10" t="str">
        <f t="shared" si="1"/>
        <v/>
      </c>
      <c r="S64" s="10" t="str">
        <f t="shared" si="2"/>
        <v/>
      </c>
      <c r="T64" s="10" t="str">
        <f t="shared" si="3"/>
        <v/>
      </c>
      <c r="U64" s="13" t="str">
        <f>IF(J64="Billet",I64/INDEX(Bench!$B$4:$B$15,MATCH(TEXT(C64,"yyyy-mm"),Bench!$A$4:$A$15,0))-1,"")</f>
        <v/>
      </c>
      <c r="V64" s="10" t="str">
        <f t="shared" si="4"/>
        <v/>
      </c>
      <c r="W64" s="10">
        <f>IF(E64="","n/a",COUNTIFS(GSTR2B!$B$4:$B$552,E64,GSTR2B!$C$4:$C$552,B64))</f>
        <v>1</v>
      </c>
      <c r="X64" s="10" t="str">
        <f t="shared" si="5"/>
        <v/>
      </c>
      <c r="Y64" s="11">
        <f>IF(N(W64)&gt;0,SUMIFS(GSTR2B!$F$4:$F$552,GSTR2B!$B$4:$B$552,E64,GSTR2B!$C$4:$C$552,B64),"")</f>
        <v>79478.850000000006</v>
      </c>
      <c r="Z64" s="10" t="str">
        <f t="shared" si="6"/>
        <v/>
      </c>
    </row>
    <row r="65" spans="1:26" x14ac:dyDescent="0.3">
      <c r="A65" t="s">
        <v>3305</v>
      </c>
      <c r="B65" t="s">
        <v>3306</v>
      </c>
      <c r="C65" s="7">
        <v>45937</v>
      </c>
      <c r="D65" t="s">
        <v>202</v>
      </c>
      <c r="E65" t="s">
        <v>3125</v>
      </c>
      <c r="F65" t="s">
        <v>285</v>
      </c>
      <c r="G65" t="s">
        <v>856</v>
      </c>
      <c r="H65">
        <v>636</v>
      </c>
      <c r="I65">
        <v>558.97</v>
      </c>
      <c r="J65" t="s">
        <v>3048</v>
      </c>
      <c r="K65">
        <v>355504.92</v>
      </c>
      <c r="L65">
        <v>18</v>
      </c>
      <c r="M65">
        <v>63990.89</v>
      </c>
      <c r="N65">
        <v>419495.81</v>
      </c>
      <c r="O65" s="11">
        <f>IFERROR(INDEX(PO!$G$4:$G$563,MATCH(F65,PO!$A$4:$A$563,0)),"")</f>
        <v>558.97</v>
      </c>
      <c r="P65" s="12">
        <f>IFERROR(INDEX(GRN!$E$4:$E$559,MATCH(G65,GRN!$A$4:$A$559,0)),"")</f>
        <v>636</v>
      </c>
      <c r="Q65" s="10" t="str">
        <f t="shared" si="0"/>
        <v/>
      </c>
      <c r="R65" s="10" t="str">
        <f t="shared" si="1"/>
        <v/>
      </c>
      <c r="S65" s="10" t="str">
        <f t="shared" si="2"/>
        <v/>
      </c>
      <c r="T65" s="10" t="str">
        <f t="shared" si="3"/>
        <v/>
      </c>
      <c r="U65" s="13" t="str">
        <f>IF(J65="Billet",I65/INDEX(Bench!$B$4:$B$15,MATCH(TEXT(C65,"yyyy-mm"),Bench!$A$4:$A$15,0))-1,"")</f>
        <v/>
      </c>
      <c r="V65" s="10" t="str">
        <f t="shared" si="4"/>
        <v/>
      </c>
      <c r="W65" s="10">
        <f>IF(E65="","n/a",COUNTIFS(GSTR2B!$B$4:$B$552,E65,GSTR2B!$C$4:$C$552,B65))</f>
        <v>0</v>
      </c>
      <c r="X65" s="10" t="str">
        <f t="shared" si="5"/>
        <v>FLAG</v>
      </c>
      <c r="Y65" s="11" t="str">
        <f>IF(N(W65)&gt;0,SUMIFS(GSTR2B!$F$4:$F$552,GSTR2B!$B$4:$B$552,E65,GSTR2B!$C$4:$C$552,B65),"")</f>
        <v/>
      </c>
      <c r="Z65" s="10" t="str">
        <f t="shared" si="6"/>
        <v/>
      </c>
    </row>
    <row r="66" spans="1:26" x14ac:dyDescent="0.3">
      <c r="A66" t="s">
        <v>3307</v>
      </c>
      <c r="B66" t="s">
        <v>3308</v>
      </c>
      <c r="C66" s="7">
        <v>45902</v>
      </c>
      <c r="D66" t="s">
        <v>210</v>
      </c>
      <c r="E66" t="s">
        <v>3045</v>
      </c>
      <c r="F66" t="s">
        <v>286</v>
      </c>
      <c r="G66" t="s">
        <v>857</v>
      </c>
      <c r="H66">
        <v>3765</v>
      </c>
      <c r="I66">
        <v>114.03</v>
      </c>
      <c r="J66" t="s">
        <v>3043</v>
      </c>
      <c r="K66">
        <v>429322.95</v>
      </c>
      <c r="L66">
        <v>18</v>
      </c>
      <c r="M66">
        <v>77278.13</v>
      </c>
      <c r="N66">
        <v>506601.08</v>
      </c>
      <c r="O66" s="11">
        <f>IFERROR(INDEX(PO!$G$4:$G$563,MATCH(F66,PO!$A$4:$A$563,0)),"")</f>
        <v>114.03</v>
      </c>
      <c r="P66" s="12">
        <f>IFERROR(INDEX(GRN!$E$4:$E$559,MATCH(G66,GRN!$A$4:$A$559,0)),"")</f>
        <v>3765</v>
      </c>
      <c r="Q66" s="10" t="str">
        <f t="shared" si="0"/>
        <v/>
      </c>
      <c r="R66" s="10" t="str">
        <f t="shared" si="1"/>
        <v/>
      </c>
      <c r="S66" s="10" t="str">
        <f t="shared" si="2"/>
        <v/>
      </c>
      <c r="T66" s="10" t="str">
        <f t="shared" si="3"/>
        <v/>
      </c>
      <c r="U66" s="13" t="str">
        <f>IF(J66="Billet",I66/INDEX(Bench!$B$4:$B$15,MATCH(TEXT(C66,"yyyy-mm"),Bench!$A$4:$A$15,0))-1,"")</f>
        <v/>
      </c>
      <c r="V66" s="10" t="str">
        <f t="shared" si="4"/>
        <v/>
      </c>
      <c r="W66" s="10">
        <f>IF(E66="","n/a",COUNTIFS(GSTR2B!$B$4:$B$552,E66,GSTR2B!$C$4:$C$552,B66))</f>
        <v>1</v>
      </c>
      <c r="X66" s="10" t="str">
        <f t="shared" si="5"/>
        <v/>
      </c>
      <c r="Y66" s="11">
        <f>IF(N(W66)&gt;0,SUMIFS(GSTR2B!$F$4:$F$552,GSTR2B!$B$4:$B$552,E66,GSTR2B!$C$4:$C$552,B66),"")</f>
        <v>77278.13</v>
      </c>
      <c r="Z66" s="10" t="str">
        <f t="shared" si="6"/>
        <v/>
      </c>
    </row>
    <row r="67" spans="1:26" x14ac:dyDescent="0.3">
      <c r="A67" t="s">
        <v>3309</v>
      </c>
      <c r="B67" t="s">
        <v>3310</v>
      </c>
      <c r="C67" s="7">
        <v>45911</v>
      </c>
      <c r="D67" t="s">
        <v>277</v>
      </c>
      <c r="E67" t="s">
        <v>3152</v>
      </c>
      <c r="F67" t="s">
        <v>287</v>
      </c>
      <c r="G67" t="s">
        <v>858</v>
      </c>
      <c r="H67">
        <v>5</v>
      </c>
      <c r="I67">
        <v>23345.4</v>
      </c>
      <c r="J67" t="s">
        <v>3053</v>
      </c>
      <c r="K67">
        <v>116727</v>
      </c>
      <c r="L67">
        <v>5</v>
      </c>
      <c r="M67">
        <v>5836.35</v>
      </c>
      <c r="N67">
        <v>122563.35</v>
      </c>
      <c r="O67" s="11">
        <f>IFERROR(INDEX(PO!$G$4:$G$563,MATCH(F67,PO!$A$4:$A$563,0)),"")</f>
        <v>23345.4</v>
      </c>
      <c r="P67" s="12">
        <f>IFERROR(INDEX(GRN!$E$4:$E$559,MATCH(G67,GRN!$A$4:$A$559,0)),"")</f>
        <v>5</v>
      </c>
      <c r="Q67" s="10" t="str">
        <f t="shared" si="0"/>
        <v/>
      </c>
      <c r="R67" s="10" t="str">
        <f t="shared" si="1"/>
        <v/>
      </c>
      <c r="S67" s="10" t="str">
        <f t="shared" si="2"/>
        <v/>
      </c>
      <c r="T67" s="10" t="str">
        <f t="shared" si="3"/>
        <v/>
      </c>
      <c r="U67" s="13" t="str">
        <f>IF(J67="Billet",I67/INDEX(Bench!$B$4:$B$15,MATCH(TEXT(C67,"yyyy-mm"),Bench!$A$4:$A$15,0))-1,"")</f>
        <v/>
      </c>
      <c r="V67" s="10" t="str">
        <f t="shared" si="4"/>
        <v/>
      </c>
      <c r="W67" s="10">
        <f>IF(E67="","n/a",COUNTIFS(GSTR2B!$B$4:$B$552,E67,GSTR2B!$C$4:$C$552,B67))</f>
        <v>1</v>
      </c>
      <c r="X67" s="10" t="str">
        <f t="shared" si="5"/>
        <v/>
      </c>
      <c r="Y67" s="11">
        <f>IF(N(W67)&gt;0,SUMIFS(GSTR2B!$F$4:$F$552,GSTR2B!$B$4:$B$552,E67,GSTR2B!$C$4:$C$552,B67),"")</f>
        <v>5836.35</v>
      </c>
      <c r="Z67" s="10" t="str">
        <f t="shared" si="6"/>
        <v/>
      </c>
    </row>
    <row r="68" spans="1:26" x14ac:dyDescent="0.3">
      <c r="A68" t="s">
        <v>3311</v>
      </c>
      <c r="B68" t="s">
        <v>3312</v>
      </c>
      <c r="C68" s="7">
        <v>45966</v>
      </c>
      <c r="D68" t="s">
        <v>224</v>
      </c>
      <c r="E68" t="s">
        <v>3050</v>
      </c>
      <c r="F68" t="s">
        <v>288</v>
      </c>
      <c r="G68" t="s">
        <v>859</v>
      </c>
      <c r="H68">
        <v>2124</v>
      </c>
      <c r="I68">
        <v>165.28</v>
      </c>
      <c r="J68" t="s">
        <v>3048</v>
      </c>
      <c r="K68">
        <v>351054.72</v>
      </c>
      <c r="L68">
        <v>18</v>
      </c>
      <c r="M68">
        <v>63189.85</v>
      </c>
      <c r="N68">
        <v>414244.56999999989</v>
      </c>
      <c r="O68" s="11">
        <f>IFERROR(INDEX(PO!$G$4:$G$563,MATCH(F68,PO!$A$4:$A$563,0)),"")</f>
        <v>165.28</v>
      </c>
      <c r="P68" s="12">
        <f>IFERROR(INDEX(GRN!$E$4:$E$559,MATCH(G68,GRN!$A$4:$A$559,0)),"")</f>
        <v>2124</v>
      </c>
      <c r="Q68" s="10" t="str">
        <f t="shared" ref="Q68:Q131" si="7">IF(I68&gt;O68*1.001,"FLAG","")</f>
        <v/>
      </c>
      <c r="R68" s="10" t="str">
        <f t="shared" ref="R68:R131" si="8">IF(AND(P68&lt;&gt;"",H68&gt;P68),"FLAG","")</f>
        <v/>
      </c>
      <c r="S68" s="10" t="str">
        <f t="shared" ref="S68:S131" si="9">IF(G68="","FLAG","")</f>
        <v/>
      </c>
      <c r="T68" s="10" t="str">
        <f t="shared" ref="T68:T131" si="10">IF(COUNTIFS($D$4:$D$566,D68,$B$4:$B$566,B68)&gt;1,"FLAG","")</f>
        <v/>
      </c>
      <c r="U68" s="13" t="str">
        <f>IF(J68="Billet",I68/INDEX(Bench!$B$4:$B$15,MATCH(TEXT(C68,"yyyy-mm"),Bench!$A$4:$A$15,0))-1,"")</f>
        <v/>
      </c>
      <c r="V68" s="10" t="str">
        <f t="shared" ref="V68:V131" si="11">IF(AND(U68&lt;&gt;"",N(U68)&gt;5%),"FLAG","")</f>
        <v/>
      </c>
      <c r="W68" s="10">
        <f>IF(E68="","n/a",COUNTIFS(GSTR2B!$B$4:$B$552,E68,GSTR2B!$C$4:$C$552,B68))</f>
        <v>1</v>
      </c>
      <c r="X68" s="10" t="str">
        <f t="shared" ref="X68:X131" si="12">IF(W68=0,"FLAG","")</f>
        <v/>
      </c>
      <c r="Y68" s="11">
        <f>IF(N(W68)&gt;0,SUMIFS(GSTR2B!$F$4:$F$552,GSTR2B!$B$4:$B$552,E68,GSTR2B!$C$4:$C$552,B68),"")</f>
        <v>63189.85</v>
      </c>
      <c r="Z68" s="10" t="str">
        <f t="shared" ref="Z68:Z131" si="13">IF(AND(N(W68)&gt;0,ABS(M68-N(Y68))&gt;1),"FLAG","")</f>
        <v/>
      </c>
    </row>
    <row r="69" spans="1:26" x14ac:dyDescent="0.3">
      <c r="A69" t="s">
        <v>3313</v>
      </c>
      <c r="B69" t="s">
        <v>3314</v>
      </c>
      <c r="C69" s="7">
        <v>45998</v>
      </c>
      <c r="D69" t="s">
        <v>206</v>
      </c>
      <c r="E69" t="s">
        <v>3097</v>
      </c>
      <c r="F69" t="s">
        <v>289</v>
      </c>
      <c r="G69" t="s">
        <v>860</v>
      </c>
      <c r="H69">
        <v>3264</v>
      </c>
      <c r="I69">
        <v>153.63</v>
      </c>
      <c r="J69" t="s">
        <v>3043</v>
      </c>
      <c r="K69">
        <v>501448.32</v>
      </c>
      <c r="L69">
        <v>18</v>
      </c>
      <c r="M69">
        <v>90260.7</v>
      </c>
      <c r="N69">
        <v>591709.02</v>
      </c>
      <c r="O69" s="11">
        <f>IFERROR(INDEX(PO!$G$4:$G$563,MATCH(F69,PO!$A$4:$A$563,0)),"")</f>
        <v>153.63</v>
      </c>
      <c r="P69" s="12">
        <f>IFERROR(INDEX(GRN!$E$4:$E$559,MATCH(G69,GRN!$A$4:$A$559,0)),"")</f>
        <v>3264</v>
      </c>
      <c r="Q69" s="10" t="str">
        <f t="shared" si="7"/>
        <v/>
      </c>
      <c r="R69" s="10" t="str">
        <f t="shared" si="8"/>
        <v/>
      </c>
      <c r="S69" s="10" t="str">
        <f t="shared" si="9"/>
        <v/>
      </c>
      <c r="T69" s="10" t="str">
        <f t="shared" si="10"/>
        <v/>
      </c>
      <c r="U69" s="13" t="str">
        <f>IF(J69="Billet",I69/INDEX(Bench!$B$4:$B$15,MATCH(TEXT(C69,"yyyy-mm"),Bench!$A$4:$A$15,0))-1,"")</f>
        <v/>
      </c>
      <c r="V69" s="10" t="str">
        <f t="shared" si="11"/>
        <v/>
      </c>
      <c r="W69" s="10">
        <f>IF(E69="","n/a",COUNTIFS(GSTR2B!$B$4:$B$552,E69,GSTR2B!$C$4:$C$552,B69))</f>
        <v>1</v>
      </c>
      <c r="X69" s="10" t="str">
        <f t="shared" si="12"/>
        <v/>
      </c>
      <c r="Y69" s="11">
        <f>IF(N(W69)&gt;0,SUMIFS(GSTR2B!$F$4:$F$552,GSTR2B!$B$4:$B$552,E69,GSTR2B!$C$4:$C$552,B69),"")</f>
        <v>90260.7</v>
      </c>
      <c r="Z69" s="10" t="str">
        <f t="shared" si="13"/>
        <v/>
      </c>
    </row>
    <row r="70" spans="1:26" x14ac:dyDescent="0.3">
      <c r="A70" t="s">
        <v>3315</v>
      </c>
      <c r="B70" t="s">
        <v>3316</v>
      </c>
      <c r="C70" s="7">
        <v>45940</v>
      </c>
      <c r="D70" t="s">
        <v>220</v>
      </c>
      <c r="E70" t="s">
        <v>3145</v>
      </c>
      <c r="F70" t="s">
        <v>290</v>
      </c>
      <c r="G70" t="s">
        <v>861</v>
      </c>
      <c r="H70">
        <v>2603</v>
      </c>
      <c r="I70">
        <v>131.88999999999999</v>
      </c>
      <c r="J70" t="s">
        <v>3043</v>
      </c>
      <c r="K70">
        <v>343309.67</v>
      </c>
      <c r="L70">
        <v>18</v>
      </c>
      <c r="M70">
        <v>61795.74</v>
      </c>
      <c r="N70">
        <v>405105.41</v>
      </c>
      <c r="O70" s="11">
        <f>IFERROR(INDEX(PO!$G$4:$G$563,MATCH(F70,PO!$A$4:$A$563,0)),"")</f>
        <v>131.88999999999999</v>
      </c>
      <c r="P70" s="12">
        <f>IFERROR(INDEX(GRN!$E$4:$E$559,MATCH(G70,GRN!$A$4:$A$559,0)),"")</f>
        <v>2603</v>
      </c>
      <c r="Q70" s="10" t="str">
        <f t="shared" si="7"/>
        <v/>
      </c>
      <c r="R70" s="10" t="str">
        <f t="shared" si="8"/>
        <v/>
      </c>
      <c r="S70" s="10" t="str">
        <f t="shared" si="9"/>
        <v/>
      </c>
      <c r="T70" s="10" t="str">
        <f t="shared" si="10"/>
        <v/>
      </c>
      <c r="U70" s="13" t="str">
        <f>IF(J70="Billet",I70/INDEX(Bench!$B$4:$B$15,MATCH(TEXT(C70,"yyyy-mm"),Bench!$A$4:$A$15,0))-1,"")</f>
        <v/>
      </c>
      <c r="V70" s="10" t="str">
        <f t="shared" si="11"/>
        <v/>
      </c>
      <c r="W70" s="10">
        <f>IF(E70="","n/a",COUNTIFS(GSTR2B!$B$4:$B$552,E70,GSTR2B!$C$4:$C$552,B70))</f>
        <v>1</v>
      </c>
      <c r="X70" s="10" t="str">
        <f t="shared" si="12"/>
        <v/>
      </c>
      <c r="Y70" s="11">
        <f>IF(N(W70)&gt;0,SUMIFS(GSTR2B!$F$4:$F$552,GSTR2B!$B$4:$B$552,E70,GSTR2B!$C$4:$C$552,B70),"")</f>
        <v>61795.74</v>
      </c>
      <c r="Z70" s="10" t="str">
        <f t="shared" si="13"/>
        <v/>
      </c>
    </row>
    <row r="71" spans="1:26" x14ac:dyDescent="0.3">
      <c r="A71" t="s">
        <v>3317</v>
      </c>
      <c r="B71" t="s">
        <v>3318</v>
      </c>
      <c r="C71" s="7">
        <v>46004</v>
      </c>
      <c r="D71" t="s">
        <v>284</v>
      </c>
      <c r="E71" t="s">
        <v>3120</v>
      </c>
      <c r="F71" t="s">
        <v>291</v>
      </c>
      <c r="G71" t="s">
        <v>862</v>
      </c>
      <c r="H71">
        <v>4382</v>
      </c>
      <c r="I71">
        <v>87.26</v>
      </c>
      <c r="J71" t="s">
        <v>3043</v>
      </c>
      <c r="K71">
        <v>382373.32</v>
      </c>
      <c r="L71">
        <v>18</v>
      </c>
      <c r="M71">
        <v>68827.199999999997</v>
      </c>
      <c r="N71">
        <v>451200.52</v>
      </c>
      <c r="O71" s="11">
        <f>IFERROR(INDEX(PO!$G$4:$G$563,MATCH(F71,PO!$A$4:$A$563,0)),"")</f>
        <v>87.26</v>
      </c>
      <c r="P71" s="12">
        <f>IFERROR(INDEX(GRN!$E$4:$E$559,MATCH(G71,GRN!$A$4:$A$559,0)),"")</f>
        <v>4382</v>
      </c>
      <c r="Q71" s="10" t="str">
        <f t="shared" si="7"/>
        <v/>
      </c>
      <c r="R71" s="10" t="str">
        <f t="shared" si="8"/>
        <v/>
      </c>
      <c r="S71" s="10" t="str">
        <f t="shared" si="9"/>
        <v/>
      </c>
      <c r="T71" s="10" t="str">
        <f t="shared" si="10"/>
        <v/>
      </c>
      <c r="U71" s="13" t="str">
        <f>IF(J71="Billet",I71/INDEX(Bench!$B$4:$B$15,MATCH(TEXT(C71,"yyyy-mm"),Bench!$A$4:$A$15,0))-1,"")</f>
        <v/>
      </c>
      <c r="V71" s="10" t="str">
        <f t="shared" si="11"/>
        <v/>
      </c>
      <c r="W71" s="10">
        <f>IF(E71="","n/a",COUNTIFS(GSTR2B!$B$4:$B$552,E71,GSTR2B!$C$4:$C$552,B71))</f>
        <v>0</v>
      </c>
      <c r="X71" s="10" t="str">
        <f t="shared" si="12"/>
        <v>FLAG</v>
      </c>
      <c r="Y71" s="11" t="str">
        <f>IF(N(W71)&gt;0,SUMIFS(GSTR2B!$F$4:$F$552,GSTR2B!$B$4:$B$552,E71,GSTR2B!$C$4:$C$552,B71),"")</f>
        <v/>
      </c>
      <c r="Z71" s="10" t="str">
        <f t="shared" si="13"/>
        <v/>
      </c>
    </row>
    <row r="72" spans="1:26" x14ac:dyDescent="0.3">
      <c r="A72" t="s">
        <v>3319</v>
      </c>
      <c r="B72" t="s">
        <v>3320</v>
      </c>
      <c r="C72" s="7">
        <v>46057</v>
      </c>
      <c r="D72" t="s">
        <v>224</v>
      </c>
      <c r="E72" t="s">
        <v>3050</v>
      </c>
      <c r="F72" t="s">
        <v>292</v>
      </c>
      <c r="G72" t="s">
        <v>863</v>
      </c>
      <c r="H72">
        <v>560</v>
      </c>
      <c r="I72">
        <v>43.37</v>
      </c>
      <c r="J72" t="s">
        <v>3048</v>
      </c>
      <c r="K72">
        <v>24287.200000000001</v>
      </c>
      <c r="L72">
        <v>18</v>
      </c>
      <c r="M72">
        <v>4371.7</v>
      </c>
      <c r="N72">
        <v>28658.9</v>
      </c>
      <c r="O72" s="11">
        <f>IFERROR(INDEX(PO!$G$4:$G$563,MATCH(F72,PO!$A$4:$A$563,0)),"")</f>
        <v>43.37</v>
      </c>
      <c r="P72" s="12">
        <f>IFERROR(INDEX(GRN!$E$4:$E$559,MATCH(G72,GRN!$A$4:$A$559,0)),"")</f>
        <v>560</v>
      </c>
      <c r="Q72" s="10" t="str">
        <f t="shared" si="7"/>
        <v/>
      </c>
      <c r="R72" s="10" t="str">
        <f t="shared" si="8"/>
        <v/>
      </c>
      <c r="S72" s="10" t="str">
        <f t="shared" si="9"/>
        <v/>
      </c>
      <c r="T72" s="10" t="str">
        <f t="shared" si="10"/>
        <v/>
      </c>
      <c r="U72" s="13" t="str">
        <f>IF(J72="Billet",I72/INDEX(Bench!$B$4:$B$15,MATCH(TEXT(C72,"yyyy-mm"),Bench!$A$4:$A$15,0))-1,"")</f>
        <v/>
      </c>
      <c r="V72" s="10" t="str">
        <f t="shared" si="11"/>
        <v/>
      </c>
      <c r="W72" s="10">
        <f>IF(E72="","n/a",COUNTIFS(GSTR2B!$B$4:$B$552,E72,GSTR2B!$C$4:$C$552,B72))</f>
        <v>1</v>
      </c>
      <c r="X72" s="10" t="str">
        <f t="shared" si="12"/>
        <v/>
      </c>
      <c r="Y72" s="11">
        <f>IF(N(W72)&gt;0,SUMIFS(GSTR2B!$F$4:$F$552,GSTR2B!$B$4:$B$552,E72,GSTR2B!$C$4:$C$552,B72),"")</f>
        <v>4371.7</v>
      </c>
      <c r="Z72" s="10" t="str">
        <f t="shared" si="13"/>
        <v/>
      </c>
    </row>
    <row r="73" spans="1:26" x14ac:dyDescent="0.3">
      <c r="A73" t="s">
        <v>3321</v>
      </c>
      <c r="B73" t="s">
        <v>3322</v>
      </c>
      <c r="C73" s="7">
        <v>46094</v>
      </c>
      <c r="D73" t="s">
        <v>239</v>
      </c>
      <c r="E73" t="s">
        <v>3105</v>
      </c>
      <c r="F73" t="s">
        <v>293</v>
      </c>
      <c r="G73" t="s">
        <v>864</v>
      </c>
      <c r="H73">
        <v>3</v>
      </c>
      <c r="I73">
        <v>24796.73</v>
      </c>
      <c r="J73" t="s">
        <v>3053</v>
      </c>
      <c r="K73">
        <v>74390.19</v>
      </c>
      <c r="L73">
        <v>5</v>
      </c>
      <c r="M73">
        <v>3719.51</v>
      </c>
      <c r="N73">
        <v>78109.7</v>
      </c>
      <c r="O73" s="11">
        <f>IFERROR(INDEX(PO!$G$4:$G$563,MATCH(F73,PO!$A$4:$A$563,0)),"")</f>
        <v>24796.73</v>
      </c>
      <c r="P73" s="12">
        <f>IFERROR(INDEX(GRN!$E$4:$E$559,MATCH(G73,GRN!$A$4:$A$559,0)),"")</f>
        <v>3</v>
      </c>
      <c r="Q73" s="10" t="str">
        <f t="shared" si="7"/>
        <v/>
      </c>
      <c r="R73" s="10" t="str">
        <f t="shared" si="8"/>
        <v/>
      </c>
      <c r="S73" s="10" t="str">
        <f t="shared" si="9"/>
        <v/>
      </c>
      <c r="T73" s="10" t="str">
        <f t="shared" si="10"/>
        <v/>
      </c>
      <c r="U73" s="13" t="str">
        <f>IF(J73="Billet",I73/INDEX(Bench!$B$4:$B$15,MATCH(TEXT(C73,"yyyy-mm"),Bench!$A$4:$A$15,0))-1,"")</f>
        <v/>
      </c>
      <c r="V73" s="10" t="str">
        <f t="shared" si="11"/>
        <v/>
      </c>
      <c r="W73" s="10">
        <f>IF(E73="","n/a",COUNTIFS(GSTR2B!$B$4:$B$552,E73,GSTR2B!$C$4:$C$552,B73))</f>
        <v>1</v>
      </c>
      <c r="X73" s="10" t="str">
        <f t="shared" si="12"/>
        <v/>
      </c>
      <c r="Y73" s="11">
        <f>IF(N(W73)&gt;0,SUMIFS(GSTR2B!$F$4:$F$552,GSTR2B!$B$4:$B$552,E73,GSTR2B!$C$4:$C$552,B73),"")</f>
        <v>3347.56</v>
      </c>
      <c r="Z73" s="10" t="str">
        <f t="shared" si="13"/>
        <v>FLAG</v>
      </c>
    </row>
    <row r="74" spans="1:26" x14ac:dyDescent="0.3">
      <c r="A74" t="s">
        <v>3323</v>
      </c>
      <c r="B74" t="s">
        <v>3324</v>
      </c>
      <c r="C74" s="7">
        <v>45843</v>
      </c>
      <c r="D74" t="s">
        <v>193</v>
      </c>
      <c r="E74" t="s">
        <v>3056</v>
      </c>
      <c r="F74" t="s">
        <v>294</v>
      </c>
      <c r="G74" t="s">
        <v>865</v>
      </c>
      <c r="H74">
        <v>1</v>
      </c>
      <c r="I74">
        <v>34767.06</v>
      </c>
      <c r="J74" t="s">
        <v>3053</v>
      </c>
      <c r="K74">
        <v>34767.06</v>
      </c>
      <c r="L74">
        <v>5</v>
      </c>
      <c r="M74">
        <v>1738.35</v>
      </c>
      <c r="N74">
        <v>36505.410000000003</v>
      </c>
      <c r="O74" s="11">
        <f>IFERROR(INDEX(PO!$G$4:$G$563,MATCH(F74,PO!$A$4:$A$563,0)),"")</f>
        <v>34767.06</v>
      </c>
      <c r="P74" s="12">
        <f>IFERROR(INDEX(GRN!$E$4:$E$559,MATCH(G74,GRN!$A$4:$A$559,0)),"")</f>
        <v>1</v>
      </c>
      <c r="Q74" s="10" t="str">
        <f t="shared" si="7"/>
        <v/>
      </c>
      <c r="R74" s="10" t="str">
        <f t="shared" si="8"/>
        <v/>
      </c>
      <c r="S74" s="10" t="str">
        <f t="shared" si="9"/>
        <v/>
      </c>
      <c r="T74" s="10" t="str">
        <f t="shared" si="10"/>
        <v/>
      </c>
      <c r="U74" s="13" t="str">
        <f>IF(J74="Billet",I74/INDEX(Bench!$B$4:$B$15,MATCH(TEXT(C74,"yyyy-mm"),Bench!$A$4:$A$15,0))-1,"")</f>
        <v/>
      </c>
      <c r="V74" s="10" t="str">
        <f t="shared" si="11"/>
        <v/>
      </c>
      <c r="W74" s="10">
        <f>IF(E74="","n/a",COUNTIFS(GSTR2B!$B$4:$B$552,E74,GSTR2B!$C$4:$C$552,B74))</f>
        <v>1</v>
      </c>
      <c r="X74" s="10" t="str">
        <f t="shared" si="12"/>
        <v/>
      </c>
      <c r="Y74" s="11">
        <f>IF(N(W74)&gt;0,SUMIFS(GSTR2B!$F$4:$F$552,GSTR2B!$B$4:$B$552,E74,GSTR2B!$C$4:$C$552,B74),"")</f>
        <v>1738.35</v>
      </c>
      <c r="Z74" s="10" t="str">
        <f t="shared" si="13"/>
        <v/>
      </c>
    </row>
    <row r="75" spans="1:26" x14ac:dyDescent="0.3">
      <c r="A75" t="s">
        <v>3325</v>
      </c>
      <c r="B75" t="s">
        <v>3326</v>
      </c>
      <c r="C75" s="7">
        <v>46059</v>
      </c>
      <c r="D75" t="s">
        <v>229</v>
      </c>
      <c r="E75" t="s">
        <v>3077</v>
      </c>
      <c r="F75" t="s">
        <v>295</v>
      </c>
      <c r="G75" t="s">
        <v>866</v>
      </c>
      <c r="H75">
        <v>1606</v>
      </c>
      <c r="I75">
        <v>570.28</v>
      </c>
      <c r="J75" t="s">
        <v>3048</v>
      </c>
      <c r="K75">
        <v>915869.68</v>
      </c>
      <c r="L75">
        <v>18</v>
      </c>
      <c r="M75">
        <v>164856.54</v>
      </c>
      <c r="N75">
        <v>1080726.22</v>
      </c>
      <c r="O75" s="11">
        <f>IFERROR(INDEX(PO!$G$4:$G$563,MATCH(F75,PO!$A$4:$A$563,0)),"")</f>
        <v>570.28</v>
      </c>
      <c r="P75" s="12">
        <f>IFERROR(INDEX(GRN!$E$4:$E$559,MATCH(G75,GRN!$A$4:$A$559,0)),"")</f>
        <v>1606</v>
      </c>
      <c r="Q75" s="10" t="str">
        <f t="shared" si="7"/>
        <v/>
      </c>
      <c r="R75" s="10" t="str">
        <f t="shared" si="8"/>
        <v/>
      </c>
      <c r="S75" s="10" t="str">
        <f t="shared" si="9"/>
        <v/>
      </c>
      <c r="T75" s="10" t="str">
        <f t="shared" si="10"/>
        <v/>
      </c>
      <c r="U75" s="13" t="str">
        <f>IF(J75="Billet",I75/INDEX(Bench!$B$4:$B$15,MATCH(TEXT(C75,"yyyy-mm"),Bench!$A$4:$A$15,0))-1,"")</f>
        <v/>
      </c>
      <c r="V75" s="10" t="str">
        <f t="shared" si="11"/>
        <v/>
      </c>
      <c r="W75" s="10">
        <f>IF(E75="","n/a",COUNTIFS(GSTR2B!$B$4:$B$552,E75,GSTR2B!$C$4:$C$552,B75))</f>
        <v>1</v>
      </c>
      <c r="X75" s="10" t="str">
        <f t="shared" si="12"/>
        <v/>
      </c>
      <c r="Y75" s="11">
        <f>IF(N(W75)&gt;0,SUMIFS(GSTR2B!$F$4:$F$552,GSTR2B!$B$4:$B$552,E75,GSTR2B!$C$4:$C$552,B75),"")</f>
        <v>164856.54</v>
      </c>
      <c r="Z75" s="10" t="str">
        <f t="shared" si="13"/>
        <v/>
      </c>
    </row>
    <row r="76" spans="1:26" x14ac:dyDescent="0.3">
      <c r="A76" t="s">
        <v>3327</v>
      </c>
      <c r="B76" t="s">
        <v>3328</v>
      </c>
      <c r="C76" s="7">
        <v>45777</v>
      </c>
      <c r="D76" t="s">
        <v>235</v>
      </c>
      <c r="E76" t="s">
        <v>3085</v>
      </c>
      <c r="F76" t="s">
        <v>296</v>
      </c>
      <c r="G76" t="s">
        <v>867</v>
      </c>
      <c r="H76">
        <v>0</v>
      </c>
      <c r="I76">
        <v>42019.42</v>
      </c>
      <c r="J76" t="s">
        <v>3059</v>
      </c>
      <c r="K76">
        <v>0</v>
      </c>
      <c r="L76">
        <v>18</v>
      </c>
      <c r="M76">
        <v>0</v>
      </c>
      <c r="N76">
        <v>0</v>
      </c>
      <c r="O76" s="11">
        <f>IFERROR(INDEX(PO!$G$4:$G$563,MATCH(F76,PO!$A$4:$A$563,0)),"")</f>
        <v>42019.42</v>
      </c>
      <c r="P76" s="12">
        <f>IFERROR(INDEX(GRN!$E$4:$E$559,MATCH(G76,GRN!$A$4:$A$559,0)),"")</f>
        <v>0</v>
      </c>
      <c r="Q76" s="10" t="str">
        <f t="shared" si="7"/>
        <v/>
      </c>
      <c r="R76" s="10" t="str">
        <f t="shared" si="8"/>
        <v/>
      </c>
      <c r="S76" s="10" t="str">
        <f t="shared" si="9"/>
        <v/>
      </c>
      <c r="T76" s="10" t="str">
        <f t="shared" si="10"/>
        <v/>
      </c>
      <c r="U76" s="13" t="str">
        <f>IF(J76="Billet",I76/INDEX(Bench!$B$4:$B$15,MATCH(TEXT(C76,"yyyy-mm"),Bench!$A$4:$A$15,0))-1,"")</f>
        <v/>
      </c>
      <c r="V76" s="10" t="str">
        <f t="shared" si="11"/>
        <v/>
      </c>
      <c r="W76" s="10">
        <f>IF(E76="","n/a",COUNTIFS(GSTR2B!$B$4:$B$552,E76,GSTR2B!$C$4:$C$552,B76))</f>
        <v>1</v>
      </c>
      <c r="X76" s="10" t="str">
        <f t="shared" si="12"/>
        <v/>
      </c>
      <c r="Y76" s="11">
        <f>IF(N(W76)&gt;0,SUMIFS(GSTR2B!$F$4:$F$552,GSTR2B!$B$4:$B$552,E76,GSTR2B!$C$4:$C$552,B76),"")</f>
        <v>0</v>
      </c>
      <c r="Z76" s="10" t="str">
        <f t="shared" si="13"/>
        <v/>
      </c>
    </row>
    <row r="77" spans="1:26" x14ac:dyDescent="0.3">
      <c r="A77" t="s">
        <v>3329</v>
      </c>
      <c r="B77" t="s">
        <v>3330</v>
      </c>
      <c r="C77" s="7">
        <v>45832</v>
      </c>
      <c r="D77" t="s">
        <v>202</v>
      </c>
      <c r="E77" t="s">
        <v>3125</v>
      </c>
      <c r="F77" t="s">
        <v>297</v>
      </c>
      <c r="G77" t="s">
        <v>868</v>
      </c>
      <c r="H77">
        <v>1555</v>
      </c>
      <c r="I77">
        <v>270.72000000000003</v>
      </c>
      <c r="J77" t="s">
        <v>3048</v>
      </c>
      <c r="K77">
        <v>420969.6</v>
      </c>
      <c r="L77">
        <v>18</v>
      </c>
      <c r="M77">
        <v>75774.53</v>
      </c>
      <c r="N77">
        <v>496744.13</v>
      </c>
      <c r="O77" s="11">
        <f>IFERROR(INDEX(PO!$G$4:$G$563,MATCH(F77,PO!$A$4:$A$563,0)),"")</f>
        <v>270.72000000000003</v>
      </c>
      <c r="P77" s="12">
        <f>IFERROR(INDEX(GRN!$E$4:$E$559,MATCH(G77,GRN!$A$4:$A$559,0)),"")</f>
        <v>1555</v>
      </c>
      <c r="Q77" s="10" t="str">
        <f t="shared" si="7"/>
        <v/>
      </c>
      <c r="R77" s="10" t="str">
        <f t="shared" si="8"/>
        <v/>
      </c>
      <c r="S77" s="10" t="str">
        <f t="shared" si="9"/>
        <v/>
      </c>
      <c r="T77" s="10" t="str">
        <f t="shared" si="10"/>
        <v/>
      </c>
      <c r="U77" s="13" t="str">
        <f>IF(J77="Billet",I77/INDEX(Bench!$B$4:$B$15,MATCH(TEXT(C77,"yyyy-mm"),Bench!$A$4:$A$15,0))-1,"")</f>
        <v/>
      </c>
      <c r="V77" s="10" t="str">
        <f t="shared" si="11"/>
        <v/>
      </c>
      <c r="W77" s="10">
        <f>IF(E77="","n/a",COUNTIFS(GSTR2B!$B$4:$B$552,E77,GSTR2B!$C$4:$C$552,B77))</f>
        <v>1</v>
      </c>
      <c r="X77" s="10" t="str">
        <f t="shared" si="12"/>
        <v/>
      </c>
      <c r="Y77" s="11">
        <f>IF(N(W77)&gt;0,SUMIFS(GSTR2B!$F$4:$F$552,GSTR2B!$B$4:$B$552,E77,GSTR2B!$C$4:$C$552,B77),"")</f>
        <v>75774.53</v>
      </c>
      <c r="Z77" s="10" t="str">
        <f t="shared" si="13"/>
        <v/>
      </c>
    </row>
    <row r="78" spans="1:26" x14ac:dyDescent="0.3">
      <c r="A78" t="s">
        <v>3331</v>
      </c>
      <c r="B78" t="s">
        <v>3332</v>
      </c>
      <c r="C78" s="7">
        <v>45780</v>
      </c>
      <c r="D78" t="s">
        <v>262</v>
      </c>
      <c r="E78" t="s">
        <v>3149</v>
      </c>
      <c r="F78" t="s">
        <v>298</v>
      </c>
      <c r="G78" t="s">
        <v>869</v>
      </c>
      <c r="H78">
        <v>845</v>
      </c>
      <c r="I78">
        <v>684.69</v>
      </c>
      <c r="J78" t="s">
        <v>3048</v>
      </c>
      <c r="K78">
        <v>578563.05000000005</v>
      </c>
      <c r="L78">
        <v>18</v>
      </c>
      <c r="M78">
        <v>104141.35</v>
      </c>
      <c r="N78">
        <v>682704.4</v>
      </c>
      <c r="O78" s="11">
        <f>IFERROR(INDEX(PO!$G$4:$G$563,MATCH(F78,PO!$A$4:$A$563,0)),"")</f>
        <v>684.69</v>
      </c>
      <c r="P78" s="12">
        <f>IFERROR(INDEX(GRN!$E$4:$E$559,MATCH(G78,GRN!$A$4:$A$559,0)),"")</f>
        <v>845</v>
      </c>
      <c r="Q78" s="10" t="str">
        <f t="shared" si="7"/>
        <v/>
      </c>
      <c r="R78" s="10" t="str">
        <f t="shared" si="8"/>
        <v/>
      </c>
      <c r="S78" s="10" t="str">
        <f t="shared" si="9"/>
        <v/>
      </c>
      <c r="T78" s="10" t="str">
        <f t="shared" si="10"/>
        <v/>
      </c>
      <c r="U78" s="13" t="str">
        <f>IF(J78="Billet",I78/INDEX(Bench!$B$4:$B$15,MATCH(TEXT(C78,"yyyy-mm"),Bench!$A$4:$A$15,0))-1,"")</f>
        <v/>
      </c>
      <c r="V78" s="10" t="str">
        <f t="shared" si="11"/>
        <v/>
      </c>
      <c r="W78" s="10">
        <f>IF(E78="","n/a",COUNTIFS(GSTR2B!$B$4:$B$552,E78,GSTR2B!$C$4:$C$552,B78))</f>
        <v>1</v>
      </c>
      <c r="X78" s="10" t="str">
        <f t="shared" si="12"/>
        <v/>
      </c>
      <c r="Y78" s="11">
        <f>IF(N(W78)&gt;0,SUMIFS(GSTR2B!$F$4:$F$552,GSTR2B!$B$4:$B$552,E78,GSTR2B!$C$4:$C$552,B78),"")</f>
        <v>104141.35</v>
      </c>
      <c r="Z78" s="10" t="str">
        <f t="shared" si="13"/>
        <v/>
      </c>
    </row>
    <row r="79" spans="1:26" x14ac:dyDescent="0.3">
      <c r="A79" t="s">
        <v>3333</v>
      </c>
      <c r="B79" t="s">
        <v>3334</v>
      </c>
      <c r="C79" s="7">
        <v>45851</v>
      </c>
      <c r="D79" t="s">
        <v>300</v>
      </c>
      <c r="E79" t="s">
        <v>3109</v>
      </c>
      <c r="F79" t="s">
        <v>299</v>
      </c>
      <c r="G79" t="s">
        <v>870</v>
      </c>
      <c r="H79">
        <v>1</v>
      </c>
      <c r="I79">
        <v>153276.82999999999</v>
      </c>
      <c r="J79" t="s">
        <v>3059</v>
      </c>
      <c r="K79">
        <v>153276.82999999999</v>
      </c>
      <c r="L79">
        <v>18</v>
      </c>
      <c r="M79">
        <v>27589.83</v>
      </c>
      <c r="N79">
        <v>180866.66</v>
      </c>
      <c r="O79" s="11">
        <f>IFERROR(INDEX(PO!$G$4:$G$563,MATCH(F79,PO!$A$4:$A$563,0)),"")</f>
        <v>153276.82999999999</v>
      </c>
      <c r="P79" s="12">
        <f>IFERROR(INDEX(GRN!$E$4:$E$559,MATCH(G79,GRN!$A$4:$A$559,0)),"")</f>
        <v>1</v>
      </c>
      <c r="Q79" s="10" t="str">
        <f t="shared" si="7"/>
        <v/>
      </c>
      <c r="R79" s="10" t="str">
        <f t="shared" si="8"/>
        <v/>
      </c>
      <c r="S79" s="10" t="str">
        <f t="shared" si="9"/>
        <v/>
      </c>
      <c r="T79" s="10" t="str">
        <f t="shared" si="10"/>
        <v/>
      </c>
      <c r="U79" s="13" t="str">
        <f>IF(J79="Billet",I79/INDEX(Bench!$B$4:$B$15,MATCH(TEXT(C79,"yyyy-mm"),Bench!$A$4:$A$15,0))-1,"")</f>
        <v/>
      </c>
      <c r="V79" s="10" t="str">
        <f t="shared" si="11"/>
        <v/>
      </c>
      <c r="W79" s="10">
        <f>IF(E79="","n/a",COUNTIFS(GSTR2B!$B$4:$B$552,E79,GSTR2B!$C$4:$C$552,B79))</f>
        <v>1</v>
      </c>
      <c r="X79" s="10" t="str">
        <f t="shared" si="12"/>
        <v/>
      </c>
      <c r="Y79" s="11">
        <f>IF(N(W79)&gt;0,SUMIFS(GSTR2B!$F$4:$F$552,GSTR2B!$B$4:$B$552,E79,GSTR2B!$C$4:$C$552,B79),"")</f>
        <v>27589.83</v>
      </c>
      <c r="Z79" s="10" t="str">
        <f t="shared" si="13"/>
        <v/>
      </c>
    </row>
    <row r="80" spans="1:26" x14ac:dyDescent="0.3">
      <c r="A80" t="s">
        <v>3335</v>
      </c>
      <c r="B80" t="s">
        <v>3336</v>
      </c>
      <c r="C80" s="7">
        <v>45891</v>
      </c>
      <c r="D80" t="s">
        <v>244</v>
      </c>
      <c r="E80" t="s">
        <v>3133</v>
      </c>
      <c r="F80" t="s">
        <v>301</v>
      </c>
      <c r="G80" t="s">
        <v>871</v>
      </c>
      <c r="H80">
        <v>1</v>
      </c>
      <c r="I80">
        <v>70954.61</v>
      </c>
      <c r="J80" t="s">
        <v>3059</v>
      </c>
      <c r="K80">
        <v>70954.61</v>
      </c>
      <c r="L80">
        <v>18</v>
      </c>
      <c r="M80">
        <v>12771.83</v>
      </c>
      <c r="N80">
        <v>83726.44</v>
      </c>
      <c r="O80" s="11">
        <f>IFERROR(INDEX(PO!$G$4:$G$563,MATCH(F80,PO!$A$4:$A$563,0)),"")</f>
        <v>70954.61</v>
      </c>
      <c r="P80" s="12">
        <f>IFERROR(INDEX(GRN!$E$4:$E$559,MATCH(G80,GRN!$A$4:$A$559,0)),"")</f>
        <v>1</v>
      </c>
      <c r="Q80" s="10" t="str">
        <f t="shared" si="7"/>
        <v/>
      </c>
      <c r="R80" s="10" t="str">
        <f t="shared" si="8"/>
        <v/>
      </c>
      <c r="S80" s="10" t="str">
        <f t="shared" si="9"/>
        <v/>
      </c>
      <c r="T80" s="10" t="str">
        <f t="shared" si="10"/>
        <v/>
      </c>
      <c r="U80" s="13" t="str">
        <f>IF(J80="Billet",I80/INDEX(Bench!$B$4:$B$15,MATCH(TEXT(C80,"yyyy-mm"),Bench!$A$4:$A$15,0))-1,"")</f>
        <v/>
      </c>
      <c r="V80" s="10" t="str">
        <f t="shared" si="11"/>
        <v/>
      </c>
      <c r="W80" s="10">
        <f>IF(E80="","n/a",COUNTIFS(GSTR2B!$B$4:$B$552,E80,GSTR2B!$C$4:$C$552,B80))</f>
        <v>1</v>
      </c>
      <c r="X80" s="10" t="str">
        <f t="shared" si="12"/>
        <v/>
      </c>
      <c r="Y80" s="11">
        <f>IF(N(W80)&gt;0,SUMIFS(GSTR2B!$F$4:$F$552,GSTR2B!$B$4:$B$552,E80,GSTR2B!$C$4:$C$552,B80),"")</f>
        <v>12771.83</v>
      </c>
      <c r="Z80" s="10" t="str">
        <f t="shared" si="13"/>
        <v/>
      </c>
    </row>
    <row r="81" spans="1:26" x14ac:dyDescent="0.3">
      <c r="A81" t="s">
        <v>3337</v>
      </c>
      <c r="B81" t="s">
        <v>3338</v>
      </c>
      <c r="C81" s="7">
        <v>45802</v>
      </c>
      <c r="D81" t="s">
        <v>235</v>
      </c>
      <c r="E81" t="s">
        <v>3085</v>
      </c>
      <c r="F81" t="s">
        <v>302</v>
      </c>
      <c r="G81" t="s">
        <v>872</v>
      </c>
      <c r="H81">
        <v>1</v>
      </c>
      <c r="I81">
        <v>20286.27</v>
      </c>
      <c r="J81" t="s">
        <v>3059</v>
      </c>
      <c r="K81">
        <v>20286.27</v>
      </c>
      <c r="L81">
        <v>18</v>
      </c>
      <c r="M81">
        <v>3651.53</v>
      </c>
      <c r="N81">
        <v>23937.8</v>
      </c>
      <c r="O81" s="11">
        <f>IFERROR(INDEX(PO!$G$4:$G$563,MATCH(F81,PO!$A$4:$A$563,0)),"")</f>
        <v>20286.27</v>
      </c>
      <c r="P81" s="12">
        <f>IFERROR(INDEX(GRN!$E$4:$E$559,MATCH(G81,GRN!$A$4:$A$559,0)),"")</f>
        <v>1</v>
      </c>
      <c r="Q81" s="10" t="str">
        <f t="shared" si="7"/>
        <v/>
      </c>
      <c r="R81" s="10" t="str">
        <f t="shared" si="8"/>
        <v/>
      </c>
      <c r="S81" s="10" t="str">
        <f t="shared" si="9"/>
        <v/>
      </c>
      <c r="T81" s="10" t="str">
        <f t="shared" si="10"/>
        <v/>
      </c>
      <c r="U81" s="13" t="str">
        <f>IF(J81="Billet",I81/INDEX(Bench!$B$4:$B$15,MATCH(TEXT(C81,"yyyy-mm"),Bench!$A$4:$A$15,0))-1,"")</f>
        <v/>
      </c>
      <c r="V81" s="10" t="str">
        <f t="shared" si="11"/>
        <v/>
      </c>
      <c r="W81" s="10">
        <f>IF(E81="","n/a",COUNTIFS(GSTR2B!$B$4:$B$552,E81,GSTR2B!$C$4:$C$552,B81))</f>
        <v>1</v>
      </c>
      <c r="X81" s="10" t="str">
        <f t="shared" si="12"/>
        <v/>
      </c>
      <c r="Y81" s="11">
        <f>IF(N(W81)&gt;0,SUMIFS(GSTR2B!$F$4:$F$552,GSTR2B!$B$4:$B$552,E81,GSTR2B!$C$4:$C$552,B81),"")</f>
        <v>3651.53</v>
      </c>
      <c r="Z81" s="10" t="str">
        <f t="shared" si="13"/>
        <v/>
      </c>
    </row>
    <row r="82" spans="1:26" x14ac:dyDescent="0.3">
      <c r="A82" t="s">
        <v>3339</v>
      </c>
      <c r="B82" t="s">
        <v>3340</v>
      </c>
      <c r="C82" s="7">
        <v>46032</v>
      </c>
      <c r="D82" t="s">
        <v>277</v>
      </c>
      <c r="E82" t="s">
        <v>3152</v>
      </c>
      <c r="F82" t="s">
        <v>303</v>
      </c>
      <c r="G82" t="s">
        <v>873</v>
      </c>
      <c r="H82">
        <v>10</v>
      </c>
      <c r="I82">
        <v>51365.29</v>
      </c>
      <c r="J82" t="s">
        <v>3053</v>
      </c>
      <c r="K82">
        <v>513652.9</v>
      </c>
      <c r="L82">
        <v>5</v>
      </c>
      <c r="M82">
        <v>25682.639999999999</v>
      </c>
      <c r="N82">
        <v>539335.54</v>
      </c>
      <c r="O82" s="11">
        <f>IFERROR(INDEX(PO!$G$4:$G$563,MATCH(F82,PO!$A$4:$A$563,0)),"")</f>
        <v>51365.29</v>
      </c>
      <c r="P82" s="12">
        <f>IFERROR(INDEX(GRN!$E$4:$E$559,MATCH(G82,GRN!$A$4:$A$559,0)),"")</f>
        <v>10</v>
      </c>
      <c r="Q82" s="10" t="str">
        <f t="shared" si="7"/>
        <v/>
      </c>
      <c r="R82" s="10" t="str">
        <f t="shared" si="8"/>
        <v/>
      </c>
      <c r="S82" s="10" t="str">
        <f t="shared" si="9"/>
        <v/>
      </c>
      <c r="T82" s="10" t="str">
        <f t="shared" si="10"/>
        <v/>
      </c>
      <c r="U82" s="13" t="str">
        <f>IF(J82="Billet",I82/INDEX(Bench!$B$4:$B$15,MATCH(TEXT(C82,"yyyy-mm"),Bench!$A$4:$A$15,0))-1,"")</f>
        <v/>
      </c>
      <c r="V82" s="10" t="str">
        <f t="shared" si="11"/>
        <v/>
      </c>
      <c r="W82" s="10">
        <f>IF(E82="","n/a",COUNTIFS(GSTR2B!$B$4:$B$552,E82,GSTR2B!$C$4:$C$552,B82))</f>
        <v>1</v>
      </c>
      <c r="X82" s="10" t="str">
        <f t="shared" si="12"/>
        <v/>
      </c>
      <c r="Y82" s="11">
        <f>IF(N(W82)&gt;0,SUMIFS(GSTR2B!$F$4:$F$552,GSTR2B!$B$4:$B$552,E82,GSTR2B!$C$4:$C$552,B82),"")</f>
        <v>25682.639999999999</v>
      </c>
      <c r="Z82" s="10" t="str">
        <f t="shared" si="13"/>
        <v/>
      </c>
    </row>
    <row r="83" spans="1:26" x14ac:dyDescent="0.3">
      <c r="A83" t="s">
        <v>3341</v>
      </c>
      <c r="B83" t="s">
        <v>3342</v>
      </c>
      <c r="C83" s="7">
        <v>45808</v>
      </c>
      <c r="D83" t="s">
        <v>305</v>
      </c>
      <c r="E83" t="s">
        <v>3156</v>
      </c>
      <c r="F83" t="s">
        <v>304</v>
      </c>
      <c r="G83" t="s">
        <v>874</v>
      </c>
      <c r="H83">
        <v>1</v>
      </c>
      <c r="I83">
        <v>35397.53</v>
      </c>
      <c r="J83" t="s">
        <v>3059</v>
      </c>
      <c r="K83">
        <v>35397.53</v>
      </c>
      <c r="L83">
        <v>18</v>
      </c>
      <c r="M83">
        <v>6371.56</v>
      </c>
      <c r="N83">
        <v>41769.089999999997</v>
      </c>
      <c r="O83" s="11">
        <f>IFERROR(INDEX(PO!$G$4:$G$563,MATCH(F83,PO!$A$4:$A$563,0)),"")</f>
        <v>35397.53</v>
      </c>
      <c r="P83" s="12">
        <f>IFERROR(INDEX(GRN!$E$4:$E$559,MATCH(G83,GRN!$A$4:$A$559,0)),"")</f>
        <v>1</v>
      </c>
      <c r="Q83" s="10" t="str">
        <f t="shared" si="7"/>
        <v/>
      </c>
      <c r="R83" s="10" t="str">
        <f t="shared" si="8"/>
        <v/>
      </c>
      <c r="S83" s="10" t="str">
        <f t="shared" si="9"/>
        <v/>
      </c>
      <c r="T83" s="10" t="str">
        <f t="shared" si="10"/>
        <v/>
      </c>
      <c r="U83" s="13" t="str">
        <f>IF(J83="Billet",I83/INDEX(Bench!$B$4:$B$15,MATCH(TEXT(C83,"yyyy-mm"),Bench!$A$4:$A$15,0))-1,"")</f>
        <v/>
      </c>
      <c r="V83" s="10" t="str">
        <f t="shared" si="11"/>
        <v/>
      </c>
      <c r="W83" s="10">
        <f>IF(E83="","n/a",COUNTIFS(GSTR2B!$B$4:$B$552,E83,GSTR2B!$C$4:$C$552,B83))</f>
        <v>1</v>
      </c>
      <c r="X83" s="10" t="str">
        <f t="shared" si="12"/>
        <v/>
      </c>
      <c r="Y83" s="11">
        <f>IF(N(W83)&gt;0,SUMIFS(GSTR2B!$F$4:$F$552,GSTR2B!$B$4:$B$552,E83,GSTR2B!$C$4:$C$552,B83),"")</f>
        <v>6371.56</v>
      </c>
      <c r="Z83" s="10" t="str">
        <f t="shared" si="13"/>
        <v/>
      </c>
    </row>
    <row r="84" spans="1:26" x14ac:dyDescent="0.3">
      <c r="A84" t="s">
        <v>3343</v>
      </c>
      <c r="B84" t="s">
        <v>3344</v>
      </c>
      <c r="C84" s="7">
        <v>45832</v>
      </c>
      <c r="D84" t="s">
        <v>202</v>
      </c>
      <c r="E84" t="s">
        <v>3125</v>
      </c>
      <c r="F84" t="s">
        <v>306</v>
      </c>
      <c r="G84" t="s">
        <v>875</v>
      </c>
      <c r="H84">
        <v>1491</v>
      </c>
      <c r="I84">
        <v>120.99</v>
      </c>
      <c r="J84" t="s">
        <v>3048</v>
      </c>
      <c r="K84">
        <v>180396.09</v>
      </c>
      <c r="L84">
        <v>18</v>
      </c>
      <c r="M84">
        <v>32471.3</v>
      </c>
      <c r="N84">
        <v>212867.39</v>
      </c>
      <c r="O84" s="11">
        <f>IFERROR(INDEX(PO!$G$4:$G$563,MATCH(F84,PO!$A$4:$A$563,0)),"")</f>
        <v>120.99</v>
      </c>
      <c r="P84" s="12">
        <f>IFERROR(INDEX(GRN!$E$4:$E$559,MATCH(G84,GRN!$A$4:$A$559,0)),"")</f>
        <v>1491</v>
      </c>
      <c r="Q84" s="10" t="str">
        <f t="shared" si="7"/>
        <v/>
      </c>
      <c r="R84" s="10" t="str">
        <f t="shared" si="8"/>
        <v/>
      </c>
      <c r="S84" s="10" t="str">
        <f t="shared" si="9"/>
        <v/>
      </c>
      <c r="T84" s="10" t="str">
        <f t="shared" si="10"/>
        <v/>
      </c>
      <c r="U84" s="13" t="str">
        <f>IF(J84="Billet",I84/INDEX(Bench!$B$4:$B$15,MATCH(TEXT(C84,"yyyy-mm"),Bench!$A$4:$A$15,0))-1,"")</f>
        <v/>
      </c>
      <c r="V84" s="10" t="str">
        <f t="shared" si="11"/>
        <v/>
      </c>
      <c r="W84" s="10">
        <f>IF(E84="","n/a",COUNTIFS(GSTR2B!$B$4:$B$552,E84,GSTR2B!$C$4:$C$552,B84))</f>
        <v>1</v>
      </c>
      <c r="X84" s="10" t="str">
        <f t="shared" si="12"/>
        <v/>
      </c>
      <c r="Y84" s="11">
        <f>IF(N(W84)&gt;0,SUMIFS(GSTR2B!$F$4:$F$552,GSTR2B!$B$4:$B$552,E84,GSTR2B!$C$4:$C$552,B84),"")</f>
        <v>32471.3</v>
      </c>
      <c r="Z84" s="10" t="str">
        <f t="shared" si="13"/>
        <v/>
      </c>
    </row>
    <row r="85" spans="1:26" x14ac:dyDescent="0.3">
      <c r="A85" t="s">
        <v>3345</v>
      </c>
      <c r="B85" t="s">
        <v>3346</v>
      </c>
      <c r="C85" s="7">
        <v>45775</v>
      </c>
      <c r="D85" t="s">
        <v>227</v>
      </c>
      <c r="E85" t="s">
        <v>3034</v>
      </c>
      <c r="F85" t="s">
        <v>307</v>
      </c>
      <c r="G85" t="s">
        <v>876</v>
      </c>
      <c r="H85">
        <v>10977</v>
      </c>
      <c r="I85">
        <v>239.31</v>
      </c>
      <c r="J85" t="s">
        <v>3032</v>
      </c>
      <c r="K85">
        <v>2626905.87</v>
      </c>
      <c r="L85">
        <v>18</v>
      </c>
      <c r="M85">
        <v>472843.06</v>
      </c>
      <c r="N85">
        <v>3099748.93</v>
      </c>
      <c r="O85" s="11">
        <f>IFERROR(INDEX(PO!$G$4:$G$563,MATCH(F85,PO!$A$4:$A$563,0)),"")</f>
        <v>239.31</v>
      </c>
      <c r="P85" s="12">
        <f>IFERROR(INDEX(GRN!$E$4:$E$559,MATCH(G85,GRN!$A$4:$A$559,0)),"")</f>
        <v>10977</v>
      </c>
      <c r="Q85" s="10" t="str">
        <f t="shared" si="7"/>
        <v/>
      </c>
      <c r="R85" s="10" t="str">
        <f t="shared" si="8"/>
        <v/>
      </c>
      <c r="S85" s="10" t="str">
        <f t="shared" si="9"/>
        <v/>
      </c>
      <c r="T85" s="10" t="str">
        <f t="shared" si="10"/>
        <v/>
      </c>
      <c r="U85" s="13">
        <f>IF(J85="Billet",I85/INDEX(Bench!$B$4:$B$15,MATCH(TEXT(C85,"yyyy-mm"),Bench!$A$4:$A$15,0))-1,"")</f>
        <v>-8.4113698516615765E-3</v>
      </c>
      <c r="V85" s="10" t="str">
        <f t="shared" si="11"/>
        <v/>
      </c>
      <c r="W85" s="10">
        <f>IF(E85="","n/a",COUNTIFS(GSTR2B!$B$4:$B$552,E85,GSTR2B!$C$4:$C$552,B85))</f>
        <v>1</v>
      </c>
      <c r="X85" s="10" t="str">
        <f t="shared" si="12"/>
        <v/>
      </c>
      <c r="Y85" s="11">
        <f>IF(N(W85)&gt;0,SUMIFS(GSTR2B!$F$4:$F$552,GSTR2B!$B$4:$B$552,E85,GSTR2B!$C$4:$C$552,B85),"")</f>
        <v>472843.06</v>
      </c>
      <c r="Z85" s="10" t="str">
        <f t="shared" si="13"/>
        <v/>
      </c>
    </row>
    <row r="86" spans="1:26" x14ac:dyDescent="0.3">
      <c r="A86" t="s">
        <v>3347</v>
      </c>
      <c r="B86" t="s">
        <v>3348</v>
      </c>
      <c r="C86" s="7">
        <v>46067</v>
      </c>
      <c r="D86" t="s">
        <v>193</v>
      </c>
      <c r="E86" t="s">
        <v>3056</v>
      </c>
      <c r="F86" t="s">
        <v>308</v>
      </c>
      <c r="G86" t="s">
        <v>877</v>
      </c>
      <c r="H86">
        <v>7</v>
      </c>
      <c r="I86">
        <v>35838.47</v>
      </c>
      <c r="J86" t="s">
        <v>3053</v>
      </c>
      <c r="K86">
        <v>250869.29</v>
      </c>
      <c r="L86">
        <v>5</v>
      </c>
      <c r="M86">
        <v>12543.46</v>
      </c>
      <c r="N86">
        <v>263412.75</v>
      </c>
      <c r="O86" s="11">
        <f>IFERROR(INDEX(PO!$G$4:$G$563,MATCH(F86,PO!$A$4:$A$563,0)),"")</f>
        <v>35838.47</v>
      </c>
      <c r="P86" s="12">
        <f>IFERROR(INDEX(GRN!$E$4:$E$559,MATCH(G86,GRN!$A$4:$A$559,0)),"")</f>
        <v>7</v>
      </c>
      <c r="Q86" s="10" t="str">
        <f t="shared" si="7"/>
        <v/>
      </c>
      <c r="R86" s="10" t="str">
        <f t="shared" si="8"/>
        <v/>
      </c>
      <c r="S86" s="10" t="str">
        <f t="shared" si="9"/>
        <v/>
      </c>
      <c r="T86" s="10" t="str">
        <f t="shared" si="10"/>
        <v/>
      </c>
      <c r="U86" s="13" t="str">
        <f>IF(J86="Billet",I86/INDEX(Bench!$B$4:$B$15,MATCH(TEXT(C86,"yyyy-mm"),Bench!$A$4:$A$15,0))-1,"")</f>
        <v/>
      </c>
      <c r="V86" s="10" t="str">
        <f t="shared" si="11"/>
        <v/>
      </c>
      <c r="W86" s="10">
        <f>IF(E86="","n/a",COUNTIFS(GSTR2B!$B$4:$B$552,E86,GSTR2B!$C$4:$C$552,B86))</f>
        <v>1</v>
      </c>
      <c r="X86" s="10" t="str">
        <f t="shared" si="12"/>
        <v/>
      </c>
      <c r="Y86" s="11">
        <f>IF(N(W86)&gt;0,SUMIFS(GSTR2B!$F$4:$F$552,GSTR2B!$B$4:$B$552,E86,GSTR2B!$C$4:$C$552,B86),"")</f>
        <v>12543.46</v>
      </c>
      <c r="Z86" s="10" t="str">
        <f t="shared" si="13"/>
        <v/>
      </c>
    </row>
    <row r="87" spans="1:26" x14ac:dyDescent="0.3">
      <c r="A87" t="s">
        <v>3349</v>
      </c>
      <c r="B87" t="s">
        <v>3350</v>
      </c>
      <c r="C87" s="7">
        <v>46048</v>
      </c>
      <c r="D87" t="s">
        <v>215</v>
      </c>
      <c r="E87" t="s">
        <v>3093</v>
      </c>
      <c r="F87" t="s">
        <v>309</v>
      </c>
      <c r="G87" t="s">
        <v>878</v>
      </c>
      <c r="H87">
        <v>4933</v>
      </c>
      <c r="I87">
        <v>89.32</v>
      </c>
      <c r="J87" t="s">
        <v>3038</v>
      </c>
      <c r="K87">
        <v>440615.56</v>
      </c>
      <c r="L87">
        <v>18</v>
      </c>
      <c r="M87">
        <v>79310.8</v>
      </c>
      <c r="N87">
        <v>519926.36</v>
      </c>
      <c r="O87" s="11">
        <f>IFERROR(INDEX(PO!$G$4:$G$563,MATCH(F87,PO!$A$4:$A$563,0)),"")</f>
        <v>89.32</v>
      </c>
      <c r="P87" s="12">
        <f>IFERROR(INDEX(GRN!$E$4:$E$559,MATCH(G87,GRN!$A$4:$A$559,0)),"")</f>
        <v>4933</v>
      </c>
      <c r="Q87" s="10" t="str">
        <f t="shared" si="7"/>
        <v/>
      </c>
      <c r="R87" s="10" t="str">
        <f t="shared" si="8"/>
        <v/>
      </c>
      <c r="S87" s="10" t="str">
        <f t="shared" si="9"/>
        <v/>
      </c>
      <c r="T87" s="10" t="str">
        <f t="shared" si="10"/>
        <v/>
      </c>
      <c r="U87" s="13" t="str">
        <f>IF(J87="Billet",I87/INDEX(Bench!$B$4:$B$15,MATCH(TEXT(C87,"yyyy-mm"),Bench!$A$4:$A$15,0))-1,"")</f>
        <v/>
      </c>
      <c r="V87" s="10" t="str">
        <f t="shared" si="11"/>
        <v/>
      </c>
      <c r="W87" s="10">
        <f>IF(E87="","n/a",COUNTIFS(GSTR2B!$B$4:$B$552,E87,GSTR2B!$C$4:$C$552,B87))</f>
        <v>1</v>
      </c>
      <c r="X87" s="10" t="str">
        <f t="shared" si="12"/>
        <v/>
      </c>
      <c r="Y87" s="11">
        <f>IF(N(W87)&gt;0,SUMIFS(GSTR2B!$F$4:$F$552,GSTR2B!$B$4:$B$552,E87,GSTR2B!$C$4:$C$552,B87),"")</f>
        <v>79310.8</v>
      </c>
      <c r="Z87" s="10" t="str">
        <f t="shared" si="13"/>
        <v/>
      </c>
    </row>
    <row r="88" spans="1:26" x14ac:dyDescent="0.3">
      <c r="A88" t="s">
        <v>3351</v>
      </c>
      <c r="B88" t="s">
        <v>3352</v>
      </c>
      <c r="C88" s="7">
        <v>45966</v>
      </c>
      <c r="D88" t="s">
        <v>311</v>
      </c>
      <c r="E88" t="s">
        <v>3065</v>
      </c>
      <c r="F88" t="s">
        <v>310</v>
      </c>
      <c r="G88" t="s">
        <v>879</v>
      </c>
      <c r="H88">
        <v>10079</v>
      </c>
      <c r="I88">
        <v>275.36</v>
      </c>
      <c r="J88" t="s">
        <v>3032</v>
      </c>
      <c r="K88">
        <v>2775353.44</v>
      </c>
      <c r="L88">
        <v>18</v>
      </c>
      <c r="M88">
        <v>499563.62</v>
      </c>
      <c r="N88">
        <v>3274917.06</v>
      </c>
      <c r="O88" s="11">
        <f>IFERROR(INDEX(PO!$G$4:$G$563,MATCH(F88,PO!$A$4:$A$563,0)),"")</f>
        <v>275.36</v>
      </c>
      <c r="P88" s="12">
        <f>IFERROR(INDEX(GRN!$E$4:$E$559,MATCH(G88,GRN!$A$4:$A$559,0)),"")</f>
        <v>10079</v>
      </c>
      <c r="Q88" s="10" t="str">
        <f t="shared" si="7"/>
        <v/>
      </c>
      <c r="R88" s="10" t="str">
        <f t="shared" si="8"/>
        <v/>
      </c>
      <c r="S88" s="10" t="str">
        <f t="shared" si="9"/>
        <v/>
      </c>
      <c r="T88" s="10" t="str">
        <f t="shared" si="10"/>
        <v/>
      </c>
      <c r="U88" s="13">
        <f>IF(J88="Billet",I88/INDEX(Bench!$B$4:$B$15,MATCH(TEXT(C88,"yyyy-mm"),Bench!$A$4:$A$15,0))-1,"")</f>
        <v>0.10426692332370879</v>
      </c>
      <c r="V88" s="10" t="str">
        <f t="shared" si="11"/>
        <v>FLAG</v>
      </c>
      <c r="W88" s="10">
        <f>IF(E88="","n/a",COUNTIFS(GSTR2B!$B$4:$B$552,E88,GSTR2B!$C$4:$C$552,B88))</f>
        <v>1</v>
      </c>
      <c r="X88" s="10" t="str">
        <f t="shared" si="12"/>
        <v/>
      </c>
      <c r="Y88" s="11">
        <f>IF(N(W88)&gt;0,SUMIFS(GSTR2B!$F$4:$F$552,GSTR2B!$B$4:$B$552,E88,GSTR2B!$C$4:$C$552,B88),"")</f>
        <v>499563.62</v>
      </c>
      <c r="Z88" s="10" t="str">
        <f t="shared" si="13"/>
        <v/>
      </c>
    </row>
    <row r="89" spans="1:26" x14ac:dyDescent="0.3">
      <c r="A89" t="s">
        <v>3353</v>
      </c>
      <c r="B89" t="s">
        <v>3354</v>
      </c>
      <c r="C89" s="7">
        <v>45787</v>
      </c>
      <c r="D89" t="s">
        <v>218</v>
      </c>
      <c r="E89" t="s">
        <v>3081</v>
      </c>
      <c r="F89" t="s">
        <v>312</v>
      </c>
      <c r="G89" t="s">
        <v>880</v>
      </c>
      <c r="H89">
        <v>9</v>
      </c>
      <c r="I89">
        <v>23165.77</v>
      </c>
      <c r="J89" t="s">
        <v>3053</v>
      </c>
      <c r="K89">
        <v>208491.93</v>
      </c>
      <c r="L89">
        <v>5</v>
      </c>
      <c r="M89">
        <v>10424.6</v>
      </c>
      <c r="N89">
        <v>218916.53</v>
      </c>
      <c r="O89" s="11">
        <f>IFERROR(INDEX(PO!$G$4:$G$563,MATCH(F89,PO!$A$4:$A$563,0)),"")</f>
        <v>23165.77</v>
      </c>
      <c r="P89" s="12">
        <f>IFERROR(INDEX(GRN!$E$4:$E$559,MATCH(G89,GRN!$A$4:$A$559,0)),"")</f>
        <v>9</v>
      </c>
      <c r="Q89" s="10" t="str">
        <f t="shared" si="7"/>
        <v/>
      </c>
      <c r="R89" s="10" t="str">
        <f t="shared" si="8"/>
        <v/>
      </c>
      <c r="S89" s="10" t="str">
        <f t="shared" si="9"/>
        <v/>
      </c>
      <c r="T89" s="10" t="str">
        <f t="shared" si="10"/>
        <v/>
      </c>
      <c r="U89" s="13" t="str">
        <f>IF(J89="Billet",I89/INDEX(Bench!$B$4:$B$15,MATCH(TEXT(C89,"yyyy-mm"),Bench!$A$4:$A$15,0))-1,"")</f>
        <v/>
      </c>
      <c r="V89" s="10" t="str">
        <f t="shared" si="11"/>
        <v/>
      </c>
      <c r="W89" s="10">
        <f>IF(E89="","n/a",COUNTIFS(GSTR2B!$B$4:$B$552,E89,GSTR2B!$C$4:$C$552,B89))</f>
        <v>1</v>
      </c>
      <c r="X89" s="10" t="str">
        <f t="shared" si="12"/>
        <v/>
      </c>
      <c r="Y89" s="11">
        <f>IF(N(W89)&gt;0,SUMIFS(GSTR2B!$F$4:$F$552,GSTR2B!$B$4:$B$552,E89,GSTR2B!$C$4:$C$552,B89),"")</f>
        <v>10424.6</v>
      </c>
      <c r="Z89" s="10" t="str">
        <f t="shared" si="13"/>
        <v/>
      </c>
    </row>
    <row r="90" spans="1:26" x14ac:dyDescent="0.3">
      <c r="A90" t="s">
        <v>3355</v>
      </c>
      <c r="B90" t="s">
        <v>3356</v>
      </c>
      <c r="C90" s="7">
        <v>46033</v>
      </c>
      <c r="D90" t="s">
        <v>262</v>
      </c>
      <c r="E90" t="s">
        <v>3149</v>
      </c>
      <c r="F90" t="s">
        <v>313</v>
      </c>
      <c r="G90" t="s">
        <v>881</v>
      </c>
      <c r="H90">
        <v>2164</v>
      </c>
      <c r="I90">
        <v>568.89</v>
      </c>
      <c r="J90" t="s">
        <v>3048</v>
      </c>
      <c r="K90">
        <v>1231077.96</v>
      </c>
      <c r="L90">
        <v>18</v>
      </c>
      <c r="M90">
        <v>221594.03</v>
      </c>
      <c r="N90">
        <v>1452671.99</v>
      </c>
      <c r="O90" s="11">
        <f>IFERROR(INDEX(PO!$G$4:$G$563,MATCH(F90,PO!$A$4:$A$563,0)),"")</f>
        <v>568.89</v>
      </c>
      <c r="P90" s="12">
        <f>IFERROR(INDEX(GRN!$E$4:$E$559,MATCH(G90,GRN!$A$4:$A$559,0)),"")</f>
        <v>2164</v>
      </c>
      <c r="Q90" s="10" t="str">
        <f t="shared" si="7"/>
        <v/>
      </c>
      <c r="R90" s="10" t="str">
        <f t="shared" si="8"/>
        <v/>
      </c>
      <c r="S90" s="10" t="str">
        <f t="shared" si="9"/>
        <v/>
      </c>
      <c r="T90" s="10" t="str">
        <f t="shared" si="10"/>
        <v/>
      </c>
      <c r="U90" s="13" t="str">
        <f>IF(J90="Billet",I90/INDEX(Bench!$B$4:$B$15,MATCH(TEXT(C90,"yyyy-mm"),Bench!$A$4:$A$15,0))-1,"")</f>
        <v/>
      </c>
      <c r="V90" s="10" t="str">
        <f t="shared" si="11"/>
        <v/>
      </c>
      <c r="W90" s="10">
        <f>IF(E90="","n/a",COUNTIFS(GSTR2B!$B$4:$B$552,E90,GSTR2B!$C$4:$C$552,B90))</f>
        <v>1</v>
      </c>
      <c r="X90" s="10" t="str">
        <f t="shared" si="12"/>
        <v/>
      </c>
      <c r="Y90" s="11">
        <f>IF(N(W90)&gt;0,SUMIFS(GSTR2B!$F$4:$F$552,GSTR2B!$B$4:$B$552,E90,GSTR2B!$C$4:$C$552,B90),"")</f>
        <v>221594.03</v>
      </c>
      <c r="Z90" s="10" t="str">
        <f t="shared" si="13"/>
        <v/>
      </c>
    </row>
    <row r="91" spans="1:26" x14ac:dyDescent="0.3">
      <c r="A91" t="s">
        <v>3357</v>
      </c>
      <c r="B91" t="s">
        <v>3358</v>
      </c>
      <c r="C91" s="7">
        <v>45758</v>
      </c>
      <c r="D91" t="s">
        <v>284</v>
      </c>
      <c r="E91" t="s">
        <v>3120</v>
      </c>
      <c r="F91" t="s">
        <v>314</v>
      </c>
      <c r="H91">
        <v>3488</v>
      </c>
      <c r="I91">
        <v>148.74</v>
      </c>
      <c r="J91" t="s">
        <v>3043</v>
      </c>
      <c r="K91">
        <v>518805.12</v>
      </c>
      <c r="L91">
        <v>18</v>
      </c>
      <c r="M91">
        <v>93384.92</v>
      </c>
      <c r="N91">
        <v>612190.04</v>
      </c>
      <c r="O91" s="11">
        <f>IFERROR(INDEX(PO!$G$4:$G$563,MATCH(F91,PO!$A$4:$A$563,0)),"")</f>
        <v>148.74</v>
      </c>
      <c r="P91" s="12" t="str">
        <f>IFERROR(INDEX(GRN!$E$4:$E$559,MATCH(G91,GRN!$A$4:$A$559,0)),"")</f>
        <v/>
      </c>
      <c r="Q91" s="10" t="str">
        <f t="shared" si="7"/>
        <v/>
      </c>
      <c r="R91" s="10" t="str">
        <f t="shared" si="8"/>
        <v/>
      </c>
      <c r="S91" s="10" t="str">
        <f t="shared" si="9"/>
        <v>FLAG</v>
      </c>
      <c r="T91" s="10" t="str">
        <f t="shared" si="10"/>
        <v/>
      </c>
      <c r="U91" s="13" t="str">
        <f>IF(J91="Billet",I91/INDEX(Bench!$B$4:$B$15,MATCH(TEXT(C91,"yyyy-mm"),Bench!$A$4:$A$15,0))-1,"")</f>
        <v/>
      </c>
      <c r="V91" s="10" t="str">
        <f t="shared" si="11"/>
        <v/>
      </c>
      <c r="W91" s="10">
        <f>IF(E91="","n/a",COUNTIFS(GSTR2B!$B$4:$B$552,E91,GSTR2B!$C$4:$C$552,B91))</f>
        <v>1</v>
      </c>
      <c r="X91" s="10" t="str">
        <f t="shared" si="12"/>
        <v/>
      </c>
      <c r="Y91" s="11">
        <f>IF(N(W91)&gt;0,SUMIFS(GSTR2B!$F$4:$F$552,GSTR2B!$B$4:$B$552,E91,GSTR2B!$C$4:$C$552,B91),"")</f>
        <v>93384.92</v>
      </c>
      <c r="Z91" s="10" t="str">
        <f t="shared" si="13"/>
        <v/>
      </c>
    </row>
    <row r="92" spans="1:26" x14ac:dyDescent="0.3">
      <c r="A92" t="s">
        <v>3359</v>
      </c>
      <c r="B92" t="s">
        <v>3360</v>
      </c>
      <c r="C92" s="7">
        <v>46014</v>
      </c>
      <c r="D92" t="s">
        <v>193</v>
      </c>
      <c r="E92" t="s">
        <v>3056</v>
      </c>
      <c r="F92" t="s">
        <v>315</v>
      </c>
      <c r="G92" t="s">
        <v>882</v>
      </c>
      <c r="H92">
        <v>8</v>
      </c>
      <c r="I92">
        <v>42290.41</v>
      </c>
      <c r="J92" t="s">
        <v>3053</v>
      </c>
      <c r="K92">
        <v>338323.28</v>
      </c>
      <c r="L92">
        <v>5</v>
      </c>
      <c r="M92">
        <v>16916.16</v>
      </c>
      <c r="N92">
        <v>355239.44</v>
      </c>
      <c r="O92" s="11">
        <f>IFERROR(INDEX(PO!$G$4:$G$563,MATCH(F92,PO!$A$4:$A$563,0)),"")</f>
        <v>42290.41</v>
      </c>
      <c r="P92" s="12">
        <f>IFERROR(INDEX(GRN!$E$4:$E$559,MATCH(G92,GRN!$A$4:$A$559,0)),"")</f>
        <v>8</v>
      </c>
      <c r="Q92" s="10" t="str">
        <f t="shared" si="7"/>
        <v/>
      </c>
      <c r="R92" s="10" t="str">
        <f t="shared" si="8"/>
        <v/>
      </c>
      <c r="S92" s="10" t="str">
        <f t="shared" si="9"/>
        <v/>
      </c>
      <c r="T92" s="10" t="str">
        <f t="shared" si="10"/>
        <v/>
      </c>
      <c r="U92" s="13" t="str">
        <f>IF(J92="Billet",I92/INDEX(Bench!$B$4:$B$15,MATCH(TEXT(C92,"yyyy-mm"),Bench!$A$4:$A$15,0))-1,"")</f>
        <v/>
      </c>
      <c r="V92" s="10" t="str">
        <f t="shared" si="11"/>
        <v/>
      </c>
      <c r="W92" s="10">
        <f>IF(E92="","n/a",COUNTIFS(GSTR2B!$B$4:$B$552,E92,GSTR2B!$C$4:$C$552,B92))</f>
        <v>1</v>
      </c>
      <c r="X92" s="10" t="str">
        <f t="shared" si="12"/>
        <v/>
      </c>
      <c r="Y92" s="11">
        <f>IF(N(W92)&gt;0,SUMIFS(GSTR2B!$F$4:$F$552,GSTR2B!$B$4:$B$552,E92,GSTR2B!$C$4:$C$552,B92),"")</f>
        <v>16916.16</v>
      </c>
      <c r="Z92" s="10" t="str">
        <f t="shared" si="13"/>
        <v/>
      </c>
    </row>
    <row r="93" spans="1:26" x14ac:dyDescent="0.3">
      <c r="A93" t="s">
        <v>3361</v>
      </c>
      <c r="B93" t="s">
        <v>3362</v>
      </c>
      <c r="C93" s="7">
        <v>46029</v>
      </c>
      <c r="D93" t="s">
        <v>239</v>
      </c>
      <c r="E93" t="s">
        <v>3105</v>
      </c>
      <c r="F93" t="s">
        <v>316</v>
      </c>
      <c r="G93" t="s">
        <v>883</v>
      </c>
      <c r="H93">
        <v>11</v>
      </c>
      <c r="I93">
        <v>39776.480000000003</v>
      </c>
      <c r="J93" t="s">
        <v>3053</v>
      </c>
      <c r="K93">
        <v>437541.28</v>
      </c>
      <c r="L93">
        <v>5</v>
      </c>
      <c r="M93">
        <v>21877.06</v>
      </c>
      <c r="N93">
        <v>459418.34</v>
      </c>
      <c r="O93" s="11">
        <f>IFERROR(INDEX(PO!$G$4:$G$563,MATCH(F93,PO!$A$4:$A$563,0)),"")</f>
        <v>39776.480000000003</v>
      </c>
      <c r="P93" s="12">
        <f>IFERROR(INDEX(GRN!$E$4:$E$559,MATCH(G93,GRN!$A$4:$A$559,0)),"")</f>
        <v>11</v>
      </c>
      <c r="Q93" s="10" t="str">
        <f t="shared" si="7"/>
        <v/>
      </c>
      <c r="R93" s="10" t="str">
        <f t="shared" si="8"/>
        <v/>
      </c>
      <c r="S93" s="10" t="str">
        <f t="shared" si="9"/>
        <v/>
      </c>
      <c r="T93" s="10" t="str">
        <f t="shared" si="10"/>
        <v/>
      </c>
      <c r="U93" s="13" t="str">
        <f>IF(J93="Billet",I93/INDEX(Bench!$B$4:$B$15,MATCH(TEXT(C93,"yyyy-mm"),Bench!$A$4:$A$15,0))-1,"")</f>
        <v/>
      </c>
      <c r="V93" s="10" t="str">
        <f t="shared" si="11"/>
        <v/>
      </c>
      <c r="W93" s="10">
        <f>IF(E93="","n/a",COUNTIFS(GSTR2B!$B$4:$B$552,E93,GSTR2B!$C$4:$C$552,B93))</f>
        <v>1</v>
      </c>
      <c r="X93" s="10" t="str">
        <f t="shared" si="12"/>
        <v/>
      </c>
      <c r="Y93" s="11">
        <f>IF(N(W93)&gt;0,SUMIFS(GSTR2B!$F$4:$F$552,GSTR2B!$B$4:$B$552,E93,GSTR2B!$C$4:$C$552,B93),"")</f>
        <v>21877.06</v>
      </c>
      <c r="Z93" s="10" t="str">
        <f t="shared" si="13"/>
        <v/>
      </c>
    </row>
    <row r="94" spans="1:26" x14ac:dyDescent="0.3">
      <c r="A94" t="s">
        <v>3363</v>
      </c>
      <c r="B94" t="s">
        <v>3364</v>
      </c>
      <c r="C94" s="7">
        <v>45970</v>
      </c>
      <c r="D94" t="s">
        <v>235</v>
      </c>
      <c r="E94" t="s">
        <v>3085</v>
      </c>
      <c r="F94" t="s">
        <v>317</v>
      </c>
      <c r="G94" t="s">
        <v>884</v>
      </c>
      <c r="H94">
        <v>1</v>
      </c>
      <c r="I94">
        <v>75319.5</v>
      </c>
      <c r="J94" t="s">
        <v>3059</v>
      </c>
      <c r="K94">
        <v>75319.5</v>
      </c>
      <c r="L94">
        <v>18</v>
      </c>
      <c r="M94">
        <v>13557.51</v>
      </c>
      <c r="N94">
        <v>88877.01</v>
      </c>
      <c r="O94" s="11">
        <f>IFERROR(INDEX(PO!$G$4:$G$563,MATCH(F94,PO!$A$4:$A$563,0)),"")</f>
        <v>75319.5</v>
      </c>
      <c r="P94" s="12">
        <f>IFERROR(INDEX(GRN!$E$4:$E$559,MATCH(G94,GRN!$A$4:$A$559,0)),"")</f>
        <v>1</v>
      </c>
      <c r="Q94" s="10" t="str">
        <f t="shared" si="7"/>
        <v/>
      </c>
      <c r="R94" s="10" t="str">
        <f t="shared" si="8"/>
        <v/>
      </c>
      <c r="S94" s="10" t="str">
        <f t="shared" si="9"/>
        <v/>
      </c>
      <c r="T94" s="10" t="str">
        <f t="shared" si="10"/>
        <v/>
      </c>
      <c r="U94" s="13" t="str">
        <f>IF(J94="Billet",I94/INDEX(Bench!$B$4:$B$15,MATCH(TEXT(C94,"yyyy-mm"),Bench!$A$4:$A$15,0))-1,"")</f>
        <v/>
      </c>
      <c r="V94" s="10" t="str">
        <f t="shared" si="11"/>
        <v/>
      </c>
      <c r="W94" s="10">
        <f>IF(E94="","n/a",COUNTIFS(GSTR2B!$B$4:$B$552,E94,GSTR2B!$C$4:$C$552,B94))</f>
        <v>1</v>
      </c>
      <c r="X94" s="10" t="str">
        <f t="shared" si="12"/>
        <v/>
      </c>
      <c r="Y94" s="11">
        <f>IF(N(W94)&gt;0,SUMIFS(GSTR2B!$F$4:$F$552,GSTR2B!$B$4:$B$552,E94,GSTR2B!$C$4:$C$552,B94),"")</f>
        <v>13557.51</v>
      </c>
      <c r="Z94" s="10" t="str">
        <f t="shared" si="13"/>
        <v/>
      </c>
    </row>
    <row r="95" spans="1:26" x14ac:dyDescent="0.3">
      <c r="A95" t="s">
        <v>3365</v>
      </c>
      <c r="B95" t="s">
        <v>3366</v>
      </c>
      <c r="C95" s="7">
        <v>45863</v>
      </c>
      <c r="D95" t="s">
        <v>241</v>
      </c>
      <c r="E95" t="s">
        <v>3116</v>
      </c>
      <c r="F95" t="s">
        <v>318</v>
      </c>
      <c r="G95" t="s">
        <v>885</v>
      </c>
      <c r="H95">
        <v>8314</v>
      </c>
      <c r="I95">
        <v>86.75</v>
      </c>
      <c r="J95" t="s">
        <v>3038</v>
      </c>
      <c r="K95">
        <v>721239.5</v>
      </c>
      <c r="L95">
        <v>18</v>
      </c>
      <c r="M95">
        <v>129823.11</v>
      </c>
      <c r="N95">
        <v>851062.61</v>
      </c>
      <c r="O95" s="11">
        <f>IFERROR(INDEX(PO!$G$4:$G$563,MATCH(F95,PO!$A$4:$A$563,0)),"")</f>
        <v>86.75</v>
      </c>
      <c r="P95" s="12">
        <f>IFERROR(INDEX(GRN!$E$4:$E$559,MATCH(G95,GRN!$A$4:$A$559,0)),"")</f>
        <v>8314</v>
      </c>
      <c r="Q95" s="10" t="str">
        <f t="shared" si="7"/>
        <v/>
      </c>
      <c r="R95" s="10" t="str">
        <f t="shared" si="8"/>
        <v/>
      </c>
      <c r="S95" s="10" t="str">
        <f t="shared" si="9"/>
        <v/>
      </c>
      <c r="T95" s="10" t="str">
        <f t="shared" si="10"/>
        <v/>
      </c>
      <c r="U95" s="13" t="str">
        <f>IF(J95="Billet",I95/INDEX(Bench!$B$4:$B$15,MATCH(TEXT(C95,"yyyy-mm"),Bench!$A$4:$A$15,0))-1,"")</f>
        <v/>
      </c>
      <c r="V95" s="10" t="str">
        <f t="shared" si="11"/>
        <v/>
      </c>
      <c r="W95" s="10">
        <f>IF(E95="","n/a",COUNTIFS(GSTR2B!$B$4:$B$552,E95,GSTR2B!$C$4:$C$552,B95))</f>
        <v>1</v>
      </c>
      <c r="X95" s="10" t="str">
        <f t="shared" si="12"/>
        <v/>
      </c>
      <c r="Y95" s="11">
        <f>IF(N(W95)&gt;0,SUMIFS(GSTR2B!$F$4:$F$552,GSTR2B!$B$4:$B$552,E95,GSTR2B!$C$4:$C$552,B95),"")</f>
        <v>129823.11</v>
      </c>
      <c r="Z95" s="10" t="str">
        <f t="shared" si="13"/>
        <v/>
      </c>
    </row>
    <row r="96" spans="1:26" x14ac:dyDescent="0.3">
      <c r="A96" t="s">
        <v>3367</v>
      </c>
      <c r="B96" t="s">
        <v>3368</v>
      </c>
      <c r="C96" s="7">
        <v>45833</v>
      </c>
      <c r="D96" t="s">
        <v>247</v>
      </c>
      <c r="E96" t="s">
        <v>3061</v>
      </c>
      <c r="F96" t="s">
        <v>319</v>
      </c>
      <c r="G96" t="s">
        <v>886</v>
      </c>
      <c r="H96">
        <v>1</v>
      </c>
      <c r="I96">
        <v>60793.83</v>
      </c>
      <c r="J96" t="s">
        <v>3059</v>
      </c>
      <c r="K96">
        <v>60793.83</v>
      </c>
      <c r="L96">
        <v>18</v>
      </c>
      <c r="M96">
        <v>10942.89</v>
      </c>
      <c r="N96">
        <v>71736.72</v>
      </c>
      <c r="O96" s="11">
        <f>IFERROR(INDEX(PO!$G$4:$G$563,MATCH(F96,PO!$A$4:$A$563,0)),"")</f>
        <v>60793.83</v>
      </c>
      <c r="P96" s="12">
        <f>IFERROR(INDEX(GRN!$E$4:$E$559,MATCH(G96,GRN!$A$4:$A$559,0)),"")</f>
        <v>1</v>
      </c>
      <c r="Q96" s="10" t="str">
        <f t="shared" si="7"/>
        <v/>
      </c>
      <c r="R96" s="10" t="str">
        <f t="shared" si="8"/>
        <v/>
      </c>
      <c r="S96" s="10" t="str">
        <f t="shared" si="9"/>
        <v/>
      </c>
      <c r="T96" s="10" t="str">
        <f t="shared" si="10"/>
        <v/>
      </c>
      <c r="U96" s="13" t="str">
        <f>IF(J96="Billet",I96/INDEX(Bench!$B$4:$B$15,MATCH(TEXT(C96,"yyyy-mm"),Bench!$A$4:$A$15,0))-1,"")</f>
        <v/>
      </c>
      <c r="V96" s="10" t="str">
        <f t="shared" si="11"/>
        <v/>
      </c>
      <c r="W96" s="10">
        <f>IF(E96="","n/a",COUNTIFS(GSTR2B!$B$4:$B$552,E96,GSTR2B!$C$4:$C$552,B96))</f>
        <v>1</v>
      </c>
      <c r="X96" s="10" t="str">
        <f t="shared" si="12"/>
        <v/>
      </c>
      <c r="Y96" s="11">
        <f>IF(N(W96)&gt;0,SUMIFS(GSTR2B!$F$4:$F$552,GSTR2B!$B$4:$B$552,E96,GSTR2B!$C$4:$C$552,B96),"")</f>
        <v>10942.89</v>
      </c>
      <c r="Z96" s="10" t="str">
        <f t="shared" si="13"/>
        <v/>
      </c>
    </row>
    <row r="97" spans="1:26" x14ac:dyDescent="0.3">
      <c r="A97" t="s">
        <v>3369</v>
      </c>
      <c r="B97" t="s">
        <v>3370</v>
      </c>
      <c r="C97" s="7">
        <v>45817</v>
      </c>
      <c r="D97" t="s">
        <v>215</v>
      </c>
      <c r="E97" t="s">
        <v>3093</v>
      </c>
      <c r="F97" t="s">
        <v>320</v>
      </c>
      <c r="G97" t="s">
        <v>887</v>
      </c>
      <c r="H97">
        <v>8339</v>
      </c>
      <c r="I97">
        <v>82.71</v>
      </c>
      <c r="J97" t="s">
        <v>3038</v>
      </c>
      <c r="K97">
        <v>689718.69</v>
      </c>
      <c r="L97">
        <v>18</v>
      </c>
      <c r="M97">
        <v>124149.36</v>
      </c>
      <c r="N97">
        <v>813868.04999999993</v>
      </c>
      <c r="O97" s="11">
        <f>IFERROR(INDEX(PO!$G$4:$G$563,MATCH(F97,PO!$A$4:$A$563,0)),"")</f>
        <v>82.71</v>
      </c>
      <c r="P97" s="12">
        <f>IFERROR(INDEX(GRN!$E$4:$E$559,MATCH(G97,GRN!$A$4:$A$559,0)),"")</f>
        <v>8339</v>
      </c>
      <c r="Q97" s="10" t="str">
        <f t="shared" si="7"/>
        <v/>
      </c>
      <c r="R97" s="10" t="str">
        <f t="shared" si="8"/>
        <v/>
      </c>
      <c r="S97" s="10" t="str">
        <f t="shared" si="9"/>
        <v/>
      </c>
      <c r="T97" s="10" t="str">
        <f t="shared" si="10"/>
        <v/>
      </c>
      <c r="U97" s="13" t="str">
        <f>IF(J97="Billet",I97/INDEX(Bench!$B$4:$B$15,MATCH(TEXT(C97,"yyyy-mm"),Bench!$A$4:$A$15,0))-1,"")</f>
        <v/>
      </c>
      <c r="V97" s="10" t="str">
        <f t="shared" si="11"/>
        <v/>
      </c>
      <c r="W97" s="10">
        <f>IF(E97="","n/a",COUNTIFS(GSTR2B!$B$4:$B$552,E97,GSTR2B!$C$4:$C$552,B97))</f>
        <v>1</v>
      </c>
      <c r="X97" s="10" t="str">
        <f t="shared" si="12"/>
        <v/>
      </c>
      <c r="Y97" s="11">
        <f>IF(N(W97)&gt;0,SUMIFS(GSTR2B!$F$4:$F$552,GSTR2B!$B$4:$B$552,E97,GSTR2B!$C$4:$C$552,B97),"")</f>
        <v>124149.36</v>
      </c>
      <c r="Z97" s="10" t="str">
        <f t="shared" si="13"/>
        <v/>
      </c>
    </row>
    <row r="98" spans="1:26" x14ac:dyDescent="0.3">
      <c r="A98" t="s">
        <v>3371</v>
      </c>
      <c r="B98" t="s">
        <v>3372</v>
      </c>
      <c r="C98" s="7">
        <v>45984</v>
      </c>
      <c r="D98" t="s">
        <v>284</v>
      </c>
      <c r="E98" t="s">
        <v>3120</v>
      </c>
      <c r="F98" t="s">
        <v>321</v>
      </c>
      <c r="G98" t="s">
        <v>888</v>
      </c>
      <c r="H98">
        <v>3542</v>
      </c>
      <c r="I98">
        <v>101.19</v>
      </c>
      <c r="J98" t="s">
        <v>3043</v>
      </c>
      <c r="K98">
        <v>358414.98</v>
      </c>
      <c r="L98">
        <v>18</v>
      </c>
      <c r="M98">
        <v>64514.7</v>
      </c>
      <c r="N98">
        <v>422929.68</v>
      </c>
      <c r="O98" s="11">
        <f>IFERROR(INDEX(PO!$G$4:$G$563,MATCH(F98,PO!$A$4:$A$563,0)),"")</f>
        <v>101.19</v>
      </c>
      <c r="P98" s="12">
        <f>IFERROR(INDEX(GRN!$E$4:$E$559,MATCH(G98,GRN!$A$4:$A$559,0)),"")</f>
        <v>3542</v>
      </c>
      <c r="Q98" s="10" t="str">
        <f t="shared" si="7"/>
        <v/>
      </c>
      <c r="R98" s="10" t="str">
        <f t="shared" si="8"/>
        <v/>
      </c>
      <c r="S98" s="10" t="str">
        <f t="shared" si="9"/>
        <v/>
      </c>
      <c r="T98" s="10" t="str">
        <f t="shared" si="10"/>
        <v/>
      </c>
      <c r="U98" s="13" t="str">
        <f>IF(J98="Billet",I98/INDEX(Bench!$B$4:$B$15,MATCH(TEXT(C98,"yyyy-mm"),Bench!$A$4:$A$15,0))-1,"")</f>
        <v/>
      </c>
      <c r="V98" s="10" t="str">
        <f t="shared" si="11"/>
        <v/>
      </c>
      <c r="W98" s="10">
        <f>IF(E98="","n/a",COUNTIFS(GSTR2B!$B$4:$B$552,E98,GSTR2B!$C$4:$C$552,B98))</f>
        <v>0</v>
      </c>
      <c r="X98" s="10" t="str">
        <f t="shared" si="12"/>
        <v>FLAG</v>
      </c>
      <c r="Y98" s="11" t="str">
        <f>IF(N(W98)&gt;0,SUMIFS(GSTR2B!$F$4:$F$552,GSTR2B!$B$4:$B$552,E98,GSTR2B!$C$4:$C$552,B98),"")</f>
        <v/>
      </c>
      <c r="Z98" s="10" t="str">
        <f t="shared" si="13"/>
        <v/>
      </c>
    </row>
    <row r="99" spans="1:26" x14ac:dyDescent="0.3">
      <c r="A99" t="s">
        <v>3373</v>
      </c>
      <c r="B99" t="s">
        <v>3374</v>
      </c>
      <c r="C99" s="7">
        <v>45829</v>
      </c>
      <c r="D99" t="s">
        <v>323</v>
      </c>
      <c r="E99" t="s">
        <v>3137</v>
      </c>
      <c r="F99" t="s">
        <v>322</v>
      </c>
      <c r="G99" t="s">
        <v>889</v>
      </c>
      <c r="H99">
        <v>12640</v>
      </c>
      <c r="I99">
        <v>244.61</v>
      </c>
      <c r="J99" t="s">
        <v>3032</v>
      </c>
      <c r="K99">
        <v>3091870.4</v>
      </c>
      <c r="L99">
        <v>18</v>
      </c>
      <c r="M99">
        <v>556536.67000000004</v>
      </c>
      <c r="N99">
        <v>3648407.07</v>
      </c>
      <c r="O99" s="11">
        <f>IFERROR(INDEX(PO!$G$4:$G$563,MATCH(F99,PO!$A$4:$A$563,0)),"")</f>
        <v>244.61</v>
      </c>
      <c r="P99" s="12">
        <f>IFERROR(INDEX(GRN!$E$4:$E$559,MATCH(G99,GRN!$A$4:$A$559,0)),"")</f>
        <v>12640</v>
      </c>
      <c r="Q99" s="10" t="str">
        <f t="shared" si="7"/>
        <v/>
      </c>
      <c r="R99" s="10" t="str">
        <f t="shared" si="8"/>
        <v/>
      </c>
      <c r="S99" s="10" t="str">
        <f t="shared" si="9"/>
        <v/>
      </c>
      <c r="T99" s="10" t="str">
        <f t="shared" si="10"/>
        <v/>
      </c>
      <c r="U99" s="13">
        <f>IF(J99="Billet",I99/INDEX(Bench!$B$4:$B$15,MATCH(TEXT(C99,"yyyy-mm"),Bench!$A$4:$A$15,0))-1,"")</f>
        <v>6.8741252984276802E-3</v>
      </c>
      <c r="V99" s="10" t="str">
        <f t="shared" si="11"/>
        <v/>
      </c>
      <c r="W99" s="10">
        <f>IF(E99="","n/a",COUNTIFS(GSTR2B!$B$4:$B$552,E99,GSTR2B!$C$4:$C$552,B99))</f>
        <v>1</v>
      </c>
      <c r="X99" s="10" t="str">
        <f t="shared" si="12"/>
        <v/>
      </c>
      <c r="Y99" s="11">
        <f>IF(N(W99)&gt;0,SUMIFS(GSTR2B!$F$4:$F$552,GSTR2B!$B$4:$B$552,E99,GSTR2B!$C$4:$C$552,B99),"")</f>
        <v>556536.67000000004</v>
      </c>
      <c r="Z99" s="10" t="str">
        <f t="shared" si="13"/>
        <v/>
      </c>
    </row>
    <row r="100" spans="1:26" x14ac:dyDescent="0.3">
      <c r="A100" t="s">
        <v>3375</v>
      </c>
      <c r="B100" t="s">
        <v>3376</v>
      </c>
      <c r="C100" s="7">
        <v>45878</v>
      </c>
      <c r="D100" t="s">
        <v>277</v>
      </c>
      <c r="E100" t="s">
        <v>3152</v>
      </c>
      <c r="F100" t="s">
        <v>324</v>
      </c>
      <c r="G100" t="s">
        <v>890</v>
      </c>
      <c r="H100">
        <v>9</v>
      </c>
      <c r="I100">
        <v>44917.1</v>
      </c>
      <c r="J100" t="s">
        <v>3053</v>
      </c>
      <c r="K100">
        <v>404253.9</v>
      </c>
      <c r="L100">
        <v>5</v>
      </c>
      <c r="M100">
        <v>20212.7</v>
      </c>
      <c r="N100">
        <v>424466.6</v>
      </c>
      <c r="O100" s="11">
        <f>IFERROR(INDEX(PO!$G$4:$G$563,MATCH(F100,PO!$A$4:$A$563,0)),"")</f>
        <v>44917.1</v>
      </c>
      <c r="P100" s="12">
        <f>IFERROR(INDEX(GRN!$E$4:$E$559,MATCH(G100,GRN!$A$4:$A$559,0)),"")</f>
        <v>9</v>
      </c>
      <c r="Q100" s="10" t="str">
        <f t="shared" si="7"/>
        <v/>
      </c>
      <c r="R100" s="10" t="str">
        <f t="shared" si="8"/>
        <v/>
      </c>
      <c r="S100" s="10" t="str">
        <f t="shared" si="9"/>
        <v/>
      </c>
      <c r="T100" s="10" t="str">
        <f t="shared" si="10"/>
        <v/>
      </c>
      <c r="U100" s="13" t="str">
        <f>IF(J100="Billet",I100/INDEX(Bench!$B$4:$B$15,MATCH(TEXT(C100,"yyyy-mm"),Bench!$A$4:$A$15,0))-1,"")</f>
        <v/>
      </c>
      <c r="V100" s="10" t="str">
        <f t="shared" si="11"/>
        <v/>
      </c>
      <c r="W100" s="10">
        <f>IF(E100="","n/a",COUNTIFS(GSTR2B!$B$4:$B$552,E100,GSTR2B!$C$4:$C$552,B100))</f>
        <v>1</v>
      </c>
      <c r="X100" s="10" t="str">
        <f t="shared" si="12"/>
        <v/>
      </c>
      <c r="Y100" s="11">
        <f>IF(N(W100)&gt;0,SUMIFS(GSTR2B!$F$4:$F$552,GSTR2B!$B$4:$B$552,E100,GSTR2B!$C$4:$C$552,B100),"")</f>
        <v>20212.7</v>
      </c>
      <c r="Z100" s="10" t="str">
        <f t="shared" si="13"/>
        <v/>
      </c>
    </row>
    <row r="101" spans="1:26" x14ac:dyDescent="0.3">
      <c r="A101" t="s">
        <v>3377</v>
      </c>
      <c r="B101" t="s">
        <v>3378</v>
      </c>
      <c r="C101" s="7">
        <v>46050</v>
      </c>
      <c r="D101" t="s">
        <v>326</v>
      </c>
      <c r="E101" t="s">
        <v>3101</v>
      </c>
      <c r="F101" t="s">
        <v>325</v>
      </c>
      <c r="G101" t="s">
        <v>891</v>
      </c>
      <c r="H101">
        <v>2465</v>
      </c>
      <c r="I101">
        <v>693.35</v>
      </c>
      <c r="J101" t="s">
        <v>3048</v>
      </c>
      <c r="K101">
        <v>1709107.75</v>
      </c>
      <c r="L101">
        <v>18</v>
      </c>
      <c r="M101">
        <v>307639.40000000002</v>
      </c>
      <c r="N101">
        <v>2016747.15</v>
      </c>
      <c r="O101" s="11">
        <f>IFERROR(INDEX(PO!$G$4:$G$563,MATCH(F101,PO!$A$4:$A$563,0)),"")</f>
        <v>693.35</v>
      </c>
      <c r="P101" s="12">
        <f>IFERROR(INDEX(GRN!$E$4:$E$559,MATCH(G101,GRN!$A$4:$A$559,0)),"")</f>
        <v>2465</v>
      </c>
      <c r="Q101" s="10" t="str">
        <f t="shared" si="7"/>
        <v/>
      </c>
      <c r="R101" s="10" t="str">
        <f t="shared" si="8"/>
        <v/>
      </c>
      <c r="S101" s="10" t="str">
        <f t="shared" si="9"/>
        <v/>
      </c>
      <c r="T101" s="10" t="str">
        <f t="shared" si="10"/>
        <v/>
      </c>
      <c r="U101" s="13" t="str">
        <f>IF(J101="Billet",I101/INDEX(Bench!$B$4:$B$15,MATCH(TEXT(C101,"yyyy-mm"),Bench!$A$4:$A$15,0))-1,"")</f>
        <v/>
      </c>
      <c r="V101" s="10" t="str">
        <f t="shared" si="11"/>
        <v/>
      </c>
      <c r="W101" s="10">
        <f>IF(E101="","n/a",COUNTIFS(GSTR2B!$B$4:$B$552,E101,GSTR2B!$C$4:$C$552,B101))</f>
        <v>1</v>
      </c>
      <c r="X101" s="10" t="str">
        <f t="shared" si="12"/>
        <v/>
      </c>
      <c r="Y101" s="11">
        <f>IF(N(W101)&gt;0,SUMIFS(GSTR2B!$F$4:$F$552,GSTR2B!$B$4:$B$552,E101,GSTR2B!$C$4:$C$552,B101),"")</f>
        <v>307639.40000000002</v>
      </c>
      <c r="Z101" s="10" t="str">
        <f t="shared" si="13"/>
        <v/>
      </c>
    </row>
    <row r="102" spans="1:26" x14ac:dyDescent="0.3">
      <c r="A102" t="s">
        <v>3379</v>
      </c>
      <c r="B102" t="s">
        <v>3380</v>
      </c>
      <c r="C102" s="7">
        <v>46010</v>
      </c>
      <c r="D102" t="s">
        <v>323</v>
      </c>
      <c r="E102" t="s">
        <v>3137</v>
      </c>
      <c r="F102" t="s">
        <v>327</v>
      </c>
      <c r="G102" t="s">
        <v>892</v>
      </c>
      <c r="H102">
        <v>10028</v>
      </c>
      <c r="I102">
        <v>246.39</v>
      </c>
      <c r="J102" t="s">
        <v>3032</v>
      </c>
      <c r="K102">
        <v>2470798.92</v>
      </c>
      <c r="L102">
        <v>18</v>
      </c>
      <c r="M102">
        <v>444743.81</v>
      </c>
      <c r="N102">
        <v>2915542.73</v>
      </c>
      <c r="O102" s="11">
        <f>IFERROR(INDEX(PO!$G$4:$G$563,MATCH(F102,PO!$A$4:$A$563,0)),"")</f>
        <v>246.39</v>
      </c>
      <c r="P102" s="12">
        <f>IFERROR(INDEX(GRN!$E$4:$E$559,MATCH(G102,GRN!$A$4:$A$559,0)),"")</f>
        <v>10028</v>
      </c>
      <c r="Q102" s="10" t="str">
        <f t="shared" si="7"/>
        <v/>
      </c>
      <c r="R102" s="10" t="str">
        <f t="shared" si="8"/>
        <v/>
      </c>
      <c r="S102" s="10" t="str">
        <f t="shared" si="9"/>
        <v/>
      </c>
      <c r="T102" s="10" t="str">
        <f t="shared" si="10"/>
        <v/>
      </c>
      <c r="U102" s="13">
        <f>IF(J102="Billet",I102/INDEX(Bench!$B$4:$B$15,MATCH(TEXT(C102,"yyyy-mm"),Bench!$A$4:$A$15,0))-1,"")</f>
        <v>-2.0251934059702936E-3</v>
      </c>
      <c r="V102" s="10" t="str">
        <f t="shared" si="11"/>
        <v/>
      </c>
      <c r="W102" s="10">
        <f>IF(E102="","n/a",COUNTIFS(GSTR2B!$B$4:$B$552,E102,GSTR2B!$C$4:$C$552,B102))</f>
        <v>1</v>
      </c>
      <c r="X102" s="10" t="str">
        <f t="shared" si="12"/>
        <v/>
      </c>
      <c r="Y102" s="11">
        <f>IF(N(W102)&gt;0,SUMIFS(GSTR2B!$F$4:$F$552,GSTR2B!$B$4:$B$552,E102,GSTR2B!$C$4:$C$552,B102),"")</f>
        <v>444743.81</v>
      </c>
      <c r="Z102" s="10" t="str">
        <f t="shared" si="13"/>
        <v/>
      </c>
    </row>
    <row r="103" spans="1:26" x14ac:dyDescent="0.3">
      <c r="A103" t="s">
        <v>3381</v>
      </c>
      <c r="B103" t="s">
        <v>3382</v>
      </c>
      <c r="C103" s="7">
        <v>45763</v>
      </c>
      <c r="D103" t="s">
        <v>235</v>
      </c>
      <c r="E103" t="s">
        <v>3085</v>
      </c>
      <c r="F103" t="s">
        <v>328</v>
      </c>
      <c r="G103" t="s">
        <v>893</v>
      </c>
      <c r="H103">
        <v>1</v>
      </c>
      <c r="I103">
        <v>167430.82</v>
      </c>
      <c r="J103" t="s">
        <v>3059</v>
      </c>
      <c r="K103">
        <v>167430.82</v>
      </c>
      <c r="L103">
        <v>18</v>
      </c>
      <c r="M103">
        <v>30137.55</v>
      </c>
      <c r="N103">
        <v>197568.37</v>
      </c>
      <c r="O103" s="11">
        <f>IFERROR(INDEX(PO!$G$4:$G$563,MATCH(F103,PO!$A$4:$A$563,0)),"")</f>
        <v>167430.82</v>
      </c>
      <c r="P103" s="12">
        <f>IFERROR(INDEX(GRN!$E$4:$E$559,MATCH(G103,GRN!$A$4:$A$559,0)),"")</f>
        <v>1</v>
      </c>
      <c r="Q103" s="10" t="str">
        <f t="shared" si="7"/>
        <v/>
      </c>
      <c r="R103" s="10" t="str">
        <f t="shared" si="8"/>
        <v/>
      </c>
      <c r="S103" s="10" t="str">
        <f t="shared" si="9"/>
        <v/>
      </c>
      <c r="T103" s="10" t="str">
        <f t="shared" si="10"/>
        <v/>
      </c>
      <c r="U103" s="13" t="str">
        <f>IF(J103="Billet",I103/INDEX(Bench!$B$4:$B$15,MATCH(TEXT(C103,"yyyy-mm"),Bench!$A$4:$A$15,0))-1,"")</f>
        <v/>
      </c>
      <c r="V103" s="10" t="str">
        <f t="shared" si="11"/>
        <v/>
      </c>
      <c r="W103" s="10">
        <f>IF(E103="","n/a",COUNTIFS(GSTR2B!$B$4:$B$552,E103,GSTR2B!$C$4:$C$552,B103))</f>
        <v>1</v>
      </c>
      <c r="X103" s="10" t="str">
        <f t="shared" si="12"/>
        <v/>
      </c>
      <c r="Y103" s="11">
        <f>IF(N(W103)&gt;0,SUMIFS(GSTR2B!$F$4:$F$552,GSTR2B!$B$4:$B$552,E103,GSTR2B!$C$4:$C$552,B103),"")</f>
        <v>30137.55</v>
      </c>
      <c r="Z103" s="10" t="str">
        <f t="shared" si="13"/>
        <v/>
      </c>
    </row>
    <row r="104" spans="1:26" x14ac:dyDescent="0.3">
      <c r="A104" t="s">
        <v>3383</v>
      </c>
      <c r="B104" t="s">
        <v>3384</v>
      </c>
      <c r="C104" s="7">
        <v>45912</v>
      </c>
      <c r="D104" t="s">
        <v>326</v>
      </c>
      <c r="E104" t="s">
        <v>3101</v>
      </c>
      <c r="F104" t="s">
        <v>329</v>
      </c>
      <c r="G104" t="s">
        <v>894</v>
      </c>
      <c r="H104">
        <v>993</v>
      </c>
      <c r="I104">
        <v>443.87</v>
      </c>
      <c r="J104" t="s">
        <v>3048</v>
      </c>
      <c r="K104">
        <v>440762.91</v>
      </c>
      <c r="L104">
        <v>18</v>
      </c>
      <c r="M104">
        <v>79337.320000000007</v>
      </c>
      <c r="N104">
        <v>520100.23</v>
      </c>
      <c r="O104" s="11">
        <f>IFERROR(INDEX(PO!$G$4:$G$563,MATCH(F104,PO!$A$4:$A$563,0)),"")</f>
        <v>443.87</v>
      </c>
      <c r="P104" s="12">
        <f>IFERROR(INDEX(GRN!$E$4:$E$559,MATCH(G104,GRN!$A$4:$A$559,0)),"")</f>
        <v>993</v>
      </c>
      <c r="Q104" s="10" t="str">
        <f t="shared" si="7"/>
        <v/>
      </c>
      <c r="R104" s="10" t="str">
        <f t="shared" si="8"/>
        <v/>
      </c>
      <c r="S104" s="10" t="str">
        <f t="shared" si="9"/>
        <v/>
      </c>
      <c r="T104" s="10" t="str">
        <f t="shared" si="10"/>
        <v/>
      </c>
      <c r="U104" s="13" t="str">
        <f>IF(J104="Billet",I104/INDEX(Bench!$B$4:$B$15,MATCH(TEXT(C104,"yyyy-mm"),Bench!$A$4:$A$15,0))-1,"")</f>
        <v/>
      </c>
      <c r="V104" s="10" t="str">
        <f t="shared" si="11"/>
        <v/>
      </c>
      <c r="W104" s="10">
        <f>IF(E104="","n/a",COUNTIFS(GSTR2B!$B$4:$B$552,E104,GSTR2B!$C$4:$C$552,B104))</f>
        <v>1</v>
      </c>
      <c r="X104" s="10" t="str">
        <f t="shared" si="12"/>
        <v/>
      </c>
      <c r="Y104" s="11">
        <f>IF(N(W104)&gt;0,SUMIFS(GSTR2B!$F$4:$F$552,GSTR2B!$B$4:$B$552,E104,GSTR2B!$C$4:$C$552,B104),"")</f>
        <v>79337.320000000007</v>
      </c>
      <c r="Z104" s="10" t="str">
        <f t="shared" si="13"/>
        <v/>
      </c>
    </row>
    <row r="105" spans="1:26" x14ac:dyDescent="0.3">
      <c r="A105" t="s">
        <v>3385</v>
      </c>
      <c r="B105" t="s">
        <v>3386</v>
      </c>
      <c r="C105" s="7">
        <v>46076</v>
      </c>
      <c r="D105" t="s">
        <v>241</v>
      </c>
      <c r="E105" t="s">
        <v>3116</v>
      </c>
      <c r="F105" t="s">
        <v>330</v>
      </c>
      <c r="G105" t="s">
        <v>895</v>
      </c>
      <c r="H105">
        <v>6724</v>
      </c>
      <c r="I105">
        <v>82.49</v>
      </c>
      <c r="J105" t="s">
        <v>3038</v>
      </c>
      <c r="K105">
        <v>554662.76</v>
      </c>
      <c r="L105">
        <v>18</v>
      </c>
      <c r="M105">
        <v>99839.3</v>
      </c>
      <c r="N105">
        <v>654502.06000000006</v>
      </c>
      <c r="O105" s="11">
        <f>IFERROR(INDEX(PO!$G$4:$G$563,MATCH(F105,PO!$A$4:$A$563,0)),"")</f>
        <v>82.49</v>
      </c>
      <c r="P105" s="12">
        <f>IFERROR(INDEX(GRN!$E$4:$E$559,MATCH(G105,GRN!$A$4:$A$559,0)),"")</f>
        <v>6724</v>
      </c>
      <c r="Q105" s="10" t="str">
        <f t="shared" si="7"/>
        <v/>
      </c>
      <c r="R105" s="10" t="str">
        <f t="shared" si="8"/>
        <v/>
      </c>
      <c r="S105" s="10" t="str">
        <f t="shared" si="9"/>
        <v/>
      </c>
      <c r="T105" s="10" t="str">
        <f t="shared" si="10"/>
        <v/>
      </c>
      <c r="U105" s="13" t="str">
        <f>IF(J105="Billet",I105/INDEX(Bench!$B$4:$B$15,MATCH(TEXT(C105,"yyyy-mm"),Bench!$A$4:$A$15,0))-1,"")</f>
        <v/>
      </c>
      <c r="V105" s="10" t="str">
        <f t="shared" si="11"/>
        <v/>
      </c>
      <c r="W105" s="10">
        <f>IF(E105="","n/a",COUNTIFS(GSTR2B!$B$4:$B$552,E105,GSTR2B!$C$4:$C$552,B105))</f>
        <v>1</v>
      </c>
      <c r="X105" s="10" t="str">
        <f t="shared" si="12"/>
        <v/>
      </c>
      <c r="Y105" s="11">
        <f>IF(N(W105)&gt;0,SUMIFS(GSTR2B!$F$4:$F$552,GSTR2B!$B$4:$B$552,E105,GSTR2B!$C$4:$C$552,B105),"")</f>
        <v>99839.3</v>
      </c>
      <c r="Z105" s="10" t="str">
        <f t="shared" si="13"/>
        <v/>
      </c>
    </row>
    <row r="106" spans="1:26" x14ac:dyDescent="0.3">
      <c r="A106" t="s">
        <v>3387</v>
      </c>
      <c r="B106" t="s">
        <v>3388</v>
      </c>
      <c r="C106" s="7">
        <v>45900</v>
      </c>
      <c r="D106" t="s">
        <v>235</v>
      </c>
      <c r="E106" t="s">
        <v>3085</v>
      </c>
      <c r="F106" t="s">
        <v>331</v>
      </c>
      <c r="G106" t="s">
        <v>896</v>
      </c>
      <c r="H106">
        <v>0</v>
      </c>
      <c r="I106">
        <v>48167</v>
      </c>
      <c r="J106" t="s">
        <v>3059</v>
      </c>
      <c r="K106">
        <v>0</v>
      </c>
      <c r="L106">
        <v>18</v>
      </c>
      <c r="M106">
        <v>0</v>
      </c>
      <c r="N106">
        <v>0</v>
      </c>
      <c r="O106" s="11">
        <f>IFERROR(INDEX(PO!$G$4:$G$563,MATCH(F106,PO!$A$4:$A$563,0)),"")</f>
        <v>48167</v>
      </c>
      <c r="P106" s="12">
        <f>IFERROR(INDEX(GRN!$E$4:$E$559,MATCH(G106,GRN!$A$4:$A$559,0)),"")</f>
        <v>0</v>
      </c>
      <c r="Q106" s="10" t="str">
        <f t="shared" si="7"/>
        <v/>
      </c>
      <c r="R106" s="10" t="str">
        <f t="shared" si="8"/>
        <v/>
      </c>
      <c r="S106" s="10" t="str">
        <f t="shared" si="9"/>
        <v/>
      </c>
      <c r="T106" s="10" t="str">
        <f t="shared" si="10"/>
        <v/>
      </c>
      <c r="U106" s="13" t="str">
        <f>IF(J106="Billet",I106/INDEX(Bench!$B$4:$B$15,MATCH(TEXT(C106,"yyyy-mm"),Bench!$A$4:$A$15,0))-1,"")</f>
        <v/>
      </c>
      <c r="V106" s="10" t="str">
        <f t="shared" si="11"/>
        <v/>
      </c>
      <c r="W106" s="10">
        <f>IF(E106="","n/a",COUNTIFS(GSTR2B!$B$4:$B$552,E106,GSTR2B!$C$4:$C$552,B106))</f>
        <v>1</v>
      </c>
      <c r="X106" s="10" t="str">
        <f t="shared" si="12"/>
        <v/>
      </c>
      <c r="Y106" s="11">
        <f>IF(N(W106)&gt;0,SUMIFS(GSTR2B!$F$4:$F$552,GSTR2B!$B$4:$B$552,E106,GSTR2B!$C$4:$C$552,B106),"")</f>
        <v>0</v>
      </c>
      <c r="Z106" s="10" t="str">
        <f t="shared" si="13"/>
        <v/>
      </c>
    </row>
    <row r="107" spans="1:26" x14ac:dyDescent="0.3">
      <c r="A107" t="s">
        <v>3389</v>
      </c>
      <c r="B107" t="s">
        <v>3390</v>
      </c>
      <c r="C107" s="7">
        <v>46070</v>
      </c>
      <c r="D107" t="s">
        <v>241</v>
      </c>
      <c r="E107" t="s">
        <v>3116</v>
      </c>
      <c r="F107" t="s">
        <v>332</v>
      </c>
      <c r="G107" t="s">
        <v>897</v>
      </c>
      <c r="H107">
        <v>7351</v>
      </c>
      <c r="I107">
        <v>98.27</v>
      </c>
      <c r="J107" t="s">
        <v>3038</v>
      </c>
      <c r="K107">
        <v>722382.77</v>
      </c>
      <c r="L107">
        <v>18</v>
      </c>
      <c r="M107">
        <v>130028.9</v>
      </c>
      <c r="N107">
        <v>852411.67</v>
      </c>
      <c r="O107" s="11">
        <f>IFERROR(INDEX(PO!$G$4:$G$563,MATCH(F107,PO!$A$4:$A$563,0)),"")</f>
        <v>98.27</v>
      </c>
      <c r="P107" s="12">
        <f>IFERROR(INDEX(GRN!$E$4:$E$559,MATCH(G107,GRN!$A$4:$A$559,0)),"")</f>
        <v>7351</v>
      </c>
      <c r="Q107" s="10" t="str">
        <f t="shared" si="7"/>
        <v/>
      </c>
      <c r="R107" s="10" t="str">
        <f t="shared" si="8"/>
        <v/>
      </c>
      <c r="S107" s="10" t="str">
        <f t="shared" si="9"/>
        <v/>
      </c>
      <c r="T107" s="10" t="str">
        <f t="shared" si="10"/>
        <v/>
      </c>
      <c r="U107" s="13" t="str">
        <f>IF(J107="Billet",I107/INDEX(Bench!$B$4:$B$15,MATCH(TEXT(C107,"yyyy-mm"),Bench!$A$4:$A$15,0))-1,"")</f>
        <v/>
      </c>
      <c r="V107" s="10" t="str">
        <f t="shared" si="11"/>
        <v/>
      </c>
      <c r="W107" s="10">
        <f>IF(E107="","n/a",COUNTIFS(GSTR2B!$B$4:$B$552,E107,GSTR2B!$C$4:$C$552,B107))</f>
        <v>1</v>
      </c>
      <c r="X107" s="10" t="str">
        <f t="shared" si="12"/>
        <v/>
      </c>
      <c r="Y107" s="11">
        <f>IF(N(W107)&gt;0,SUMIFS(GSTR2B!$F$4:$F$552,GSTR2B!$B$4:$B$552,E107,GSTR2B!$C$4:$C$552,B107),"")</f>
        <v>130028.9</v>
      </c>
      <c r="Z107" s="10" t="str">
        <f t="shared" si="13"/>
        <v/>
      </c>
    </row>
    <row r="108" spans="1:26" x14ac:dyDescent="0.3">
      <c r="A108" t="s">
        <v>3391</v>
      </c>
      <c r="B108" t="s">
        <v>3392</v>
      </c>
      <c r="C108" s="7">
        <v>45897</v>
      </c>
      <c r="D108" t="s">
        <v>202</v>
      </c>
      <c r="E108" t="s">
        <v>3125</v>
      </c>
      <c r="F108" t="s">
        <v>333</v>
      </c>
      <c r="G108" t="s">
        <v>898</v>
      </c>
      <c r="H108">
        <v>1472</v>
      </c>
      <c r="I108">
        <v>256.86</v>
      </c>
      <c r="J108" t="s">
        <v>3048</v>
      </c>
      <c r="K108">
        <v>378097.91999999998</v>
      </c>
      <c r="L108">
        <v>18</v>
      </c>
      <c r="M108">
        <v>68057.63</v>
      </c>
      <c r="N108">
        <v>446155.55</v>
      </c>
      <c r="O108" s="11">
        <f>IFERROR(INDEX(PO!$G$4:$G$563,MATCH(F108,PO!$A$4:$A$563,0)),"")</f>
        <v>256.86</v>
      </c>
      <c r="P108" s="12">
        <f>IFERROR(INDEX(GRN!$E$4:$E$559,MATCH(G108,GRN!$A$4:$A$559,0)),"")</f>
        <v>1472</v>
      </c>
      <c r="Q108" s="10" t="str">
        <f t="shared" si="7"/>
        <v/>
      </c>
      <c r="R108" s="10" t="str">
        <f t="shared" si="8"/>
        <v/>
      </c>
      <c r="S108" s="10" t="str">
        <f t="shared" si="9"/>
        <v/>
      </c>
      <c r="T108" s="10" t="str">
        <f t="shared" si="10"/>
        <v/>
      </c>
      <c r="U108" s="13" t="str">
        <f>IF(J108="Billet",I108/INDEX(Bench!$B$4:$B$15,MATCH(TEXT(C108,"yyyy-mm"),Bench!$A$4:$A$15,0))-1,"")</f>
        <v/>
      </c>
      <c r="V108" s="10" t="str">
        <f t="shared" si="11"/>
        <v/>
      </c>
      <c r="W108" s="10">
        <f>IF(E108="","n/a",COUNTIFS(GSTR2B!$B$4:$B$552,E108,GSTR2B!$C$4:$C$552,B108))</f>
        <v>0</v>
      </c>
      <c r="X108" s="10" t="str">
        <f t="shared" si="12"/>
        <v>FLAG</v>
      </c>
      <c r="Y108" s="11" t="str">
        <f>IF(N(W108)&gt;0,SUMIFS(GSTR2B!$F$4:$F$552,GSTR2B!$B$4:$B$552,E108,GSTR2B!$C$4:$C$552,B108),"")</f>
        <v/>
      </c>
      <c r="Z108" s="10" t="str">
        <f t="shared" si="13"/>
        <v/>
      </c>
    </row>
    <row r="109" spans="1:26" x14ac:dyDescent="0.3">
      <c r="A109" t="s">
        <v>3393</v>
      </c>
      <c r="B109" t="s">
        <v>3394</v>
      </c>
      <c r="C109" s="7">
        <v>45880</v>
      </c>
      <c r="D109" t="s">
        <v>212</v>
      </c>
      <c r="E109" t="s">
        <v>3141</v>
      </c>
      <c r="F109" t="s">
        <v>334</v>
      </c>
      <c r="G109" t="s">
        <v>899</v>
      </c>
      <c r="H109">
        <v>3331</v>
      </c>
      <c r="I109">
        <v>67.73</v>
      </c>
      <c r="J109" t="s">
        <v>3038</v>
      </c>
      <c r="K109">
        <v>225608.63</v>
      </c>
      <c r="L109">
        <v>18</v>
      </c>
      <c r="M109">
        <v>40609.550000000003</v>
      </c>
      <c r="N109">
        <v>266218.18</v>
      </c>
      <c r="O109" s="11">
        <f>IFERROR(INDEX(PO!$G$4:$G$563,MATCH(F109,PO!$A$4:$A$563,0)),"")</f>
        <v>67.73</v>
      </c>
      <c r="P109" s="12">
        <f>IFERROR(INDEX(GRN!$E$4:$E$559,MATCH(G109,GRN!$A$4:$A$559,0)),"")</f>
        <v>3331</v>
      </c>
      <c r="Q109" s="10" t="str">
        <f t="shared" si="7"/>
        <v/>
      </c>
      <c r="R109" s="10" t="str">
        <f t="shared" si="8"/>
        <v/>
      </c>
      <c r="S109" s="10" t="str">
        <f t="shared" si="9"/>
        <v/>
      </c>
      <c r="T109" s="10" t="str">
        <f t="shared" si="10"/>
        <v/>
      </c>
      <c r="U109" s="13" t="str">
        <f>IF(J109="Billet",I109/INDEX(Bench!$B$4:$B$15,MATCH(TEXT(C109,"yyyy-mm"),Bench!$A$4:$A$15,0))-1,"")</f>
        <v/>
      </c>
      <c r="V109" s="10" t="str">
        <f t="shared" si="11"/>
        <v/>
      </c>
      <c r="W109" s="10">
        <f>IF(E109="","n/a",COUNTIFS(GSTR2B!$B$4:$B$552,E109,GSTR2B!$C$4:$C$552,B109))</f>
        <v>1</v>
      </c>
      <c r="X109" s="10" t="str">
        <f t="shared" si="12"/>
        <v/>
      </c>
      <c r="Y109" s="11">
        <f>IF(N(W109)&gt;0,SUMIFS(GSTR2B!$F$4:$F$552,GSTR2B!$B$4:$B$552,E109,GSTR2B!$C$4:$C$552,B109),"")</f>
        <v>40609.550000000003</v>
      </c>
      <c r="Z109" s="10" t="str">
        <f t="shared" si="13"/>
        <v/>
      </c>
    </row>
    <row r="110" spans="1:26" x14ac:dyDescent="0.3">
      <c r="A110" t="s">
        <v>3395</v>
      </c>
      <c r="B110" t="s">
        <v>3396</v>
      </c>
      <c r="C110" s="7">
        <v>46096</v>
      </c>
      <c r="D110" t="s">
        <v>215</v>
      </c>
      <c r="E110" t="s">
        <v>3093</v>
      </c>
      <c r="F110" t="s">
        <v>335</v>
      </c>
      <c r="G110" t="s">
        <v>900</v>
      </c>
      <c r="H110">
        <v>5001</v>
      </c>
      <c r="I110">
        <v>73.59</v>
      </c>
      <c r="J110" t="s">
        <v>3038</v>
      </c>
      <c r="K110">
        <v>368023.59</v>
      </c>
      <c r="L110">
        <v>18</v>
      </c>
      <c r="M110">
        <v>66244.25</v>
      </c>
      <c r="N110">
        <v>434267.84</v>
      </c>
      <c r="O110" s="11">
        <f>IFERROR(INDEX(PO!$G$4:$G$563,MATCH(F110,PO!$A$4:$A$563,0)),"")</f>
        <v>73.59</v>
      </c>
      <c r="P110" s="12">
        <f>IFERROR(INDEX(GRN!$E$4:$E$559,MATCH(G110,GRN!$A$4:$A$559,0)),"")</f>
        <v>5001</v>
      </c>
      <c r="Q110" s="10" t="str">
        <f t="shared" si="7"/>
        <v/>
      </c>
      <c r="R110" s="10" t="str">
        <f t="shared" si="8"/>
        <v/>
      </c>
      <c r="S110" s="10" t="str">
        <f t="shared" si="9"/>
        <v/>
      </c>
      <c r="T110" s="10" t="str">
        <f t="shared" si="10"/>
        <v/>
      </c>
      <c r="U110" s="13" t="str">
        <f>IF(J110="Billet",I110/INDEX(Bench!$B$4:$B$15,MATCH(TEXT(C110,"yyyy-mm"),Bench!$A$4:$A$15,0))-1,"")</f>
        <v/>
      </c>
      <c r="V110" s="10" t="str">
        <f t="shared" si="11"/>
        <v/>
      </c>
      <c r="W110" s="10">
        <f>IF(E110="","n/a",COUNTIFS(GSTR2B!$B$4:$B$552,E110,GSTR2B!$C$4:$C$552,B110))</f>
        <v>1</v>
      </c>
      <c r="X110" s="10" t="str">
        <f t="shared" si="12"/>
        <v/>
      </c>
      <c r="Y110" s="11">
        <f>IF(N(W110)&gt;0,SUMIFS(GSTR2B!$F$4:$F$552,GSTR2B!$B$4:$B$552,E110,GSTR2B!$C$4:$C$552,B110),"")</f>
        <v>66244.25</v>
      </c>
      <c r="Z110" s="10" t="str">
        <f t="shared" si="13"/>
        <v/>
      </c>
    </row>
    <row r="111" spans="1:26" x14ac:dyDescent="0.3">
      <c r="A111" t="s">
        <v>3397</v>
      </c>
      <c r="B111" t="s">
        <v>3398</v>
      </c>
      <c r="C111" s="7">
        <v>45779</v>
      </c>
      <c r="D111" t="s">
        <v>193</v>
      </c>
      <c r="E111" t="s">
        <v>3056</v>
      </c>
      <c r="F111" t="s">
        <v>336</v>
      </c>
      <c r="G111" t="s">
        <v>901</v>
      </c>
      <c r="H111">
        <v>4</v>
      </c>
      <c r="I111">
        <v>43549.79</v>
      </c>
      <c r="J111" t="s">
        <v>3053</v>
      </c>
      <c r="K111">
        <v>174199.16</v>
      </c>
      <c r="L111">
        <v>5</v>
      </c>
      <c r="M111">
        <v>8709.9599999999991</v>
      </c>
      <c r="N111">
        <v>182909.12</v>
      </c>
      <c r="O111" s="11">
        <f>IFERROR(INDEX(PO!$G$4:$G$563,MATCH(F111,PO!$A$4:$A$563,0)),"")</f>
        <v>43549.79</v>
      </c>
      <c r="P111" s="12">
        <f>IFERROR(INDEX(GRN!$E$4:$E$559,MATCH(G111,GRN!$A$4:$A$559,0)),"")</f>
        <v>4</v>
      </c>
      <c r="Q111" s="10" t="str">
        <f t="shared" si="7"/>
        <v/>
      </c>
      <c r="R111" s="10" t="str">
        <f t="shared" si="8"/>
        <v/>
      </c>
      <c r="S111" s="10" t="str">
        <f t="shared" si="9"/>
        <v/>
      </c>
      <c r="T111" s="10" t="str">
        <f t="shared" si="10"/>
        <v/>
      </c>
      <c r="U111" s="13" t="str">
        <f>IF(J111="Billet",I111/INDEX(Bench!$B$4:$B$15,MATCH(TEXT(C111,"yyyy-mm"),Bench!$A$4:$A$15,0))-1,"")</f>
        <v/>
      </c>
      <c r="V111" s="10" t="str">
        <f t="shared" si="11"/>
        <v/>
      </c>
      <c r="W111" s="10">
        <f>IF(E111="","n/a",COUNTIFS(GSTR2B!$B$4:$B$552,E111,GSTR2B!$C$4:$C$552,B111))</f>
        <v>1</v>
      </c>
      <c r="X111" s="10" t="str">
        <f t="shared" si="12"/>
        <v/>
      </c>
      <c r="Y111" s="11">
        <f>IF(N(W111)&gt;0,SUMIFS(GSTR2B!$F$4:$F$552,GSTR2B!$B$4:$B$552,E111,GSTR2B!$C$4:$C$552,B111),"")</f>
        <v>8709.9599999999991</v>
      </c>
      <c r="Z111" s="10" t="str">
        <f t="shared" si="13"/>
        <v/>
      </c>
    </row>
    <row r="112" spans="1:26" x14ac:dyDescent="0.3">
      <c r="A112" t="s">
        <v>3399</v>
      </c>
      <c r="B112" t="s">
        <v>3400</v>
      </c>
      <c r="C112" s="7">
        <v>45990</v>
      </c>
      <c r="D112" t="s">
        <v>235</v>
      </c>
      <c r="E112" t="s">
        <v>3085</v>
      </c>
      <c r="F112" t="s">
        <v>337</v>
      </c>
      <c r="G112" t="s">
        <v>902</v>
      </c>
      <c r="H112">
        <v>1</v>
      </c>
      <c r="I112">
        <v>179381.57</v>
      </c>
      <c r="J112" t="s">
        <v>3059</v>
      </c>
      <c r="K112">
        <v>179381.57</v>
      </c>
      <c r="L112">
        <v>18</v>
      </c>
      <c r="M112">
        <v>32288.68</v>
      </c>
      <c r="N112">
        <v>211670.25</v>
      </c>
      <c r="O112" s="11">
        <f>IFERROR(INDEX(PO!$G$4:$G$563,MATCH(F112,PO!$A$4:$A$563,0)),"")</f>
        <v>179381.57</v>
      </c>
      <c r="P112" s="12">
        <f>IFERROR(INDEX(GRN!$E$4:$E$559,MATCH(G112,GRN!$A$4:$A$559,0)),"")</f>
        <v>1</v>
      </c>
      <c r="Q112" s="10" t="str">
        <f t="shared" si="7"/>
        <v/>
      </c>
      <c r="R112" s="10" t="str">
        <f t="shared" si="8"/>
        <v/>
      </c>
      <c r="S112" s="10" t="str">
        <f t="shared" si="9"/>
        <v/>
      </c>
      <c r="T112" s="10" t="str">
        <f t="shared" si="10"/>
        <v/>
      </c>
      <c r="U112" s="13" t="str">
        <f>IF(J112="Billet",I112/INDEX(Bench!$B$4:$B$15,MATCH(TEXT(C112,"yyyy-mm"),Bench!$A$4:$A$15,0))-1,"")</f>
        <v/>
      </c>
      <c r="V112" s="10" t="str">
        <f t="shared" si="11"/>
        <v/>
      </c>
      <c r="W112" s="10">
        <f>IF(E112="","n/a",COUNTIFS(GSTR2B!$B$4:$B$552,E112,GSTR2B!$C$4:$C$552,B112))</f>
        <v>1</v>
      </c>
      <c r="X112" s="10" t="str">
        <f t="shared" si="12"/>
        <v/>
      </c>
      <c r="Y112" s="11">
        <f>IF(N(W112)&gt;0,SUMIFS(GSTR2B!$F$4:$F$552,GSTR2B!$B$4:$B$552,E112,GSTR2B!$C$4:$C$552,B112),"")</f>
        <v>32288.68</v>
      </c>
      <c r="Z112" s="10" t="str">
        <f t="shared" si="13"/>
        <v/>
      </c>
    </row>
    <row r="113" spans="1:26" x14ac:dyDescent="0.3">
      <c r="A113" t="s">
        <v>3401</v>
      </c>
      <c r="B113" t="s">
        <v>3402</v>
      </c>
      <c r="C113" s="7">
        <v>46024</v>
      </c>
      <c r="D113" t="s">
        <v>247</v>
      </c>
      <c r="E113" t="s">
        <v>3061</v>
      </c>
      <c r="F113" t="s">
        <v>338</v>
      </c>
      <c r="G113" t="s">
        <v>903</v>
      </c>
      <c r="H113">
        <v>1</v>
      </c>
      <c r="I113">
        <v>166650.97</v>
      </c>
      <c r="J113" t="s">
        <v>3059</v>
      </c>
      <c r="K113">
        <v>166650.97</v>
      </c>
      <c r="L113">
        <v>18</v>
      </c>
      <c r="M113">
        <v>29997.17</v>
      </c>
      <c r="N113">
        <v>196648.14</v>
      </c>
      <c r="O113" s="11">
        <f>IFERROR(INDEX(PO!$G$4:$G$563,MATCH(F113,PO!$A$4:$A$563,0)),"")</f>
        <v>166650.97</v>
      </c>
      <c r="P113" s="12">
        <f>IFERROR(INDEX(GRN!$E$4:$E$559,MATCH(G113,GRN!$A$4:$A$559,0)),"")</f>
        <v>1</v>
      </c>
      <c r="Q113" s="10" t="str">
        <f t="shared" si="7"/>
        <v/>
      </c>
      <c r="R113" s="10" t="str">
        <f t="shared" si="8"/>
        <v/>
      </c>
      <c r="S113" s="10" t="str">
        <f t="shared" si="9"/>
        <v/>
      </c>
      <c r="T113" s="10" t="str">
        <f t="shared" si="10"/>
        <v/>
      </c>
      <c r="U113" s="13" t="str">
        <f>IF(J113="Billet",I113/INDEX(Bench!$B$4:$B$15,MATCH(TEXT(C113,"yyyy-mm"),Bench!$A$4:$A$15,0))-1,"")</f>
        <v/>
      </c>
      <c r="V113" s="10" t="str">
        <f t="shared" si="11"/>
        <v/>
      </c>
      <c r="W113" s="10">
        <f>IF(E113="","n/a",COUNTIFS(GSTR2B!$B$4:$B$552,E113,GSTR2B!$C$4:$C$552,B113))</f>
        <v>1</v>
      </c>
      <c r="X113" s="10" t="str">
        <f t="shared" si="12"/>
        <v/>
      </c>
      <c r="Y113" s="11">
        <f>IF(N(W113)&gt;0,SUMIFS(GSTR2B!$F$4:$F$552,GSTR2B!$B$4:$B$552,E113,GSTR2B!$C$4:$C$552,B113),"")</f>
        <v>29997.17</v>
      </c>
      <c r="Z113" s="10" t="str">
        <f t="shared" si="13"/>
        <v/>
      </c>
    </row>
    <row r="114" spans="1:26" x14ac:dyDescent="0.3">
      <c r="A114" t="s">
        <v>3403</v>
      </c>
      <c r="B114" t="s">
        <v>3404</v>
      </c>
      <c r="C114" s="7">
        <v>45910</v>
      </c>
      <c r="D114" t="s">
        <v>340</v>
      </c>
      <c r="E114" t="s">
        <v>3090</v>
      </c>
      <c r="F114" t="s">
        <v>339</v>
      </c>
      <c r="G114" t="s">
        <v>904</v>
      </c>
      <c r="H114">
        <v>19011</v>
      </c>
      <c r="I114">
        <v>250.4</v>
      </c>
      <c r="J114" t="s">
        <v>3032</v>
      </c>
      <c r="K114">
        <v>4760354.4000000004</v>
      </c>
      <c r="L114">
        <v>18</v>
      </c>
      <c r="M114">
        <v>856863.79</v>
      </c>
      <c r="N114">
        <v>5617218.1900000004</v>
      </c>
      <c r="O114" s="11">
        <f>IFERROR(INDEX(PO!$G$4:$G$563,MATCH(F114,PO!$A$4:$A$563,0)),"")</f>
        <v>250.4</v>
      </c>
      <c r="P114" s="12">
        <f>IFERROR(INDEX(GRN!$E$4:$E$559,MATCH(G114,GRN!$A$4:$A$559,0)),"")</f>
        <v>19011</v>
      </c>
      <c r="Q114" s="10" t="str">
        <f t="shared" si="7"/>
        <v/>
      </c>
      <c r="R114" s="10" t="str">
        <f t="shared" si="8"/>
        <v/>
      </c>
      <c r="S114" s="10" t="str">
        <f t="shared" si="9"/>
        <v/>
      </c>
      <c r="T114" s="10" t="str">
        <f t="shared" si="10"/>
        <v/>
      </c>
      <c r="U114" s="13">
        <f>IF(J114="Billet",I114/INDEX(Bench!$B$4:$B$15,MATCH(TEXT(C114,"yyyy-mm"),Bench!$A$4:$A$15,0))-1,"")</f>
        <v>1.2740141557128437E-2</v>
      </c>
      <c r="V114" s="10" t="str">
        <f t="shared" si="11"/>
        <v/>
      </c>
      <c r="W114" s="10">
        <f>IF(E114="","n/a",COUNTIFS(GSTR2B!$B$4:$B$552,E114,GSTR2B!$C$4:$C$552,B114))</f>
        <v>1</v>
      </c>
      <c r="X114" s="10" t="str">
        <f t="shared" si="12"/>
        <v/>
      </c>
      <c r="Y114" s="11">
        <f>IF(N(W114)&gt;0,SUMIFS(GSTR2B!$F$4:$F$552,GSTR2B!$B$4:$B$552,E114,GSTR2B!$C$4:$C$552,B114),"")</f>
        <v>856863.79</v>
      </c>
      <c r="Z114" s="10" t="str">
        <f t="shared" si="13"/>
        <v/>
      </c>
    </row>
    <row r="115" spans="1:26" x14ac:dyDescent="0.3">
      <c r="A115" t="s">
        <v>3405</v>
      </c>
      <c r="B115" t="s">
        <v>3406</v>
      </c>
      <c r="C115" s="7">
        <v>45789</v>
      </c>
      <c r="D115" t="s">
        <v>284</v>
      </c>
      <c r="E115" t="s">
        <v>3120</v>
      </c>
      <c r="F115" t="s">
        <v>341</v>
      </c>
      <c r="G115" t="s">
        <v>905</v>
      </c>
      <c r="H115">
        <v>1416</v>
      </c>
      <c r="I115">
        <v>137.4</v>
      </c>
      <c r="J115" t="s">
        <v>3043</v>
      </c>
      <c r="K115">
        <v>194558.4</v>
      </c>
      <c r="L115">
        <v>18</v>
      </c>
      <c r="M115">
        <v>35020.51</v>
      </c>
      <c r="N115">
        <v>229578.91</v>
      </c>
      <c r="O115" s="11">
        <f>IFERROR(INDEX(PO!$G$4:$G$563,MATCH(F115,PO!$A$4:$A$563,0)),"")</f>
        <v>137.4</v>
      </c>
      <c r="P115" s="12">
        <f>IFERROR(INDEX(GRN!$E$4:$E$559,MATCH(G115,GRN!$A$4:$A$559,0)),"")</f>
        <v>1416</v>
      </c>
      <c r="Q115" s="10" t="str">
        <f t="shared" si="7"/>
        <v/>
      </c>
      <c r="R115" s="10" t="str">
        <f t="shared" si="8"/>
        <v/>
      </c>
      <c r="S115" s="10" t="str">
        <f t="shared" si="9"/>
        <v/>
      </c>
      <c r="T115" s="10" t="str">
        <f t="shared" si="10"/>
        <v/>
      </c>
      <c r="U115" s="13" t="str">
        <f>IF(J115="Billet",I115/INDEX(Bench!$B$4:$B$15,MATCH(TEXT(C115,"yyyy-mm"),Bench!$A$4:$A$15,0))-1,"")</f>
        <v/>
      </c>
      <c r="V115" s="10" t="str">
        <f t="shared" si="11"/>
        <v/>
      </c>
      <c r="W115" s="10">
        <f>IF(E115="","n/a",COUNTIFS(GSTR2B!$B$4:$B$552,E115,GSTR2B!$C$4:$C$552,B115))</f>
        <v>1</v>
      </c>
      <c r="X115" s="10" t="str">
        <f t="shared" si="12"/>
        <v/>
      </c>
      <c r="Y115" s="11">
        <f>IF(N(W115)&gt;0,SUMIFS(GSTR2B!$F$4:$F$552,GSTR2B!$B$4:$B$552,E115,GSTR2B!$C$4:$C$552,B115),"")</f>
        <v>35020.51</v>
      </c>
      <c r="Z115" s="10" t="str">
        <f t="shared" si="13"/>
        <v/>
      </c>
    </row>
    <row r="116" spans="1:26" x14ac:dyDescent="0.3">
      <c r="A116" t="s">
        <v>3407</v>
      </c>
      <c r="B116" t="s">
        <v>3408</v>
      </c>
      <c r="C116" s="7">
        <v>45985</v>
      </c>
      <c r="D116" t="s">
        <v>193</v>
      </c>
      <c r="E116" t="s">
        <v>3056</v>
      </c>
      <c r="F116" t="s">
        <v>342</v>
      </c>
      <c r="G116" t="s">
        <v>906</v>
      </c>
      <c r="H116">
        <v>1</v>
      </c>
      <c r="I116">
        <v>55779.22</v>
      </c>
      <c r="J116" t="s">
        <v>3053</v>
      </c>
      <c r="K116">
        <v>55779.22</v>
      </c>
      <c r="L116">
        <v>5</v>
      </c>
      <c r="M116">
        <v>2788.96</v>
      </c>
      <c r="N116">
        <v>58568.18</v>
      </c>
      <c r="O116" s="11">
        <f>IFERROR(INDEX(PO!$G$4:$G$563,MATCH(F116,PO!$A$4:$A$563,0)),"")</f>
        <v>55779.22</v>
      </c>
      <c r="P116" s="12">
        <f>IFERROR(INDEX(GRN!$E$4:$E$559,MATCH(G116,GRN!$A$4:$A$559,0)),"")</f>
        <v>1</v>
      </c>
      <c r="Q116" s="10" t="str">
        <f t="shared" si="7"/>
        <v/>
      </c>
      <c r="R116" s="10" t="str">
        <f t="shared" si="8"/>
        <v/>
      </c>
      <c r="S116" s="10" t="str">
        <f t="shared" si="9"/>
        <v/>
      </c>
      <c r="T116" s="10" t="str">
        <f t="shared" si="10"/>
        <v/>
      </c>
      <c r="U116" s="13" t="str">
        <f>IF(J116="Billet",I116/INDEX(Bench!$B$4:$B$15,MATCH(TEXT(C116,"yyyy-mm"),Bench!$A$4:$A$15,0))-1,"")</f>
        <v/>
      </c>
      <c r="V116" s="10" t="str">
        <f t="shared" si="11"/>
        <v/>
      </c>
      <c r="W116" s="10">
        <f>IF(E116="","n/a",COUNTIFS(GSTR2B!$B$4:$B$552,E116,GSTR2B!$C$4:$C$552,B116))</f>
        <v>1</v>
      </c>
      <c r="X116" s="10" t="str">
        <f t="shared" si="12"/>
        <v/>
      </c>
      <c r="Y116" s="11">
        <f>IF(N(W116)&gt;0,SUMIFS(GSTR2B!$F$4:$F$552,GSTR2B!$B$4:$B$552,E116,GSTR2B!$C$4:$C$552,B116),"")</f>
        <v>2788.96</v>
      </c>
      <c r="Z116" s="10" t="str">
        <f t="shared" si="13"/>
        <v/>
      </c>
    </row>
    <row r="117" spans="1:26" x14ac:dyDescent="0.3">
      <c r="A117" t="s">
        <v>3409</v>
      </c>
      <c r="B117" t="s">
        <v>3410</v>
      </c>
      <c r="C117" s="7">
        <v>46099</v>
      </c>
      <c r="D117" t="s">
        <v>266</v>
      </c>
      <c r="E117" t="s">
        <v>3069</v>
      </c>
      <c r="F117" t="s">
        <v>343</v>
      </c>
      <c r="G117" t="s">
        <v>907</v>
      </c>
      <c r="H117">
        <v>5209</v>
      </c>
      <c r="I117">
        <v>69.180000000000007</v>
      </c>
      <c r="J117" t="s">
        <v>3038</v>
      </c>
      <c r="K117">
        <v>360358.62</v>
      </c>
      <c r="L117">
        <v>18</v>
      </c>
      <c r="M117">
        <v>64864.55</v>
      </c>
      <c r="N117">
        <v>425223.17</v>
      </c>
      <c r="O117" s="11">
        <f>IFERROR(INDEX(PO!$G$4:$G$563,MATCH(F117,PO!$A$4:$A$563,0)),"")</f>
        <v>69.180000000000007</v>
      </c>
      <c r="P117" s="12">
        <f>IFERROR(INDEX(GRN!$E$4:$E$559,MATCH(G117,GRN!$A$4:$A$559,0)),"")</f>
        <v>5209</v>
      </c>
      <c r="Q117" s="10" t="str">
        <f t="shared" si="7"/>
        <v/>
      </c>
      <c r="R117" s="10" t="str">
        <f t="shared" si="8"/>
        <v/>
      </c>
      <c r="S117" s="10" t="str">
        <f t="shared" si="9"/>
        <v/>
      </c>
      <c r="T117" s="10" t="str">
        <f t="shared" si="10"/>
        <v/>
      </c>
      <c r="U117" s="13" t="str">
        <f>IF(J117="Billet",I117/INDEX(Bench!$B$4:$B$15,MATCH(TEXT(C117,"yyyy-mm"),Bench!$A$4:$A$15,0))-1,"")</f>
        <v/>
      </c>
      <c r="V117" s="10" t="str">
        <f t="shared" si="11"/>
        <v/>
      </c>
      <c r="W117" s="10">
        <f>IF(E117="","n/a",COUNTIFS(GSTR2B!$B$4:$B$552,E117,GSTR2B!$C$4:$C$552,B117))</f>
        <v>1</v>
      </c>
      <c r="X117" s="10" t="str">
        <f t="shared" si="12"/>
        <v/>
      </c>
      <c r="Y117" s="11">
        <f>IF(N(W117)&gt;0,SUMIFS(GSTR2B!$F$4:$F$552,GSTR2B!$B$4:$B$552,E117,GSTR2B!$C$4:$C$552,B117),"")</f>
        <v>64864.55</v>
      </c>
      <c r="Z117" s="10" t="str">
        <f t="shared" si="13"/>
        <v/>
      </c>
    </row>
    <row r="118" spans="1:26" x14ac:dyDescent="0.3">
      <c r="A118" t="s">
        <v>3411</v>
      </c>
      <c r="B118" t="s">
        <v>3412</v>
      </c>
      <c r="C118" s="7">
        <v>45940</v>
      </c>
      <c r="D118" t="s">
        <v>340</v>
      </c>
      <c r="E118" t="s">
        <v>3090</v>
      </c>
      <c r="F118" t="s">
        <v>344</v>
      </c>
      <c r="G118" t="s">
        <v>908</v>
      </c>
      <c r="H118">
        <v>9435</v>
      </c>
      <c r="I118">
        <v>246.41</v>
      </c>
      <c r="J118" t="s">
        <v>3032</v>
      </c>
      <c r="K118">
        <v>2324878.35</v>
      </c>
      <c r="L118">
        <v>18</v>
      </c>
      <c r="M118">
        <v>418478.1</v>
      </c>
      <c r="N118">
        <v>2743356.45</v>
      </c>
      <c r="O118" s="11">
        <f>IFERROR(INDEX(PO!$G$4:$G$563,MATCH(F118,PO!$A$4:$A$563,0)),"")</f>
        <v>246.41</v>
      </c>
      <c r="P118" s="12">
        <f>IFERROR(INDEX(GRN!$E$4:$E$559,MATCH(G118,GRN!$A$4:$A$559,0)),"")</f>
        <v>9435</v>
      </c>
      <c r="Q118" s="10" t="str">
        <f t="shared" si="7"/>
        <v/>
      </c>
      <c r="R118" s="10" t="str">
        <f t="shared" si="8"/>
        <v/>
      </c>
      <c r="S118" s="10" t="str">
        <f t="shared" si="9"/>
        <v/>
      </c>
      <c r="T118" s="10" t="str">
        <f t="shared" si="10"/>
        <v/>
      </c>
      <c r="U118" s="13">
        <f>IF(J118="Billet",I118/INDEX(Bench!$B$4:$B$15,MATCH(TEXT(C118,"yyyy-mm"),Bench!$A$4:$A$15,0))-1,"")</f>
        <v>-9.4070351758793747E-3</v>
      </c>
      <c r="V118" s="10" t="str">
        <f t="shared" si="11"/>
        <v/>
      </c>
      <c r="W118" s="10">
        <f>IF(E118="","n/a",COUNTIFS(GSTR2B!$B$4:$B$552,E118,GSTR2B!$C$4:$C$552,B118))</f>
        <v>1</v>
      </c>
      <c r="X118" s="10" t="str">
        <f t="shared" si="12"/>
        <v/>
      </c>
      <c r="Y118" s="11">
        <f>IF(N(W118)&gt;0,SUMIFS(GSTR2B!$F$4:$F$552,GSTR2B!$B$4:$B$552,E118,GSTR2B!$C$4:$C$552,B118),"")</f>
        <v>418478.1</v>
      </c>
      <c r="Z118" s="10" t="str">
        <f t="shared" si="13"/>
        <v/>
      </c>
    </row>
    <row r="119" spans="1:26" x14ac:dyDescent="0.3">
      <c r="A119" t="s">
        <v>3413</v>
      </c>
      <c r="B119" t="s">
        <v>3414</v>
      </c>
      <c r="C119" s="7">
        <v>45908</v>
      </c>
      <c r="D119" t="s">
        <v>220</v>
      </c>
      <c r="E119" t="s">
        <v>3145</v>
      </c>
      <c r="F119" t="s">
        <v>345</v>
      </c>
      <c r="G119" t="s">
        <v>909</v>
      </c>
      <c r="H119">
        <v>5171</v>
      </c>
      <c r="I119">
        <v>95.67</v>
      </c>
      <c r="J119" t="s">
        <v>3043</v>
      </c>
      <c r="K119">
        <v>494709.57</v>
      </c>
      <c r="L119">
        <v>18</v>
      </c>
      <c r="M119">
        <v>89047.72</v>
      </c>
      <c r="N119">
        <v>583757.29</v>
      </c>
      <c r="O119" s="11">
        <f>IFERROR(INDEX(PO!$G$4:$G$563,MATCH(F119,PO!$A$4:$A$563,0)),"")</f>
        <v>95.67</v>
      </c>
      <c r="P119" s="12">
        <f>IFERROR(INDEX(GRN!$E$4:$E$559,MATCH(G119,GRN!$A$4:$A$559,0)),"")</f>
        <v>4469</v>
      </c>
      <c r="Q119" s="10" t="str">
        <f t="shared" si="7"/>
        <v/>
      </c>
      <c r="R119" s="10" t="str">
        <f t="shared" si="8"/>
        <v>FLAG</v>
      </c>
      <c r="S119" s="10" t="str">
        <f t="shared" si="9"/>
        <v/>
      </c>
      <c r="T119" s="10" t="str">
        <f t="shared" si="10"/>
        <v/>
      </c>
      <c r="U119" s="13" t="str">
        <f>IF(J119="Billet",I119/INDEX(Bench!$B$4:$B$15,MATCH(TEXT(C119,"yyyy-mm"),Bench!$A$4:$A$15,0))-1,"")</f>
        <v/>
      </c>
      <c r="V119" s="10" t="str">
        <f t="shared" si="11"/>
        <v/>
      </c>
      <c r="W119" s="10">
        <f>IF(E119="","n/a",COUNTIFS(GSTR2B!$B$4:$B$552,E119,GSTR2B!$C$4:$C$552,B119))</f>
        <v>1</v>
      </c>
      <c r="X119" s="10" t="str">
        <f t="shared" si="12"/>
        <v/>
      </c>
      <c r="Y119" s="11">
        <f>IF(N(W119)&gt;0,SUMIFS(GSTR2B!$F$4:$F$552,GSTR2B!$B$4:$B$552,E119,GSTR2B!$C$4:$C$552,B119),"")</f>
        <v>89047.72</v>
      </c>
      <c r="Z119" s="10" t="str">
        <f t="shared" si="13"/>
        <v/>
      </c>
    </row>
    <row r="120" spans="1:26" x14ac:dyDescent="0.3">
      <c r="A120" t="s">
        <v>3415</v>
      </c>
      <c r="B120" t="s">
        <v>3416</v>
      </c>
      <c r="C120" s="7">
        <v>46053</v>
      </c>
      <c r="D120" t="s">
        <v>231</v>
      </c>
      <c r="E120" t="s">
        <v>3040</v>
      </c>
      <c r="F120" t="s">
        <v>346</v>
      </c>
      <c r="G120" t="s">
        <v>910</v>
      </c>
      <c r="H120">
        <v>5335</v>
      </c>
      <c r="I120">
        <v>70.989999999999995</v>
      </c>
      <c r="J120" t="s">
        <v>3038</v>
      </c>
      <c r="K120">
        <v>378731.65</v>
      </c>
      <c r="L120">
        <v>18</v>
      </c>
      <c r="M120">
        <v>68171.7</v>
      </c>
      <c r="N120">
        <v>446903.35</v>
      </c>
      <c r="O120" s="11">
        <f>IFERROR(INDEX(PO!$G$4:$G$563,MATCH(F120,PO!$A$4:$A$563,0)),"")</f>
        <v>70.989999999999995</v>
      </c>
      <c r="P120" s="12">
        <f>IFERROR(INDEX(GRN!$E$4:$E$559,MATCH(G120,GRN!$A$4:$A$559,0)),"")</f>
        <v>5335</v>
      </c>
      <c r="Q120" s="10" t="str">
        <f t="shared" si="7"/>
        <v/>
      </c>
      <c r="R120" s="10" t="str">
        <f t="shared" si="8"/>
        <v/>
      </c>
      <c r="S120" s="10" t="str">
        <f t="shared" si="9"/>
        <v/>
      </c>
      <c r="T120" s="10" t="str">
        <f t="shared" si="10"/>
        <v/>
      </c>
      <c r="U120" s="13" t="str">
        <f>IF(J120="Billet",I120/INDEX(Bench!$B$4:$B$15,MATCH(TEXT(C120,"yyyy-mm"),Bench!$A$4:$A$15,0))-1,"")</f>
        <v/>
      </c>
      <c r="V120" s="10" t="str">
        <f t="shared" si="11"/>
        <v/>
      </c>
      <c r="W120" s="10">
        <f>IF(E120="","n/a",COUNTIFS(GSTR2B!$B$4:$B$552,E120,GSTR2B!$C$4:$C$552,B120))</f>
        <v>1</v>
      </c>
      <c r="X120" s="10" t="str">
        <f t="shared" si="12"/>
        <v/>
      </c>
      <c r="Y120" s="11">
        <f>IF(N(W120)&gt;0,SUMIFS(GSTR2B!$F$4:$F$552,GSTR2B!$B$4:$B$552,E120,GSTR2B!$C$4:$C$552,B120),"")</f>
        <v>68171.7</v>
      </c>
      <c r="Z120" s="10" t="str">
        <f t="shared" si="13"/>
        <v/>
      </c>
    </row>
    <row r="121" spans="1:26" x14ac:dyDescent="0.3">
      <c r="A121" t="s">
        <v>3417</v>
      </c>
      <c r="B121" t="s">
        <v>3418</v>
      </c>
      <c r="C121" s="7">
        <v>45874</v>
      </c>
      <c r="D121" t="s">
        <v>326</v>
      </c>
      <c r="E121" t="s">
        <v>3101</v>
      </c>
      <c r="F121" t="s">
        <v>347</v>
      </c>
      <c r="G121" t="s">
        <v>911</v>
      </c>
      <c r="H121">
        <v>1474</v>
      </c>
      <c r="I121">
        <v>170.04</v>
      </c>
      <c r="J121" t="s">
        <v>3048</v>
      </c>
      <c r="K121">
        <v>250638.96</v>
      </c>
      <c r="L121">
        <v>18</v>
      </c>
      <c r="M121">
        <v>45115.01</v>
      </c>
      <c r="N121">
        <v>295753.96999999997</v>
      </c>
      <c r="O121" s="11">
        <f>IFERROR(INDEX(PO!$G$4:$G$563,MATCH(F121,PO!$A$4:$A$563,0)),"")</f>
        <v>170.04</v>
      </c>
      <c r="P121" s="12">
        <f>IFERROR(INDEX(GRN!$E$4:$E$559,MATCH(G121,GRN!$A$4:$A$559,0)),"")</f>
        <v>1474</v>
      </c>
      <c r="Q121" s="10" t="str">
        <f t="shared" si="7"/>
        <v/>
      </c>
      <c r="R121" s="10" t="str">
        <f t="shared" si="8"/>
        <v/>
      </c>
      <c r="S121" s="10" t="str">
        <f t="shared" si="9"/>
        <v/>
      </c>
      <c r="T121" s="10" t="str">
        <f t="shared" si="10"/>
        <v/>
      </c>
      <c r="U121" s="13" t="str">
        <f>IF(J121="Billet",I121/INDEX(Bench!$B$4:$B$15,MATCH(TEXT(C121,"yyyy-mm"),Bench!$A$4:$A$15,0))-1,"")</f>
        <v/>
      </c>
      <c r="V121" s="10" t="str">
        <f t="shared" si="11"/>
        <v/>
      </c>
      <c r="W121" s="10">
        <f>IF(E121="","n/a",COUNTIFS(GSTR2B!$B$4:$B$552,E121,GSTR2B!$C$4:$C$552,B121))</f>
        <v>1</v>
      </c>
      <c r="X121" s="10" t="str">
        <f t="shared" si="12"/>
        <v/>
      </c>
      <c r="Y121" s="11">
        <f>IF(N(W121)&gt;0,SUMIFS(GSTR2B!$F$4:$F$552,GSTR2B!$B$4:$B$552,E121,GSTR2B!$C$4:$C$552,B121),"")</f>
        <v>45115.01</v>
      </c>
      <c r="Z121" s="10" t="str">
        <f t="shared" si="13"/>
        <v/>
      </c>
    </row>
    <row r="122" spans="1:26" x14ac:dyDescent="0.3">
      <c r="A122" t="s">
        <v>3419</v>
      </c>
      <c r="B122" t="s">
        <v>3420</v>
      </c>
      <c r="C122" s="7">
        <v>45919</v>
      </c>
      <c r="D122" t="s">
        <v>262</v>
      </c>
      <c r="E122" t="s">
        <v>3149</v>
      </c>
      <c r="F122" t="s">
        <v>348</v>
      </c>
      <c r="G122" t="s">
        <v>912</v>
      </c>
      <c r="H122">
        <v>1624</v>
      </c>
      <c r="I122">
        <v>567.96</v>
      </c>
      <c r="J122" t="s">
        <v>3048</v>
      </c>
      <c r="K122">
        <v>922367.04</v>
      </c>
      <c r="L122">
        <v>18</v>
      </c>
      <c r="M122">
        <v>166026.07</v>
      </c>
      <c r="N122">
        <v>1088393.1100000001</v>
      </c>
      <c r="O122" s="11">
        <f>IFERROR(INDEX(PO!$G$4:$G$563,MATCH(F122,PO!$A$4:$A$563,0)),"")</f>
        <v>567.96</v>
      </c>
      <c r="P122" s="12">
        <f>IFERROR(INDEX(GRN!$E$4:$E$559,MATCH(G122,GRN!$A$4:$A$559,0)),"")</f>
        <v>1624</v>
      </c>
      <c r="Q122" s="10" t="str">
        <f t="shared" si="7"/>
        <v/>
      </c>
      <c r="R122" s="10" t="str">
        <f t="shared" si="8"/>
        <v/>
      </c>
      <c r="S122" s="10" t="str">
        <f t="shared" si="9"/>
        <v/>
      </c>
      <c r="T122" s="10" t="str">
        <f t="shared" si="10"/>
        <v/>
      </c>
      <c r="U122" s="13" t="str">
        <f>IF(J122="Billet",I122/INDEX(Bench!$B$4:$B$15,MATCH(TEXT(C122,"yyyy-mm"),Bench!$A$4:$A$15,0))-1,"")</f>
        <v/>
      </c>
      <c r="V122" s="10" t="str">
        <f t="shared" si="11"/>
        <v/>
      </c>
      <c r="W122" s="10">
        <f>IF(E122="","n/a",COUNTIFS(GSTR2B!$B$4:$B$552,E122,GSTR2B!$C$4:$C$552,B122))</f>
        <v>1</v>
      </c>
      <c r="X122" s="10" t="str">
        <f t="shared" si="12"/>
        <v/>
      </c>
      <c r="Y122" s="11">
        <f>IF(N(W122)&gt;0,SUMIFS(GSTR2B!$F$4:$F$552,GSTR2B!$B$4:$B$552,E122,GSTR2B!$C$4:$C$552,B122),"")</f>
        <v>166026.07</v>
      </c>
      <c r="Z122" s="10" t="str">
        <f t="shared" si="13"/>
        <v/>
      </c>
    </row>
    <row r="123" spans="1:26" x14ac:dyDescent="0.3">
      <c r="A123" t="s">
        <v>3421</v>
      </c>
      <c r="B123" t="s">
        <v>3422</v>
      </c>
      <c r="C123" s="7">
        <v>45825</v>
      </c>
      <c r="D123" t="s">
        <v>300</v>
      </c>
      <c r="E123" t="s">
        <v>3109</v>
      </c>
      <c r="F123" t="s">
        <v>349</v>
      </c>
      <c r="G123" t="s">
        <v>913</v>
      </c>
      <c r="H123">
        <v>1</v>
      </c>
      <c r="I123">
        <v>165954.14000000001</v>
      </c>
      <c r="J123" t="s">
        <v>3059</v>
      </c>
      <c r="K123">
        <v>165954.14000000001</v>
      </c>
      <c r="L123">
        <v>18</v>
      </c>
      <c r="M123">
        <v>29871.75</v>
      </c>
      <c r="N123">
        <v>195825.89</v>
      </c>
      <c r="O123" s="11">
        <f>IFERROR(INDEX(PO!$G$4:$G$563,MATCH(F123,PO!$A$4:$A$563,0)),"")</f>
        <v>165954.14000000001</v>
      </c>
      <c r="P123" s="12">
        <f>IFERROR(INDEX(GRN!$E$4:$E$559,MATCH(G123,GRN!$A$4:$A$559,0)),"")</f>
        <v>1</v>
      </c>
      <c r="Q123" s="10" t="str">
        <f t="shared" si="7"/>
        <v/>
      </c>
      <c r="R123" s="10" t="str">
        <f t="shared" si="8"/>
        <v/>
      </c>
      <c r="S123" s="10" t="str">
        <f t="shared" si="9"/>
        <v/>
      </c>
      <c r="T123" s="10" t="str">
        <f t="shared" si="10"/>
        <v/>
      </c>
      <c r="U123" s="13" t="str">
        <f>IF(J123="Billet",I123/INDEX(Bench!$B$4:$B$15,MATCH(TEXT(C123,"yyyy-mm"),Bench!$A$4:$A$15,0))-1,"")</f>
        <v/>
      </c>
      <c r="V123" s="10" t="str">
        <f t="shared" si="11"/>
        <v/>
      </c>
      <c r="W123" s="10">
        <f>IF(E123="","n/a",COUNTIFS(GSTR2B!$B$4:$B$552,E123,GSTR2B!$C$4:$C$552,B123))</f>
        <v>1</v>
      </c>
      <c r="X123" s="10" t="str">
        <f t="shared" si="12"/>
        <v/>
      </c>
      <c r="Y123" s="11">
        <f>IF(N(W123)&gt;0,SUMIFS(GSTR2B!$F$4:$F$552,GSTR2B!$B$4:$B$552,E123,GSTR2B!$C$4:$C$552,B123),"")</f>
        <v>29871.75</v>
      </c>
      <c r="Z123" s="10" t="str">
        <f t="shared" si="13"/>
        <v/>
      </c>
    </row>
    <row r="124" spans="1:26" x14ac:dyDescent="0.3">
      <c r="A124" t="s">
        <v>3423</v>
      </c>
      <c r="B124" t="s">
        <v>3424</v>
      </c>
      <c r="C124" s="7">
        <v>46098</v>
      </c>
      <c r="D124" t="s">
        <v>340</v>
      </c>
      <c r="E124" t="s">
        <v>3090</v>
      </c>
      <c r="F124" t="s">
        <v>350</v>
      </c>
      <c r="G124" t="s">
        <v>914</v>
      </c>
      <c r="H124">
        <v>6962</v>
      </c>
      <c r="I124">
        <v>251.1</v>
      </c>
      <c r="J124" t="s">
        <v>3032</v>
      </c>
      <c r="K124">
        <v>1748158.2</v>
      </c>
      <c r="L124">
        <v>18</v>
      </c>
      <c r="M124">
        <v>314668.48</v>
      </c>
      <c r="N124">
        <v>2062826.68</v>
      </c>
      <c r="O124" s="11">
        <f>IFERROR(INDEX(PO!$G$4:$G$563,MATCH(F124,PO!$A$4:$A$563,0)),"")</f>
        <v>251.1</v>
      </c>
      <c r="P124" s="12">
        <f>IFERROR(INDEX(GRN!$E$4:$E$559,MATCH(G124,GRN!$A$4:$A$559,0)),"")</f>
        <v>6962</v>
      </c>
      <c r="Q124" s="10" t="str">
        <f t="shared" si="7"/>
        <v/>
      </c>
      <c r="R124" s="10" t="str">
        <f t="shared" si="8"/>
        <v/>
      </c>
      <c r="S124" s="10" t="str">
        <f t="shared" si="9"/>
        <v/>
      </c>
      <c r="T124" s="10" t="str">
        <f t="shared" si="10"/>
        <v/>
      </c>
      <c r="U124" s="13">
        <f>IF(J124="Billet",I124/INDEX(Bench!$B$4:$B$15,MATCH(TEXT(C124,"yyyy-mm"),Bench!$A$4:$A$15,0))-1,"")</f>
        <v>2.5609606665849771E-2</v>
      </c>
      <c r="V124" s="10" t="str">
        <f t="shared" si="11"/>
        <v/>
      </c>
      <c r="W124" s="10">
        <f>IF(E124="","n/a",COUNTIFS(GSTR2B!$B$4:$B$552,E124,GSTR2B!$C$4:$C$552,B124))</f>
        <v>1</v>
      </c>
      <c r="X124" s="10" t="str">
        <f t="shared" si="12"/>
        <v/>
      </c>
      <c r="Y124" s="11">
        <f>IF(N(W124)&gt;0,SUMIFS(GSTR2B!$F$4:$F$552,GSTR2B!$B$4:$B$552,E124,GSTR2B!$C$4:$C$552,B124),"")</f>
        <v>314668.48</v>
      </c>
      <c r="Z124" s="10" t="str">
        <f t="shared" si="13"/>
        <v/>
      </c>
    </row>
    <row r="125" spans="1:26" x14ac:dyDescent="0.3">
      <c r="A125" t="s">
        <v>3425</v>
      </c>
      <c r="B125" t="s">
        <v>3426</v>
      </c>
      <c r="C125" s="7">
        <v>45755</v>
      </c>
      <c r="D125" t="s">
        <v>300</v>
      </c>
      <c r="E125" t="s">
        <v>3109</v>
      </c>
      <c r="F125" t="s">
        <v>351</v>
      </c>
      <c r="G125" t="s">
        <v>915</v>
      </c>
      <c r="H125">
        <v>1</v>
      </c>
      <c r="I125">
        <v>82361.149999999994</v>
      </c>
      <c r="J125" t="s">
        <v>3059</v>
      </c>
      <c r="K125">
        <v>82361.149999999994</v>
      </c>
      <c r="L125">
        <v>18</v>
      </c>
      <c r="M125">
        <v>14825.01</v>
      </c>
      <c r="N125">
        <v>97186.159999999989</v>
      </c>
      <c r="O125" s="11">
        <f>IFERROR(INDEX(PO!$G$4:$G$563,MATCH(F125,PO!$A$4:$A$563,0)),"")</f>
        <v>82361.149999999994</v>
      </c>
      <c r="P125" s="12">
        <f>IFERROR(INDEX(GRN!$E$4:$E$559,MATCH(G125,GRN!$A$4:$A$559,0)),"")</f>
        <v>1</v>
      </c>
      <c r="Q125" s="10" t="str">
        <f t="shared" si="7"/>
        <v/>
      </c>
      <c r="R125" s="10" t="str">
        <f t="shared" si="8"/>
        <v/>
      </c>
      <c r="S125" s="10" t="str">
        <f t="shared" si="9"/>
        <v/>
      </c>
      <c r="T125" s="10" t="str">
        <f t="shared" si="10"/>
        <v/>
      </c>
      <c r="U125" s="13" t="str">
        <f>IF(J125="Billet",I125/INDEX(Bench!$B$4:$B$15,MATCH(TEXT(C125,"yyyy-mm"),Bench!$A$4:$A$15,0))-1,"")</f>
        <v/>
      </c>
      <c r="V125" s="10" t="str">
        <f t="shared" si="11"/>
        <v/>
      </c>
      <c r="W125" s="10">
        <f>IF(E125="","n/a",COUNTIFS(GSTR2B!$B$4:$B$552,E125,GSTR2B!$C$4:$C$552,B125))</f>
        <v>1</v>
      </c>
      <c r="X125" s="10" t="str">
        <f t="shared" si="12"/>
        <v/>
      </c>
      <c r="Y125" s="11">
        <f>IF(N(W125)&gt;0,SUMIFS(GSTR2B!$F$4:$F$552,GSTR2B!$B$4:$B$552,E125,GSTR2B!$C$4:$C$552,B125),"")</f>
        <v>14825.01</v>
      </c>
      <c r="Z125" s="10" t="str">
        <f t="shared" si="13"/>
        <v/>
      </c>
    </row>
    <row r="126" spans="1:26" x14ac:dyDescent="0.3">
      <c r="A126" t="s">
        <v>3427</v>
      </c>
      <c r="B126" t="s">
        <v>3428</v>
      </c>
      <c r="C126" s="7">
        <v>45958</v>
      </c>
      <c r="D126" t="s">
        <v>229</v>
      </c>
      <c r="E126" t="s">
        <v>3077</v>
      </c>
      <c r="F126" t="s">
        <v>352</v>
      </c>
      <c r="G126" t="s">
        <v>916</v>
      </c>
      <c r="H126">
        <v>483</v>
      </c>
      <c r="I126">
        <v>81.99</v>
      </c>
      <c r="J126" t="s">
        <v>3048</v>
      </c>
      <c r="K126">
        <v>39601.17</v>
      </c>
      <c r="L126">
        <v>18</v>
      </c>
      <c r="M126">
        <v>7128.21</v>
      </c>
      <c r="N126">
        <v>46729.38</v>
      </c>
      <c r="O126" s="11">
        <f>IFERROR(INDEX(PO!$G$4:$G$563,MATCH(F126,PO!$A$4:$A$563,0)),"")</f>
        <v>81.99</v>
      </c>
      <c r="P126" s="12">
        <f>IFERROR(INDEX(GRN!$E$4:$E$559,MATCH(G126,GRN!$A$4:$A$559,0)),"")</f>
        <v>483</v>
      </c>
      <c r="Q126" s="10" t="str">
        <f t="shared" si="7"/>
        <v/>
      </c>
      <c r="R126" s="10" t="str">
        <f t="shared" si="8"/>
        <v/>
      </c>
      <c r="S126" s="10" t="str">
        <f t="shared" si="9"/>
        <v/>
      </c>
      <c r="T126" s="10" t="str">
        <f t="shared" si="10"/>
        <v/>
      </c>
      <c r="U126" s="13" t="str">
        <f>IF(J126="Billet",I126/INDEX(Bench!$B$4:$B$15,MATCH(TEXT(C126,"yyyy-mm"),Bench!$A$4:$A$15,0))-1,"")</f>
        <v/>
      </c>
      <c r="V126" s="10" t="str">
        <f t="shared" si="11"/>
        <v/>
      </c>
      <c r="W126" s="10">
        <f>IF(E126="","n/a",COUNTIFS(GSTR2B!$B$4:$B$552,E126,GSTR2B!$C$4:$C$552,B126))</f>
        <v>1</v>
      </c>
      <c r="X126" s="10" t="str">
        <f t="shared" si="12"/>
        <v/>
      </c>
      <c r="Y126" s="11">
        <f>IF(N(W126)&gt;0,SUMIFS(GSTR2B!$F$4:$F$552,GSTR2B!$B$4:$B$552,E126,GSTR2B!$C$4:$C$552,B126),"")</f>
        <v>7128.21</v>
      </c>
      <c r="Z126" s="10" t="str">
        <f t="shared" si="13"/>
        <v/>
      </c>
    </row>
    <row r="127" spans="1:26" x14ac:dyDescent="0.3">
      <c r="A127" t="s">
        <v>3429</v>
      </c>
      <c r="B127" t="s">
        <v>3430</v>
      </c>
      <c r="C127" s="7">
        <v>46074</v>
      </c>
      <c r="D127" t="s">
        <v>239</v>
      </c>
      <c r="E127" t="s">
        <v>3105</v>
      </c>
      <c r="F127" t="s">
        <v>353</v>
      </c>
      <c r="G127" t="s">
        <v>917</v>
      </c>
      <c r="H127">
        <v>11</v>
      </c>
      <c r="I127">
        <v>26819.759999999998</v>
      </c>
      <c r="J127" t="s">
        <v>3053</v>
      </c>
      <c r="K127">
        <v>295017.36</v>
      </c>
      <c r="L127">
        <v>5</v>
      </c>
      <c r="M127">
        <v>14750.87</v>
      </c>
      <c r="N127">
        <v>309768.23</v>
      </c>
      <c r="O127" s="11">
        <f>IFERROR(INDEX(PO!$G$4:$G$563,MATCH(F127,PO!$A$4:$A$563,0)),"")</f>
        <v>26819.759999999998</v>
      </c>
      <c r="P127" s="12">
        <f>IFERROR(INDEX(GRN!$E$4:$E$559,MATCH(G127,GRN!$A$4:$A$559,0)),"")</f>
        <v>11</v>
      </c>
      <c r="Q127" s="10" t="str">
        <f t="shared" si="7"/>
        <v/>
      </c>
      <c r="R127" s="10" t="str">
        <f t="shared" si="8"/>
        <v/>
      </c>
      <c r="S127" s="10" t="str">
        <f t="shared" si="9"/>
        <v/>
      </c>
      <c r="T127" s="10" t="str">
        <f t="shared" si="10"/>
        <v/>
      </c>
      <c r="U127" s="13" t="str">
        <f>IF(J127="Billet",I127/INDEX(Bench!$B$4:$B$15,MATCH(TEXT(C127,"yyyy-mm"),Bench!$A$4:$A$15,0))-1,"")</f>
        <v/>
      </c>
      <c r="V127" s="10" t="str">
        <f t="shared" si="11"/>
        <v/>
      </c>
      <c r="W127" s="10">
        <f>IF(E127="","n/a",COUNTIFS(GSTR2B!$B$4:$B$552,E127,GSTR2B!$C$4:$C$552,B127))</f>
        <v>1</v>
      </c>
      <c r="X127" s="10" t="str">
        <f t="shared" si="12"/>
        <v/>
      </c>
      <c r="Y127" s="11">
        <f>IF(N(W127)&gt;0,SUMIFS(GSTR2B!$F$4:$F$552,GSTR2B!$B$4:$B$552,E127,GSTR2B!$C$4:$C$552,B127),"")</f>
        <v>14750.87</v>
      </c>
      <c r="Z127" s="10" t="str">
        <f t="shared" si="13"/>
        <v/>
      </c>
    </row>
    <row r="128" spans="1:26" x14ac:dyDescent="0.3">
      <c r="A128" t="s">
        <v>3431</v>
      </c>
      <c r="B128" t="s">
        <v>3432</v>
      </c>
      <c r="C128" s="7">
        <v>46000</v>
      </c>
      <c r="D128" t="s">
        <v>253</v>
      </c>
      <c r="E128" t="s">
        <v>3129</v>
      </c>
      <c r="F128" t="s">
        <v>354</v>
      </c>
      <c r="G128" t="s">
        <v>918</v>
      </c>
      <c r="H128">
        <v>8</v>
      </c>
      <c r="I128">
        <v>61901.83</v>
      </c>
      <c r="J128" t="s">
        <v>3053</v>
      </c>
      <c r="K128">
        <v>495214.64</v>
      </c>
      <c r="L128">
        <v>5</v>
      </c>
      <c r="M128">
        <v>24760.73</v>
      </c>
      <c r="N128">
        <v>519975.37</v>
      </c>
      <c r="O128" s="11">
        <f>IFERROR(INDEX(PO!$G$4:$G$563,MATCH(F128,PO!$A$4:$A$563,0)),"")</f>
        <v>61901.83</v>
      </c>
      <c r="P128" s="12">
        <f>IFERROR(INDEX(GRN!$E$4:$E$559,MATCH(G128,GRN!$A$4:$A$559,0)),"")</f>
        <v>8</v>
      </c>
      <c r="Q128" s="10" t="str">
        <f t="shared" si="7"/>
        <v/>
      </c>
      <c r="R128" s="10" t="str">
        <f t="shared" si="8"/>
        <v/>
      </c>
      <c r="S128" s="10" t="str">
        <f t="shared" si="9"/>
        <v/>
      </c>
      <c r="T128" s="10" t="str">
        <f t="shared" si="10"/>
        <v/>
      </c>
      <c r="U128" s="13" t="str">
        <f>IF(J128="Billet",I128/INDEX(Bench!$B$4:$B$15,MATCH(TEXT(C128,"yyyy-mm"),Bench!$A$4:$A$15,0))-1,"")</f>
        <v/>
      </c>
      <c r="V128" s="10" t="str">
        <f t="shared" si="11"/>
        <v/>
      </c>
      <c r="W128" s="10">
        <f>IF(E128="","n/a",COUNTIFS(GSTR2B!$B$4:$B$552,E128,GSTR2B!$C$4:$C$552,B128))</f>
        <v>1</v>
      </c>
      <c r="X128" s="10" t="str">
        <f t="shared" si="12"/>
        <v/>
      </c>
      <c r="Y128" s="11">
        <f>IF(N(W128)&gt;0,SUMIFS(GSTR2B!$F$4:$F$552,GSTR2B!$B$4:$B$552,E128,GSTR2B!$C$4:$C$552,B128),"")</f>
        <v>24760.73</v>
      </c>
      <c r="Z128" s="10" t="str">
        <f t="shared" si="13"/>
        <v/>
      </c>
    </row>
    <row r="129" spans="1:26" x14ac:dyDescent="0.3">
      <c r="A129" t="s">
        <v>3433</v>
      </c>
      <c r="B129" t="s">
        <v>3434</v>
      </c>
      <c r="C129" s="7">
        <v>45815</v>
      </c>
      <c r="D129" t="s">
        <v>224</v>
      </c>
      <c r="E129" t="s">
        <v>3050</v>
      </c>
      <c r="F129" t="s">
        <v>355</v>
      </c>
      <c r="G129" t="s">
        <v>919</v>
      </c>
      <c r="H129">
        <v>411</v>
      </c>
      <c r="I129">
        <v>385.34</v>
      </c>
      <c r="J129" t="s">
        <v>3048</v>
      </c>
      <c r="K129">
        <v>158374.74</v>
      </c>
      <c r="L129">
        <v>18</v>
      </c>
      <c r="M129">
        <v>28507.45</v>
      </c>
      <c r="N129">
        <v>186882.19</v>
      </c>
      <c r="O129" s="11">
        <f>IFERROR(INDEX(PO!$G$4:$G$563,MATCH(F129,PO!$A$4:$A$563,0)),"")</f>
        <v>385.34</v>
      </c>
      <c r="P129" s="12">
        <f>IFERROR(INDEX(GRN!$E$4:$E$559,MATCH(G129,GRN!$A$4:$A$559,0)),"")</f>
        <v>411</v>
      </c>
      <c r="Q129" s="10" t="str">
        <f t="shared" si="7"/>
        <v/>
      </c>
      <c r="R129" s="10" t="str">
        <f t="shared" si="8"/>
        <v/>
      </c>
      <c r="S129" s="10" t="str">
        <f t="shared" si="9"/>
        <v/>
      </c>
      <c r="T129" s="10" t="str">
        <f t="shared" si="10"/>
        <v/>
      </c>
      <c r="U129" s="13" t="str">
        <f>IF(J129="Billet",I129/INDEX(Bench!$B$4:$B$15,MATCH(TEXT(C129,"yyyy-mm"),Bench!$A$4:$A$15,0))-1,"")</f>
        <v/>
      </c>
      <c r="V129" s="10" t="str">
        <f t="shared" si="11"/>
        <v/>
      </c>
      <c r="W129" s="10">
        <f>IF(E129="","n/a",COUNTIFS(GSTR2B!$B$4:$B$552,E129,GSTR2B!$C$4:$C$552,B129))</f>
        <v>1</v>
      </c>
      <c r="X129" s="10" t="str">
        <f t="shared" si="12"/>
        <v/>
      </c>
      <c r="Y129" s="11">
        <f>IF(N(W129)&gt;0,SUMIFS(GSTR2B!$F$4:$F$552,GSTR2B!$B$4:$B$552,E129,GSTR2B!$C$4:$C$552,B129),"")</f>
        <v>28507.45</v>
      </c>
      <c r="Z129" s="10" t="str">
        <f t="shared" si="13"/>
        <v/>
      </c>
    </row>
    <row r="130" spans="1:26" x14ac:dyDescent="0.3">
      <c r="A130" t="s">
        <v>3435</v>
      </c>
      <c r="B130" t="s">
        <v>3436</v>
      </c>
      <c r="C130" s="7">
        <v>46052</v>
      </c>
      <c r="D130" t="s">
        <v>305</v>
      </c>
      <c r="E130" t="s">
        <v>3156</v>
      </c>
      <c r="F130" t="s">
        <v>356</v>
      </c>
      <c r="G130" t="s">
        <v>920</v>
      </c>
      <c r="H130">
        <v>0</v>
      </c>
      <c r="I130">
        <v>29388.41</v>
      </c>
      <c r="J130" t="s">
        <v>3059</v>
      </c>
      <c r="K130">
        <v>0</v>
      </c>
      <c r="L130">
        <v>18</v>
      </c>
      <c r="M130">
        <v>0</v>
      </c>
      <c r="N130">
        <v>0</v>
      </c>
      <c r="O130" s="11">
        <f>IFERROR(INDEX(PO!$G$4:$G$563,MATCH(F130,PO!$A$4:$A$563,0)),"")</f>
        <v>29388.41</v>
      </c>
      <c r="P130" s="12">
        <f>IFERROR(INDEX(GRN!$E$4:$E$559,MATCH(G130,GRN!$A$4:$A$559,0)),"")</f>
        <v>0</v>
      </c>
      <c r="Q130" s="10" t="str">
        <f t="shared" si="7"/>
        <v/>
      </c>
      <c r="R130" s="10" t="str">
        <f t="shared" si="8"/>
        <v/>
      </c>
      <c r="S130" s="10" t="str">
        <f t="shared" si="9"/>
        <v/>
      </c>
      <c r="T130" s="10" t="str">
        <f t="shared" si="10"/>
        <v/>
      </c>
      <c r="U130" s="13" t="str">
        <f>IF(J130="Billet",I130/INDEX(Bench!$B$4:$B$15,MATCH(TEXT(C130,"yyyy-mm"),Bench!$A$4:$A$15,0))-1,"")</f>
        <v/>
      </c>
      <c r="V130" s="10" t="str">
        <f t="shared" si="11"/>
        <v/>
      </c>
      <c r="W130" s="10">
        <f>IF(E130="","n/a",COUNTIFS(GSTR2B!$B$4:$B$552,E130,GSTR2B!$C$4:$C$552,B130))</f>
        <v>1</v>
      </c>
      <c r="X130" s="10" t="str">
        <f t="shared" si="12"/>
        <v/>
      </c>
      <c r="Y130" s="11">
        <f>IF(N(W130)&gt;0,SUMIFS(GSTR2B!$F$4:$F$552,GSTR2B!$B$4:$B$552,E130,GSTR2B!$C$4:$C$552,B130),"")</f>
        <v>0</v>
      </c>
      <c r="Z130" s="10" t="str">
        <f t="shared" si="13"/>
        <v/>
      </c>
    </row>
    <row r="131" spans="1:26" x14ac:dyDescent="0.3">
      <c r="A131" t="s">
        <v>3437</v>
      </c>
      <c r="B131" t="s">
        <v>3438</v>
      </c>
      <c r="C131" s="7">
        <v>45909</v>
      </c>
      <c r="D131" t="s">
        <v>239</v>
      </c>
      <c r="E131" t="s">
        <v>3105</v>
      </c>
      <c r="F131" t="s">
        <v>357</v>
      </c>
      <c r="G131" t="s">
        <v>921</v>
      </c>
      <c r="H131">
        <v>12</v>
      </c>
      <c r="I131">
        <v>62544.6</v>
      </c>
      <c r="J131" t="s">
        <v>3053</v>
      </c>
      <c r="K131">
        <v>750535.2</v>
      </c>
      <c r="L131">
        <v>5</v>
      </c>
      <c r="M131">
        <v>37526.76</v>
      </c>
      <c r="N131">
        <v>788061.96</v>
      </c>
      <c r="O131" s="11">
        <f>IFERROR(INDEX(PO!$G$4:$G$563,MATCH(F131,PO!$A$4:$A$563,0)),"")</f>
        <v>62544.6</v>
      </c>
      <c r="P131" s="12">
        <f>IFERROR(INDEX(GRN!$E$4:$E$559,MATCH(G131,GRN!$A$4:$A$559,0)),"")</f>
        <v>12</v>
      </c>
      <c r="Q131" s="10" t="str">
        <f t="shared" si="7"/>
        <v/>
      </c>
      <c r="R131" s="10" t="str">
        <f t="shared" si="8"/>
        <v/>
      </c>
      <c r="S131" s="10" t="str">
        <f t="shared" si="9"/>
        <v/>
      </c>
      <c r="T131" s="10" t="str">
        <f t="shared" si="10"/>
        <v/>
      </c>
      <c r="U131" s="13" t="str">
        <f>IF(J131="Billet",I131/INDEX(Bench!$B$4:$B$15,MATCH(TEXT(C131,"yyyy-mm"),Bench!$A$4:$A$15,0))-1,"")</f>
        <v/>
      </c>
      <c r="V131" s="10" t="str">
        <f t="shared" si="11"/>
        <v/>
      </c>
      <c r="W131" s="10">
        <f>IF(E131="","n/a",COUNTIFS(GSTR2B!$B$4:$B$552,E131,GSTR2B!$C$4:$C$552,B131))</f>
        <v>1</v>
      </c>
      <c r="X131" s="10" t="str">
        <f t="shared" si="12"/>
        <v/>
      </c>
      <c r="Y131" s="11">
        <f>IF(N(W131)&gt;0,SUMIFS(GSTR2B!$F$4:$F$552,GSTR2B!$B$4:$B$552,E131,GSTR2B!$C$4:$C$552,B131),"")</f>
        <v>37526.76</v>
      </c>
      <c r="Z131" s="10" t="str">
        <f t="shared" si="13"/>
        <v/>
      </c>
    </row>
    <row r="132" spans="1:26" x14ac:dyDescent="0.3">
      <c r="A132" t="s">
        <v>3439</v>
      </c>
      <c r="B132" t="s">
        <v>3440</v>
      </c>
      <c r="C132" s="7">
        <v>45858</v>
      </c>
      <c r="D132" t="s">
        <v>227</v>
      </c>
      <c r="E132" t="s">
        <v>3034</v>
      </c>
      <c r="F132" t="s">
        <v>358</v>
      </c>
      <c r="G132" t="s">
        <v>922</v>
      </c>
      <c r="H132">
        <v>18234</v>
      </c>
      <c r="I132">
        <v>247.11</v>
      </c>
      <c r="J132" t="s">
        <v>3032</v>
      </c>
      <c r="K132">
        <v>4505803.74</v>
      </c>
      <c r="L132">
        <v>18</v>
      </c>
      <c r="M132">
        <v>811044.67</v>
      </c>
      <c r="N132">
        <v>5316848.41</v>
      </c>
      <c r="O132" s="11">
        <f>IFERROR(INDEX(PO!$G$4:$G$563,MATCH(F132,PO!$A$4:$A$563,0)),"")</f>
        <v>247.11</v>
      </c>
      <c r="P132" s="12">
        <f>IFERROR(INDEX(GRN!$E$4:$E$559,MATCH(G132,GRN!$A$4:$A$559,0)),"")</f>
        <v>18234</v>
      </c>
      <c r="Q132" s="10" t="str">
        <f t="shared" ref="Q132:Q195" si="14">IF(I132&gt;O132*1.001,"FLAG","")</f>
        <v/>
      </c>
      <c r="R132" s="10" t="str">
        <f t="shared" ref="R132:R195" si="15">IF(AND(P132&lt;&gt;"",H132&gt;P132),"FLAG","")</f>
        <v/>
      </c>
      <c r="S132" s="10" t="str">
        <f t="shared" ref="S132:S195" si="16">IF(G132="","FLAG","")</f>
        <v/>
      </c>
      <c r="T132" s="10" t="str">
        <f t="shared" ref="T132:T195" si="17">IF(COUNTIFS($D$4:$D$566,D132,$B$4:$B$566,B132)&gt;1,"FLAG","")</f>
        <v/>
      </c>
      <c r="U132" s="13">
        <f>IF(J132="Billet",I132/INDEX(Bench!$B$4:$B$15,MATCH(TEXT(C132,"yyyy-mm"),Bench!$A$4:$A$15,0))-1,"")</f>
        <v>1.5325827923412083E-2</v>
      </c>
      <c r="V132" s="10" t="str">
        <f t="shared" ref="V132:V195" si="18">IF(AND(U132&lt;&gt;"",N(U132)&gt;5%),"FLAG","")</f>
        <v/>
      </c>
      <c r="W132" s="10">
        <f>IF(E132="","n/a",COUNTIFS(GSTR2B!$B$4:$B$552,E132,GSTR2B!$C$4:$C$552,B132))</f>
        <v>1</v>
      </c>
      <c r="X132" s="10" t="str">
        <f t="shared" ref="X132:X195" si="19">IF(W132=0,"FLAG","")</f>
        <v/>
      </c>
      <c r="Y132" s="11">
        <f>IF(N(W132)&gt;0,SUMIFS(GSTR2B!$F$4:$F$552,GSTR2B!$B$4:$B$552,E132,GSTR2B!$C$4:$C$552,B132),"")</f>
        <v>811044.67</v>
      </c>
      <c r="Z132" s="10" t="str">
        <f t="shared" ref="Z132:Z195" si="20">IF(AND(N(W132)&gt;0,ABS(M132-N(Y132))&gt;1),"FLAG","")</f>
        <v/>
      </c>
    </row>
    <row r="133" spans="1:26" x14ac:dyDescent="0.3">
      <c r="A133" t="s">
        <v>3441</v>
      </c>
      <c r="B133" t="s">
        <v>3442</v>
      </c>
      <c r="C133" s="7">
        <v>45832</v>
      </c>
      <c r="D133" t="s">
        <v>300</v>
      </c>
      <c r="E133" t="s">
        <v>3109</v>
      </c>
      <c r="F133" t="s">
        <v>359</v>
      </c>
      <c r="G133" t="s">
        <v>923</v>
      </c>
      <c r="H133">
        <v>1</v>
      </c>
      <c r="I133">
        <v>74079.33</v>
      </c>
      <c r="J133" t="s">
        <v>3059</v>
      </c>
      <c r="K133">
        <v>74079.33</v>
      </c>
      <c r="L133">
        <v>18</v>
      </c>
      <c r="M133">
        <v>13334.28</v>
      </c>
      <c r="N133">
        <v>87413.61</v>
      </c>
      <c r="O133" s="11">
        <f>IFERROR(INDEX(PO!$G$4:$G$563,MATCH(F133,PO!$A$4:$A$563,0)),"")</f>
        <v>74079.33</v>
      </c>
      <c r="P133" s="12">
        <f>IFERROR(INDEX(GRN!$E$4:$E$559,MATCH(G133,GRN!$A$4:$A$559,0)),"")</f>
        <v>1</v>
      </c>
      <c r="Q133" s="10" t="str">
        <f t="shared" si="14"/>
        <v/>
      </c>
      <c r="R133" s="10" t="str">
        <f t="shared" si="15"/>
        <v/>
      </c>
      <c r="S133" s="10" t="str">
        <f t="shared" si="16"/>
        <v/>
      </c>
      <c r="T133" s="10" t="str">
        <f t="shared" si="17"/>
        <v/>
      </c>
      <c r="U133" s="13" t="str">
        <f>IF(J133="Billet",I133/INDEX(Bench!$B$4:$B$15,MATCH(TEXT(C133,"yyyy-mm"),Bench!$A$4:$A$15,0))-1,"")</f>
        <v/>
      </c>
      <c r="V133" s="10" t="str">
        <f t="shared" si="18"/>
        <v/>
      </c>
      <c r="W133" s="10">
        <f>IF(E133="","n/a",COUNTIFS(GSTR2B!$B$4:$B$552,E133,GSTR2B!$C$4:$C$552,B133))</f>
        <v>1</v>
      </c>
      <c r="X133" s="10" t="str">
        <f t="shared" si="19"/>
        <v/>
      </c>
      <c r="Y133" s="11">
        <f>IF(N(W133)&gt;0,SUMIFS(GSTR2B!$F$4:$F$552,GSTR2B!$B$4:$B$552,E133,GSTR2B!$C$4:$C$552,B133),"")</f>
        <v>13334.28</v>
      </c>
      <c r="Z133" s="10" t="str">
        <f t="shared" si="20"/>
        <v/>
      </c>
    </row>
    <row r="134" spans="1:26" x14ac:dyDescent="0.3">
      <c r="A134" t="s">
        <v>3443</v>
      </c>
      <c r="B134" t="s">
        <v>3444</v>
      </c>
      <c r="C134" s="7">
        <v>46029</v>
      </c>
      <c r="D134" t="s">
        <v>215</v>
      </c>
      <c r="E134" t="s">
        <v>3093</v>
      </c>
      <c r="F134" t="s">
        <v>360</v>
      </c>
      <c r="G134" t="s">
        <v>924</v>
      </c>
      <c r="H134">
        <v>5586</v>
      </c>
      <c r="I134">
        <v>83.11</v>
      </c>
      <c r="J134" t="s">
        <v>3038</v>
      </c>
      <c r="K134">
        <v>464252.46</v>
      </c>
      <c r="L134">
        <v>18</v>
      </c>
      <c r="M134">
        <v>83565.440000000002</v>
      </c>
      <c r="N134">
        <v>547817.9</v>
      </c>
      <c r="O134" s="11">
        <f>IFERROR(INDEX(PO!$G$4:$G$563,MATCH(F134,PO!$A$4:$A$563,0)),"")</f>
        <v>83.11</v>
      </c>
      <c r="P134" s="12">
        <f>IFERROR(INDEX(GRN!$E$4:$E$559,MATCH(G134,GRN!$A$4:$A$559,0)),"")</f>
        <v>5586</v>
      </c>
      <c r="Q134" s="10" t="str">
        <f t="shared" si="14"/>
        <v/>
      </c>
      <c r="R134" s="10" t="str">
        <f t="shared" si="15"/>
        <v/>
      </c>
      <c r="S134" s="10" t="str">
        <f t="shared" si="16"/>
        <v/>
      </c>
      <c r="T134" s="10" t="str">
        <f t="shared" si="17"/>
        <v/>
      </c>
      <c r="U134" s="13" t="str">
        <f>IF(J134="Billet",I134/INDEX(Bench!$B$4:$B$15,MATCH(TEXT(C134,"yyyy-mm"),Bench!$A$4:$A$15,0))-1,"")</f>
        <v/>
      </c>
      <c r="V134" s="10" t="str">
        <f t="shared" si="18"/>
        <v/>
      </c>
      <c r="W134" s="10">
        <f>IF(E134="","n/a",COUNTIFS(GSTR2B!$B$4:$B$552,E134,GSTR2B!$C$4:$C$552,B134))</f>
        <v>1</v>
      </c>
      <c r="X134" s="10" t="str">
        <f t="shared" si="19"/>
        <v/>
      </c>
      <c r="Y134" s="11">
        <f>IF(N(W134)&gt;0,SUMIFS(GSTR2B!$F$4:$F$552,GSTR2B!$B$4:$B$552,E134,GSTR2B!$C$4:$C$552,B134),"")</f>
        <v>83565.440000000002</v>
      </c>
      <c r="Z134" s="10" t="str">
        <f t="shared" si="20"/>
        <v/>
      </c>
    </row>
    <row r="135" spans="1:26" x14ac:dyDescent="0.3">
      <c r="A135" t="s">
        <v>3445</v>
      </c>
      <c r="B135" t="s">
        <v>3446</v>
      </c>
      <c r="C135" s="7">
        <v>45926</v>
      </c>
      <c r="D135" t="s">
        <v>247</v>
      </c>
      <c r="E135" t="s">
        <v>3061</v>
      </c>
      <c r="F135" t="s">
        <v>361</v>
      </c>
      <c r="G135" t="s">
        <v>925</v>
      </c>
      <c r="H135">
        <v>1</v>
      </c>
      <c r="I135">
        <v>37060.94</v>
      </c>
      <c r="J135" t="s">
        <v>3059</v>
      </c>
      <c r="K135">
        <v>37060.94</v>
      </c>
      <c r="L135">
        <v>18</v>
      </c>
      <c r="M135">
        <v>6670.97</v>
      </c>
      <c r="N135">
        <v>43731.91</v>
      </c>
      <c r="O135" s="11">
        <f>IFERROR(INDEX(PO!$G$4:$G$563,MATCH(F135,PO!$A$4:$A$563,0)),"")</f>
        <v>37060.94</v>
      </c>
      <c r="P135" s="12">
        <f>IFERROR(INDEX(GRN!$E$4:$E$559,MATCH(G135,GRN!$A$4:$A$559,0)),"")</f>
        <v>1</v>
      </c>
      <c r="Q135" s="10" t="str">
        <f t="shared" si="14"/>
        <v/>
      </c>
      <c r="R135" s="10" t="str">
        <f t="shared" si="15"/>
        <v/>
      </c>
      <c r="S135" s="10" t="str">
        <f t="shared" si="16"/>
        <v/>
      </c>
      <c r="T135" s="10" t="str">
        <f t="shared" si="17"/>
        <v/>
      </c>
      <c r="U135" s="13" t="str">
        <f>IF(J135="Billet",I135/INDEX(Bench!$B$4:$B$15,MATCH(TEXT(C135,"yyyy-mm"),Bench!$A$4:$A$15,0))-1,"")</f>
        <v/>
      </c>
      <c r="V135" s="10" t="str">
        <f t="shared" si="18"/>
        <v/>
      </c>
      <c r="W135" s="10">
        <f>IF(E135="","n/a",COUNTIFS(GSTR2B!$B$4:$B$552,E135,GSTR2B!$C$4:$C$552,B135))</f>
        <v>1</v>
      </c>
      <c r="X135" s="10" t="str">
        <f t="shared" si="19"/>
        <v/>
      </c>
      <c r="Y135" s="11">
        <f>IF(N(W135)&gt;0,SUMIFS(GSTR2B!$F$4:$F$552,GSTR2B!$B$4:$B$552,E135,GSTR2B!$C$4:$C$552,B135),"")</f>
        <v>6670.97</v>
      </c>
      <c r="Z135" s="10" t="str">
        <f t="shared" si="20"/>
        <v/>
      </c>
    </row>
    <row r="136" spans="1:26" x14ac:dyDescent="0.3">
      <c r="A136" t="s">
        <v>3447</v>
      </c>
      <c r="B136" t="s">
        <v>3448</v>
      </c>
      <c r="C136" s="7">
        <v>45982</v>
      </c>
      <c r="D136" t="s">
        <v>262</v>
      </c>
      <c r="E136" t="s">
        <v>3149</v>
      </c>
      <c r="F136" t="s">
        <v>362</v>
      </c>
      <c r="G136" t="s">
        <v>926</v>
      </c>
      <c r="H136">
        <v>1961</v>
      </c>
      <c r="I136">
        <v>437.89</v>
      </c>
      <c r="J136" t="s">
        <v>3048</v>
      </c>
      <c r="K136">
        <v>858702.29</v>
      </c>
      <c r="L136">
        <v>18</v>
      </c>
      <c r="M136">
        <v>154566.41</v>
      </c>
      <c r="N136">
        <v>1013268.7</v>
      </c>
      <c r="O136" s="11">
        <f>IFERROR(INDEX(PO!$G$4:$G$563,MATCH(F136,PO!$A$4:$A$563,0)),"")</f>
        <v>437.89</v>
      </c>
      <c r="P136" s="12">
        <f>IFERROR(INDEX(GRN!$E$4:$E$559,MATCH(G136,GRN!$A$4:$A$559,0)),"")</f>
        <v>1961</v>
      </c>
      <c r="Q136" s="10" t="str">
        <f t="shared" si="14"/>
        <v/>
      </c>
      <c r="R136" s="10" t="str">
        <f t="shared" si="15"/>
        <v/>
      </c>
      <c r="S136" s="10" t="str">
        <f t="shared" si="16"/>
        <v/>
      </c>
      <c r="T136" s="10" t="str">
        <f t="shared" si="17"/>
        <v/>
      </c>
      <c r="U136" s="13" t="str">
        <f>IF(J136="Billet",I136/INDEX(Bench!$B$4:$B$15,MATCH(TEXT(C136,"yyyy-mm"),Bench!$A$4:$A$15,0))-1,"")</f>
        <v/>
      </c>
      <c r="V136" s="10" t="str">
        <f t="shared" si="18"/>
        <v/>
      </c>
      <c r="W136" s="10">
        <f>IF(E136="","n/a",COUNTIFS(GSTR2B!$B$4:$B$552,E136,GSTR2B!$C$4:$C$552,B136))</f>
        <v>1</v>
      </c>
      <c r="X136" s="10" t="str">
        <f t="shared" si="19"/>
        <v/>
      </c>
      <c r="Y136" s="11">
        <f>IF(N(W136)&gt;0,SUMIFS(GSTR2B!$F$4:$F$552,GSTR2B!$B$4:$B$552,E136,GSTR2B!$C$4:$C$552,B136),"")</f>
        <v>154566.41</v>
      </c>
      <c r="Z136" s="10" t="str">
        <f t="shared" si="20"/>
        <v/>
      </c>
    </row>
    <row r="137" spans="1:26" x14ac:dyDescent="0.3">
      <c r="A137" t="s">
        <v>3449</v>
      </c>
      <c r="B137" t="s">
        <v>3450</v>
      </c>
      <c r="C137" s="7">
        <v>46081</v>
      </c>
      <c r="D137" t="s">
        <v>305</v>
      </c>
      <c r="E137" t="s">
        <v>3156</v>
      </c>
      <c r="F137" t="s">
        <v>363</v>
      </c>
      <c r="G137" t="s">
        <v>927</v>
      </c>
      <c r="H137">
        <v>1</v>
      </c>
      <c r="I137">
        <v>152683.29</v>
      </c>
      <c r="J137" t="s">
        <v>3059</v>
      </c>
      <c r="K137">
        <v>152683.29</v>
      </c>
      <c r="L137">
        <v>18</v>
      </c>
      <c r="M137">
        <v>27482.99</v>
      </c>
      <c r="N137">
        <v>180166.28</v>
      </c>
      <c r="O137" s="11">
        <f>IFERROR(INDEX(PO!$G$4:$G$563,MATCH(F137,PO!$A$4:$A$563,0)),"")</f>
        <v>152683.29</v>
      </c>
      <c r="P137" s="12">
        <f>IFERROR(INDEX(GRN!$E$4:$E$559,MATCH(G137,GRN!$A$4:$A$559,0)),"")</f>
        <v>1</v>
      </c>
      <c r="Q137" s="10" t="str">
        <f t="shared" si="14"/>
        <v/>
      </c>
      <c r="R137" s="10" t="str">
        <f t="shared" si="15"/>
        <v/>
      </c>
      <c r="S137" s="10" t="str">
        <f t="shared" si="16"/>
        <v/>
      </c>
      <c r="T137" s="10" t="str">
        <f t="shared" si="17"/>
        <v/>
      </c>
      <c r="U137" s="13" t="str">
        <f>IF(J137="Billet",I137/INDEX(Bench!$B$4:$B$15,MATCH(TEXT(C137,"yyyy-mm"),Bench!$A$4:$A$15,0))-1,"")</f>
        <v/>
      </c>
      <c r="V137" s="10" t="str">
        <f t="shared" si="18"/>
        <v/>
      </c>
      <c r="W137" s="10">
        <f>IF(E137="","n/a",COUNTIFS(GSTR2B!$B$4:$B$552,E137,GSTR2B!$C$4:$C$552,B137))</f>
        <v>0</v>
      </c>
      <c r="X137" s="10" t="str">
        <f t="shared" si="19"/>
        <v>FLAG</v>
      </c>
      <c r="Y137" s="11" t="str">
        <f>IF(N(W137)&gt;0,SUMIFS(GSTR2B!$F$4:$F$552,GSTR2B!$B$4:$B$552,E137,GSTR2B!$C$4:$C$552,B137),"")</f>
        <v/>
      </c>
      <c r="Z137" s="10" t="str">
        <f t="shared" si="20"/>
        <v/>
      </c>
    </row>
    <row r="138" spans="1:26" x14ac:dyDescent="0.3">
      <c r="A138" t="s">
        <v>3451</v>
      </c>
      <c r="B138" t="s">
        <v>3452</v>
      </c>
      <c r="C138" s="7">
        <v>45776</v>
      </c>
      <c r="D138" t="s">
        <v>284</v>
      </c>
      <c r="E138" t="s">
        <v>3120</v>
      </c>
      <c r="F138" t="s">
        <v>364</v>
      </c>
      <c r="G138" t="s">
        <v>928</v>
      </c>
      <c r="H138">
        <v>3281</v>
      </c>
      <c r="I138">
        <v>91.31</v>
      </c>
      <c r="J138" t="s">
        <v>3043</v>
      </c>
      <c r="K138">
        <v>299588.11</v>
      </c>
      <c r="L138">
        <v>18</v>
      </c>
      <c r="M138">
        <v>53925.86</v>
      </c>
      <c r="N138">
        <v>353513.97</v>
      </c>
      <c r="O138" s="11">
        <f>IFERROR(INDEX(PO!$G$4:$G$563,MATCH(F138,PO!$A$4:$A$563,0)),"")</f>
        <v>91.31</v>
      </c>
      <c r="P138" s="12">
        <f>IFERROR(INDEX(GRN!$E$4:$E$559,MATCH(G138,GRN!$A$4:$A$559,0)),"")</f>
        <v>3281</v>
      </c>
      <c r="Q138" s="10" t="str">
        <f t="shared" si="14"/>
        <v/>
      </c>
      <c r="R138" s="10" t="str">
        <f t="shared" si="15"/>
        <v/>
      </c>
      <c r="S138" s="10" t="str">
        <f t="shared" si="16"/>
        <v/>
      </c>
      <c r="T138" s="10" t="str">
        <f t="shared" si="17"/>
        <v/>
      </c>
      <c r="U138" s="13" t="str">
        <f>IF(J138="Billet",I138/INDEX(Bench!$B$4:$B$15,MATCH(TEXT(C138,"yyyy-mm"),Bench!$A$4:$A$15,0))-1,"")</f>
        <v/>
      </c>
      <c r="V138" s="10" t="str">
        <f t="shared" si="18"/>
        <v/>
      </c>
      <c r="W138" s="10">
        <f>IF(E138="","n/a",COUNTIFS(GSTR2B!$B$4:$B$552,E138,GSTR2B!$C$4:$C$552,B138))</f>
        <v>1</v>
      </c>
      <c r="X138" s="10" t="str">
        <f t="shared" si="19"/>
        <v/>
      </c>
      <c r="Y138" s="11">
        <f>IF(N(W138)&gt;0,SUMIFS(GSTR2B!$F$4:$F$552,GSTR2B!$B$4:$B$552,E138,GSTR2B!$C$4:$C$552,B138),"")</f>
        <v>53925.86</v>
      </c>
      <c r="Z138" s="10" t="str">
        <f t="shared" si="20"/>
        <v/>
      </c>
    </row>
    <row r="139" spans="1:26" x14ac:dyDescent="0.3">
      <c r="A139" t="s">
        <v>3453</v>
      </c>
      <c r="B139" t="s">
        <v>3454</v>
      </c>
      <c r="C139" s="7">
        <v>46094</v>
      </c>
      <c r="D139" t="s">
        <v>220</v>
      </c>
      <c r="E139" t="s">
        <v>3145</v>
      </c>
      <c r="F139" t="s">
        <v>365</v>
      </c>
      <c r="G139" t="s">
        <v>929</v>
      </c>
      <c r="H139">
        <v>1548</v>
      </c>
      <c r="I139">
        <v>152.86000000000001</v>
      </c>
      <c r="J139" t="s">
        <v>3043</v>
      </c>
      <c r="K139">
        <v>236627.28</v>
      </c>
      <c r="L139">
        <v>18</v>
      </c>
      <c r="M139">
        <v>42592.91</v>
      </c>
      <c r="N139">
        <v>279220.19</v>
      </c>
      <c r="O139" s="11">
        <f>IFERROR(INDEX(PO!$G$4:$G$563,MATCH(F139,PO!$A$4:$A$563,0)),"")</f>
        <v>152.86000000000001</v>
      </c>
      <c r="P139" s="12">
        <f>IFERROR(INDEX(GRN!$E$4:$E$559,MATCH(G139,GRN!$A$4:$A$559,0)),"")</f>
        <v>1548</v>
      </c>
      <c r="Q139" s="10" t="str">
        <f t="shared" si="14"/>
        <v/>
      </c>
      <c r="R139" s="10" t="str">
        <f t="shared" si="15"/>
        <v/>
      </c>
      <c r="S139" s="10" t="str">
        <f t="shared" si="16"/>
        <v/>
      </c>
      <c r="T139" s="10" t="str">
        <f t="shared" si="17"/>
        <v/>
      </c>
      <c r="U139" s="13" t="str">
        <f>IF(J139="Billet",I139/INDEX(Bench!$B$4:$B$15,MATCH(TEXT(C139,"yyyy-mm"),Bench!$A$4:$A$15,0))-1,"")</f>
        <v/>
      </c>
      <c r="V139" s="10" t="str">
        <f t="shared" si="18"/>
        <v/>
      </c>
      <c r="W139" s="10">
        <f>IF(E139="","n/a",COUNTIFS(GSTR2B!$B$4:$B$552,E139,GSTR2B!$C$4:$C$552,B139))</f>
        <v>1</v>
      </c>
      <c r="X139" s="10" t="str">
        <f t="shared" si="19"/>
        <v/>
      </c>
      <c r="Y139" s="11">
        <f>IF(N(W139)&gt;0,SUMIFS(GSTR2B!$F$4:$F$552,GSTR2B!$B$4:$B$552,E139,GSTR2B!$C$4:$C$552,B139),"")</f>
        <v>42592.91</v>
      </c>
      <c r="Z139" s="10" t="str">
        <f t="shared" si="20"/>
        <v/>
      </c>
    </row>
    <row r="140" spans="1:26" x14ac:dyDescent="0.3">
      <c r="A140" t="s">
        <v>3455</v>
      </c>
      <c r="B140" t="s">
        <v>3456</v>
      </c>
      <c r="C140" s="7">
        <v>46071</v>
      </c>
      <c r="D140" t="s">
        <v>206</v>
      </c>
      <c r="E140" t="s">
        <v>3097</v>
      </c>
      <c r="F140" t="s">
        <v>366</v>
      </c>
      <c r="G140" t="s">
        <v>930</v>
      </c>
      <c r="H140">
        <v>1838</v>
      </c>
      <c r="I140">
        <v>154.47999999999999</v>
      </c>
      <c r="J140" t="s">
        <v>3043</v>
      </c>
      <c r="K140">
        <v>283934.24</v>
      </c>
      <c r="L140">
        <v>18</v>
      </c>
      <c r="M140">
        <v>51108.160000000003</v>
      </c>
      <c r="N140">
        <v>335042.40000000002</v>
      </c>
      <c r="O140" s="11">
        <f>IFERROR(INDEX(PO!$G$4:$G$563,MATCH(F140,PO!$A$4:$A$563,0)),"")</f>
        <v>154.47999999999999</v>
      </c>
      <c r="P140" s="12">
        <f>IFERROR(INDEX(GRN!$E$4:$E$559,MATCH(G140,GRN!$A$4:$A$559,0)),"")</f>
        <v>1838</v>
      </c>
      <c r="Q140" s="10" t="str">
        <f t="shared" si="14"/>
        <v/>
      </c>
      <c r="R140" s="10" t="str">
        <f t="shared" si="15"/>
        <v/>
      </c>
      <c r="S140" s="10" t="str">
        <f t="shared" si="16"/>
        <v/>
      </c>
      <c r="T140" s="10" t="str">
        <f t="shared" si="17"/>
        <v/>
      </c>
      <c r="U140" s="13" t="str">
        <f>IF(J140="Billet",I140/INDEX(Bench!$B$4:$B$15,MATCH(TEXT(C140,"yyyy-mm"),Bench!$A$4:$A$15,0))-1,"")</f>
        <v/>
      </c>
      <c r="V140" s="10" t="str">
        <f t="shared" si="18"/>
        <v/>
      </c>
      <c r="W140" s="10">
        <f>IF(E140="","n/a",COUNTIFS(GSTR2B!$B$4:$B$552,E140,GSTR2B!$C$4:$C$552,B140))</f>
        <v>1</v>
      </c>
      <c r="X140" s="10" t="str">
        <f t="shared" si="19"/>
        <v/>
      </c>
      <c r="Y140" s="11">
        <f>IF(N(W140)&gt;0,SUMIFS(GSTR2B!$F$4:$F$552,GSTR2B!$B$4:$B$552,E140,GSTR2B!$C$4:$C$552,B140),"")</f>
        <v>51108.160000000003</v>
      </c>
      <c r="Z140" s="10" t="str">
        <f t="shared" si="20"/>
        <v/>
      </c>
    </row>
    <row r="141" spans="1:26" x14ac:dyDescent="0.3">
      <c r="A141" t="s">
        <v>3457</v>
      </c>
      <c r="B141" t="s">
        <v>3458</v>
      </c>
      <c r="C141" s="7">
        <v>45986</v>
      </c>
      <c r="D141" t="s">
        <v>210</v>
      </c>
      <c r="E141" t="s">
        <v>3045</v>
      </c>
      <c r="F141" t="s">
        <v>367</v>
      </c>
      <c r="G141" t="s">
        <v>931</v>
      </c>
      <c r="H141">
        <v>3939</v>
      </c>
      <c r="I141">
        <v>87.37</v>
      </c>
      <c r="J141" t="s">
        <v>3043</v>
      </c>
      <c r="K141">
        <v>344150.43</v>
      </c>
      <c r="L141">
        <v>18</v>
      </c>
      <c r="M141">
        <v>61947.08</v>
      </c>
      <c r="N141">
        <v>406097.51</v>
      </c>
      <c r="O141" s="11">
        <f>IFERROR(INDEX(PO!$G$4:$G$563,MATCH(F141,PO!$A$4:$A$563,0)),"")</f>
        <v>87.37</v>
      </c>
      <c r="P141" s="12">
        <f>IFERROR(INDEX(GRN!$E$4:$E$559,MATCH(G141,GRN!$A$4:$A$559,0)),"")</f>
        <v>3939</v>
      </c>
      <c r="Q141" s="10" t="str">
        <f t="shared" si="14"/>
        <v/>
      </c>
      <c r="R141" s="10" t="str">
        <f t="shared" si="15"/>
        <v/>
      </c>
      <c r="S141" s="10" t="str">
        <f t="shared" si="16"/>
        <v/>
      </c>
      <c r="T141" s="10" t="str">
        <f t="shared" si="17"/>
        <v/>
      </c>
      <c r="U141" s="13" t="str">
        <f>IF(J141="Billet",I141/INDEX(Bench!$B$4:$B$15,MATCH(TEXT(C141,"yyyy-mm"),Bench!$A$4:$A$15,0))-1,"")</f>
        <v/>
      </c>
      <c r="V141" s="10" t="str">
        <f t="shared" si="18"/>
        <v/>
      </c>
      <c r="W141" s="10">
        <f>IF(E141="","n/a",COUNTIFS(GSTR2B!$B$4:$B$552,E141,GSTR2B!$C$4:$C$552,B141))</f>
        <v>1</v>
      </c>
      <c r="X141" s="10" t="str">
        <f t="shared" si="19"/>
        <v/>
      </c>
      <c r="Y141" s="11">
        <f>IF(N(W141)&gt;0,SUMIFS(GSTR2B!$F$4:$F$552,GSTR2B!$B$4:$B$552,E141,GSTR2B!$C$4:$C$552,B141),"")</f>
        <v>61947.08</v>
      </c>
      <c r="Z141" s="10" t="str">
        <f t="shared" si="20"/>
        <v/>
      </c>
    </row>
    <row r="142" spans="1:26" x14ac:dyDescent="0.3">
      <c r="A142" t="s">
        <v>3459</v>
      </c>
      <c r="B142" t="s">
        <v>3460</v>
      </c>
      <c r="C142" s="7">
        <v>46065</v>
      </c>
      <c r="D142" t="s">
        <v>277</v>
      </c>
      <c r="E142" t="s">
        <v>3152</v>
      </c>
      <c r="F142" t="s">
        <v>368</v>
      </c>
      <c r="G142" t="s">
        <v>932</v>
      </c>
      <c r="H142">
        <v>6</v>
      </c>
      <c r="I142">
        <v>34687.589999999997</v>
      </c>
      <c r="J142" t="s">
        <v>3053</v>
      </c>
      <c r="K142">
        <v>208125.54</v>
      </c>
      <c r="L142">
        <v>5</v>
      </c>
      <c r="M142">
        <v>10406.280000000001</v>
      </c>
      <c r="N142">
        <v>218531.82</v>
      </c>
      <c r="O142" s="11">
        <f>IFERROR(INDEX(PO!$G$4:$G$563,MATCH(F142,PO!$A$4:$A$563,0)),"")</f>
        <v>34687.589999999997</v>
      </c>
      <c r="P142" s="12">
        <f>IFERROR(INDEX(GRN!$E$4:$E$559,MATCH(G142,GRN!$A$4:$A$559,0)),"")</f>
        <v>6</v>
      </c>
      <c r="Q142" s="10" t="str">
        <f t="shared" si="14"/>
        <v/>
      </c>
      <c r="R142" s="10" t="str">
        <f t="shared" si="15"/>
        <v/>
      </c>
      <c r="S142" s="10" t="str">
        <f t="shared" si="16"/>
        <v/>
      </c>
      <c r="T142" s="10" t="str">
        <f t="shared" si="17"/>
        <v/>
      </c>
      <c r="U142" s="13" t="str">
        <f>IF(J142="Billet",I142/INDEX(Bench!$B$4:$B$15,MATCH(TEXT(C142,"yyyy-mm"),Bench!$A$4:$A$15,0))-1,"")</f>
        <v/>
      </c>
      <c r="V142" s="10" t="str">
        <f t="shared" si="18"/>
        <v/>
      </c>
      <c r="W142" s="10">
        <f>IF(E142="","n/a",COUNTIFS(GSTR2B!$B$4:$B$552,E142,GSTR2B!$C$4:$C$552,B142))</f>
        <v>1</v>
      </c>
      <c r="X142" s="10" t="str">
        <f t="shared" si="19"/>
        <v/>
      </c>
      <c r="Y142" s="11">
        <f>IF(N(W142)&gt;0,SUMIFS(GSTR2B!$F$4:$F$552,GSTR2B!$B$4:$B$552,E142,GSTR2B!$C$4:$C$552,B142),"")</f>
        <v>10406.280000000001</v>
      </c>
      <c r="Z142" s="10" t="str">
        <f t="shared" si="20"/>
        <v/>
      </c>
    </row>
    <row r="143" spans="1:26" x14ac:dyDescent="0.3">
      <c r="A143" t="s">
        <v>3461</v>
      </c>
      <c r="B143" t="s">
        <v>3462</v>
      </c>
      <c r="C143" s="7">
        <v>45990</v>
      </c>
      <c r="D143" t="s">
        <v>235</v>
      </c>
      <c r="E143" t="s">
        <v>3085</v>
      </c>
      <c r="F143" t="s">
        <v>369</v>
      </c>
      <c r="G143" t="s">
        <v>933</v>
      </c>
      <c r="H143">
        <v>1</v>
      </c>
      <c r="I143">
        <v>110915.63</v>
      </c>
      <c r="J143" t="s">
        <v>3059</v>
      </c>
      <c r="K143">
        <v>110915.63</v>
      </c>
      <c r="L143">
        <v>18</v>
      </c>
      <c r="M143">
        <v>19964.810000000001</v>
      </c>
      <c r="N143">
        <v>130880.44</v>
      </c>
      <c r="O143" s="11">
        <f>IFERROR(INDEX(PO!$G$4:$G$563,MATCH(F143,PO!$A$4:$A$563,0)),"")</f>
        <v>110915.63</v>
      </c>
      <c r="P143" s="12">
        <f>IFERROR(INDEX(GRN!$E$4:$E$559,MATCH(G143,GRN!$A$4:$A$559,0)),"")</f>
        <v>1</v>
      </c>
      <c r="Q143" s="10" t="str">
        <f t="shared" si="14"/>
        <v/>
      </c>
      <c r="R143" s="10" t="str">
        <f t="shared" si="15"/>
        <v/>
      </c>
      <c r="S143" s="10" t="str">
        <f t="shared" si="16"/>
        <v/>
      </c>
      <c r="T143" s="10" t="str">
        <f t="shared" si="17"/>
        <v/>
      </c>
      <c r="U143" s="13" t="str">
        <f>IF(J143="Billet",I143/INDEX(Bench!$B$4:$B$15,MATCH(TEXT(C143,"yyyy-mm"),Bench!$A$4:$A$15,0))-1,"")</f>
        <v/>
      </c>
      <c r="V143" s="10" t="str">
        <f t="shared" si="18"/>
        <v/>
      </c>
      <c r="W143" s="10">
        <f>IF(E143="","n/a",COUNTIFS(GSTR2B!$B$4:$B$552,E143,GSTR2B!$C$4:$C$552,B143))</f>
        <v>1</v>
      </c>
      <c r="X143" s="10" t="str">
        <f t="shared" si="19"/>
        <v/>
      </c>
      <c r="Y143" s="11">
        <f>IF(N(W143)&gt;0,SUMIFS(GSTR2B!$F$4:$F$552,GSTR2B!$B$4:$B$552,E143,GSTR2B!$C$4:$C$552,B143),"")</f>
        <v>19964.810000000001</v>
      </c>
      <c r="Z143" s="10" t="str">
        <f t="shared" si="20"/>
        <v/>
      </c>
    </row>
    <row r="144" spans="1:26" x14ac:dyDescent="0.3">
      <c r="A144" t="s">
        <v>3463</v>
      </c>
      <c r="B144" t="s">
        <v>3464</v>
      </c>
      <c r="C144" s="7">
        <v>45797</v>
      </c>
      <c r="D144" t="s">
        <v>340</v>
      </c>
      <c r="E144" t="s">
        <v>3090</v>
      </c>
      <c r="F144" t="s">
        <v>370</v>
      </c>
      <c r="G144" t="s">
        <v>934</v>
      </c>
      <c r="H144">
        <v>18373</v>
      </c>
      <c r="I144">
        <v>248.45</v>
      </c>
      <c r="J144" t="s">
        <v>3032</v>
      </c>
      <c r="K144">
        <v>4564771.8499999996</v>
      </c>
      <c r="L144">
        <v>18</v>
      </c>
      <c r="M144">
        <v>821658.93</v>
      </c>
      <c r="N144">
        <v>5386430.7799999993</v>
      </c>
      <c r="O144" s="11">
        <f>IFERROR(INDEX(PO!$G$4:$G$563,MATCH(F144,PO!$A$4:$A$563,0)),"")</f>
        <v>248.45</v>
      </c>
      <c r="P144" s="12">
        <f>IFERROR(INDEX(GRN!$E$4:$E$559,MATCH(G144,GRN!$A$4:$A$559,0)),"")</f>
        <v>18373</v>
      </c>
      <c r="Q144" s="10" t="str">
        <f t="shared" si="14"/>
        <v/>
      </c>
      <c r="R144" s="10" t="str">
        <f t="shared" si="15"/>
        <v/>
      </c>
      <c r="S144" s="10" t="str">
        <f t="shared" si="16"/>
        <v/>
      </c>
      <c r="T144" s="10" t="str">
        <f t="shared" si="17"/>
        <v/>
      </c>
      <c r="U144" s="13">
        <f>IF(J144="Billet",I144/INDEX(Bench!$B$4:$B$15,MATCH(TEXT(C144,"yyyy-mm"),Bench!$A$4:$A$15,0))-1,"")</f>
        <v>2.0915516107823606E-2</v>
      </c>
      <c r="V144" s="10" t="str">
        <f t="shared" si="18"/>
        <v/>
      </c>
      <c r="W144" s="10">
        <f>IF(E144="","n/a",COUNTIFS(GSTR2B!$B$4:$B$552,E144,GSTR2B!$C$4:$C$552,B144))</f>
        <v>1</v>
      </c>
      <c r="X144" s="10" t="str">
        <f t="shared" si="19"/>
        <v/>
      </c>
      <c r="Y144" s="11">
        <f>IF(N(W144)&gt;0,SUMIFS(GSTR2B!$F$4:$F$552,GSTR2B!$B$4:$B$552,E144,GSTR2B!$C$4:$C$552,B144),"")</f>
        <v>821658.93</v>
      </c>
      <c r="Z144" s="10" t="str">
        <f t="shared" si="20"/>
        <v/>
      </c>
    </row>
    <row r="145" spans="1:26" x14ac:dyDescent="0.3">
      <c r="A145" t="s">
        <v>3465</v>
      </c>
      <c r="B145" t="s">
        <v>3466</v>
      </c>
      <c r="C145" s="7">
        <v>45886</v>
      </c>
      <c r="D145" t="s">
        <v>202</v>
      </c>
      <c r="E145" t="s">
        <v>3125</v>
      </c>
      <c r="F145" t="s">
        <v>371</v>
      </c>
      <c r="G145" t="s">
        <v>935</v>
      </c>
      <c r="H145">
        <v>634</v>
      </c>
      <c r="I145">
        <v>564.16</v>
      </c>
      <c r="J145" t="s">
        <v>3048</v>
      </c>
      <c r="K145">
        <v>357677.44</v>
      </c>
      <c r="L145">
        <v>18</v>
      </c>
      <c r="M145">
        <v>64381.94</v>
      </c>
      <c r="N145">
        <v>422059.38</v>
      </c>
      <c r="O145" s="11">
        <f>IFERROR(INDEX(PO!$G$4:$G$563,MATCH(F145,PO!$A$4:$A$563,0)),"")</f>
        <v>564.16</v>
      </c>
      <c r="P145" s="12">
        <f>IFERROR(INDEX(GRN!$E$4:$E$559,MATCH(G145,GRN!$A$4:$A$559,0)),"")</f>
        <v>634</v>
      </c>
      <c r="Q145" s="10" t="str">
        <f t="shared" si="14"/>
        <v/>
      </c>
      <c r="R145" s="10" t="str">
        <f t="shared" si="15"/>
        <v/>
      </c>
      <c r="S145" s="10" t="str">
        <f t="shared" si="16"/>
        <v/>
      </c>
      <c r="T145" s="10" t="str">
        <f t="shared" si="17"/>
        <v/>
      </c>
      <c r="U145" s="13" t="str">
        <f>IF(J145="Billet",I145/INDEX(Bench!$B$4:$B$15,MATCH(TEXT(C145,"yyyy-mm"),Bench!$A$4:$A$15,0))-1,"")</f>
        <v/>
      </c>
      <c r="V145" s="10" t="str">
        <f t="shared" si="18"/>
        <v/>
      </c>
      <c r="W145" s="10">
        <f>IF(E145="","n/a",COUNTIFS(GSTR2B!$B$4:$B$552,E145,GSTR2B!$C$4:$C$552,B145))</f>
        <v>1</v>
      </c>
      <c r="X145" s="10" t="str">
        <f t="shared" si="19"/>
        <v/>
      </c>
      <c r="Y145" s="11">
        <f>IF(N(W145)&gt;0,SUMIFS(GSTR2B!$F$4:$F$552,GSTR2B!$B$4:$B$552,E145,GSTR2B!$C$4:$C$552,B145),"")</f>
        <v>64381.94</v>
      </c>
      <c r="Z145" s="10" t="str">
        <f t="shared" si="20"/>
        <v/>
      </c>
    </row>
    <row r="146" spans="1:26" x14ac:dyDescent="0.3">
      <c r="A146" t="s">
        <v>3467</v>
      </c>
      <c r="B146" t="s">
        <v>3468</v>
      </c>
      <c r="C146" s="7">
        <v>46051</v>
      </c>
      <c r="D146" t="s">
        <v>305</v>
      </c>
      <c r="E146" t="s">
        <v>3156</v>
      </c>
      <c r="F146" t="s">
        <v>372</v>
      </c>
      <c r="G146" t="s">
        <v>936</v>
      </c>
      <c r="H146">
        <v>1</v>
      </c>
      <c r="I146">
        <v>137107.51999999999</v>
      </c>
      <c r="J146" t="s">
        <v>3059</v>
      </c>
      <c r="K146">
        <v>137107.51999999999</v>
      </c>
      <c r="L146">
        <v>18</v>
      </c>
      <c r="M146">
        <v>24679.35</v>
      </c>
      <c r="N146">
        <v>161786.87</v>
      </c>
      <c r="O146" s="11">
        <f>IFERROR(INDEX(PO!$G$4:$G$563,MATCH(F146,PO!$A$4:$A$563,0)),"")</f>
        <v>137107.51999999999</v>
      </c>
      <c r="P146" s="12">
        <f>IFERROR(INDEX(GRN!$E$4:$E$559,MATCH(G146,GRN!$A$4:$A$559,0)),"")</f>
        <v>1</v>
      </c>
      <c r="Q146" s="10" t="str">
        <f t="shared" si="14"/>
        <v/>
      </c>
      <c r="R146" s="10" t="str">
        <f t="shared" si="15"/>
        <v/>
      </c>
      <c r="S146" s="10" t="str">
        <f t="shared" si="16"/>
        <v/>
      </c>
      <c r="T146" s="10" t="str">
        <f t="shared" si="17"/>
        <v/>
      </c>
      <c r="U146" s="13" t="str">
        <f>IF(J146="Billet",I146/INDEX(Bench!$B$4:$B$15,MATCH(TEXT(C146,"yyyy-mm"),Bench!$A$4:$A$15,0))-1,"")</f>
        <v/>
      </c>
      <c r="V146" s="10" t="str">
        <f t="shared" si="18"/>
        <v/>
      </c>
      <c r="W146" s="10">
        <f>IF(E146="","n/a",COUNTIFS(GSTR2B!$B$4:$B$552,E146,GSTR2B!$C$4:$C$552,B146))</f>
        <v>1</v>
      </c>
      <c r="X146" s="10" t="str">
        <f t="shared" si="19"/>
        <v/>
      </c>
      <c r="Y146" s="11">
        <f>IF(N(W146)&gt;0,SUMIFS(GSTR2B!$F$4:$F$552,GSTR2B!$B$4:$B$552,E146,GSTR2B!$C$4:$C$552,B146),"")</f>
        <v>24679.35</v>
      </c>
      <c r="Z146" s="10" t="str">
        <f t="shared" si="20"/>
        <v/>
      </c>
    </row>
    <row r="147" spans="1:26" x14ac:dyDescent="0.3">
      <c r="A147" t="s">
        <v>3469</v>
      </c>
      <c r="B147" t="s">
        <v>3470</v>
      </c>
      <c r="C147" s="7">
        <v>45993</v>
      </c>
      <c r="D147" t="s">
        <v>311</v>
      </c>
      <c r="E147" t="s">
        <v>3065</v>
      </c>
      <c r="F147" t="s">
        <v>373</v>
      </c>
      <c r="G147" t="s">
        <v>937</v>
      </c>
      <c r="H147">
        <v>18062</v>
      </c>
      <c r="I147">
        <v>272.29000000000002</v>
      </c>
      <c r="J147" t="s">
        <v>3032</v>
      </c>
      <c r="K147">
        <v>4918101.9800000004</v>
      </c>
      <c r="L147">
        <v>18</v>
      </c>
      <c r="M147">
        <v>885258.36</v>
      </c>
      <c r="N147">
        <v>5803360.3400000008</v>
      </c>
      <c r="O147" s="11">
        <f>IFERROR(INDEX(PO!$G$4:$G$563,MATCH(F147,PO!$A$4:$A$563,0)),"")</f>
        <v>272.29000000000002</v>
      </c>
      <c r="P147" s="12">
        <f>IFERROR(INDEX(GRN!$E$4:$E$559,MATCH(G147,GRN!$A$4:$A$559,0)),"")</f>
        <v>18062</v>
      </c>
      <c r="Q147" s="10" t="str">
        <f t="shared" si="14"/>
        <v/>
      </c>
      <c r="R147" s="10" t="str">
        <f t="shared" si="15"/>
        <v/>
      </c>
      <c r="S147" s="10" t="str">
        <f t="shared" si="16"/>
        <v/>
      </c>
      <c r="T147" s="10" t="str">
        <f t="shared" si="17"/>
        <v/>
      </c>
      <c r="U147" s="13">
        <f>IF(J147="Billet",I147/INDEX(Bench!$B$4:$B$15,MATCH(TEXT(C147,"yyyy-mm"),Bench!$A$4:$A$15,0))-1,"")</f>
        <v>0.10287982502328985</v>
      </c>
      <c r="V147" s="10" t="str">
        <f t="shared" si="18"/>
        <v>FLAG</v>
      </c>
      <c r="W147" s="10">
        <f>IF(E147="","n/a",COUNTIFS(GSTR2B!$B$4:$B$552,E147,GSTR2B!$C$4:$C$552,B147))</f>
        <v>1</v>
      </c>
      <c r="X147" s="10" t="str">
        <f t="shared" si="19"/>
        <v/>
      </c>
      <c r="Y147" s="11">
        <f>IF(N(W147)&gt;0,SUMIFS(GSTR2B!$F$4:$F$552,GSTR2B!$B$4:$B$552,E147,GSTR2B!$C$4:$C$552,B147),"")</f>
        <v>885258.36</v>
      </c>
      <c r="Z147" s="10" t="str">
        <f t="shared" si="20"/>
        <v/>
      </c>
    </row>
    <row r="148" spans="1:26" x14ac:dyDescent="0.3">
      <c r="A148" t="s">
        <v>3471</v>
      </c>
      <c r="B148" t="s">
        <v>3472</v>
      </c>
      <c r="C148" s="7">
        <v>46049</v>
      </c>
      <c r="D148" t="s">
        <v>215</v>
      </c>
      <c r="E148" t="s">
        <v>3093</v>
      </c>
      <c r="F148" t="s">
        <v>374</v>
      </c>
      <c r="G148" t="s">
        <v>938</v>
      </c>
      <c r="H148">
        <v>6592</v>
      </c>
      <c r="I148">
        <v>75.08</v>
      </c>
      <c r="J148" t="s">
        <v>3038</v>
      </c>
      <c r="K148">
        <v>494927.35999999999</v>
      </c>
      <c r="L148">
        <v>18</v>
      </c>
      <c r="M148">
        <v>89086.92</v>
      </c>
      <c r="N148">
        <v>584014.28</v>
      </c>
      <c r="O148" s="11">
        <f>IFERROR(INDEX(PO!$G$4:$G$563,MATCH(F148,PO!$A$4:$A$563,0)),"")</f>
        <v>75.08</v>
      </c>
      <c r="P148" s="12">
        <f>IFERROR(INDEX(GRN!$E$4:$E$559,MATCH(G148,GRN!$A$4:$A$559,0)),"")</f>
        <v>6592</v>
      </c>
      <c r="Q148" s="10" t="str">
        <f t="shared" si="14"/>
        <v/>
      </c>
      <c r="R148" s="10" t="str">
        <f t="shared" si="15"/>
        <v/>
      </c>
      <c r="S148" s="10" t="str">
        <f t="shared" si="16"/>
        <v/>
      </c>
      <c r="T148" s="10" t="str">
        <f t="shared" si="17"/>
        <v/>
      </c>
      <c r="U148" s="13" t="str">
        <f>IF(J148="Billet",I148/INDEX(Bench!$B$4:$B$15,MATCH(TEXT(C148,"yyyy-mm"),Bench!$A$4:$A$15,0))-1,"")</f>
        <v/>
      </c>
      <c r="V148" s="10" t="str">
        <f t="shared" si="18"/>
        <v/>
      </c>
      <c r="W148" s="10">
        <f>IF(E148="","n/a",COUNTIFS(GSTR2B!$B$4:$B$552,E148,GSTR2B!$C$4:$C$552,B148))</f>
        <v>1</v>
      </c>
      <c r="X148" s="10" t="str">
        <f t="shared" si="19"/>
        <v/>
      </c>
      <c r="Y148" s="11">
        <f>IF(N(W148)&gt;0,SUMIFS(GSTR2B!$F$4:$F$552,GSTR2B!$B$4:$B$552,E148,GSTR2B!$C$4:$C$552,B148),"")</f>
        <v>89086.92</v>
      </c>
      <c r="Z148" s="10" t="str">
        <f t="shared" si="20"/>
        <v/>
      </c>
    </row>
    <row r="149" spans="1:26" x14ac:dyDescent="0.3">
      <c r="A149" t="s">
        <v>3473</v>
      </c>
      <c r="B149" t="s">
        <v>3474</v>
      </c>
      <c r="C149" s="7">
        <v>46000</v>
      </c>
      <c r="D149" t="s">
        <v>198</v>
      </c>
      <c r="E149" t="s">
        <v>3073</v>
      </c>
      <c r="F149" t="s">
        <v>375</v>
      </c>
      <c r="G149" t="s">
        <v>939</v>
      </c>
      <c r="H149">
        <v>1284</v>
      </c>
      <c r="I149">
        <v>90.77</v>
      </c>
      <c r="J149" t="s">
        <v>3043</v>
      </c>
      <c r="K149">
        <v>116548.68</v>
      </c>
      <c r="L149">
        <v>18</v>
      </c>
      <c r="M149">
        <v>20978.76</v>
      </c>
      <c r="N149">
        <v>137527.44</v>
      </c>
      <c r="O149" s="11">
        <f>IFERROR(INDEX(PO!$G$4:$G$563,MATCH(F149,PO!$A$4:$A$563,0)),"")</f>
        <v>90.77</v>
      </c>
      <c r="P149" s="12">
        <f>IFERROR(INDEX(GRN!$E$4:$E$559,MATCH(G149,GRN!$A$4:$A$559,0)),"")</f>
        <v>1284</v>
      </c>
      <c r="Q149" s="10" t="str">
        <f t="shared" si="14"/>
        <v/>
      </c>
      <c r="R149" s="10" t="str">
        <f t="shared" si="15"/>
        <v/>
      </c>
      <c r="S149" s="10" t="str">
        <f t="shared" si="16"/>
        <v/>
      </c>
      <c r="T149" s="10" t="str">
        <f t="shared" si="17"/>
        <v/>
      </c>
      <c r="U149" s="13" t="str">
        <f>IF(J149="Billet",I149/INDEX(Bench!$B$4:$B$15,MATCH(TEXT(C149,"yyyy-mm"),Bench!$A$4:$A$15,0))-1,"")</f>
        <v/>
      </c>
      <c r="V149" s="10" t="str">
        <f t="shared" si="18"/>
        <v/>
      </c>
      <c r="W149" s="10">
        <f>IF(E149="","n/a",COUNTIFS(GSTR2B!$B$4:$B$552,E149,GSTR2B!$C$4:$C$552,B149))</f>
        <v>1</v>
      </c>
      <c r="X149" s="10" t="str">
        <f t="shared" si="19"/>
        <v/>
      </c>
      <c r="Y149" s="11">
        <f>IF(N(W149)&gt;0,SUMIFS(GSTR2B!$F$4:$F$552,GSTR2B!$B$4:$B$552,E149,GSTR2B!$C$4:$C$552,B149),"")</f>
        <v>20978.76</v>
      </c>
      <c r="Z149" s="10" t="str">
        <f t="shared" si="20"/>
        <v/>
      </c>
    </row>
    <row r="150" spans="1:26" x14ac:dyDescent="0.3">
      <c r="A150" t="s">
        <v>3475</v>
      </c>
      <c r="B150" t="s">
        <v>3476</v>
      </c>
      <c r="C150" s="7">
        <v>45804</v>
      </c>
      <c r="D150" t="s">
        <v>235</v>
      </c>
      <c r="E150" t="s">
        <v>3085</v>
      </c>
      <c r="F150" t="s">
        <v>376</v>
      </c>
      <c r="G150" t="s">
        <v>940</v>
      </c>
      <c r="H150">
        <v>0</v>
      </c>
      <c r="I150">
        <v>63716.38</v>
      </c>
      <c r="J150" t="s">
        <v>3059</v>
      </c>
      <c r="K150">
        <v>0</v>
      </c>
      <c r="L150">
        <v>18</v>
      </c>
      <c r="M150">
        <v>0</v>
      </c>
      <c r="N150">
        <v>0</v>
      </c>
      <c r="O150" s="11">
        <f>IFERROR(INDEX(PO!$G$4:$G$563,MATCH(F150,PO!$A$4:$A$563,0)),"")</f>
        <v>63716.38</v>
      </c>
      <c r="P150" s="12">
        <f>IFERROR(INDEX(GRN!$E$4:$E$559,MATCH(G150,GRN!$A$4:$A$559,0)),"")</f>
        <v>0</v>
      </c>
      <c r="Q150" s="10" t="str">
        <f t="shared" si="14"/>
        <v/>
      </c>
      <c r="R150" s="10" t="str">
        <f t="shared" si="15"/>
        <v/>
      </c>
      <c r="S150" s="10" t="str">
        <f t="shared" si="16"/>
        <v/>
      </c>
      <c r="T150" s="10" t="str">
        <f t="shared" si="17"/>
        <v/>
      </c>
      <c r="U150" s="13" t="str">
        <f>IF(J150="Billet",I150/INDEX(Bench!$B$4:$B$15,MATCH(TEXT(C150,"yyyy-mm"),Bench!$A$4:$A$15,0))-1,"")</f>
        <v/>
      </c>
      <c r="V150" s="10" t="str">
        <f t="shared" si="18"/>
        <v/>
      </c>
      <c r="W150" s="10">
        <f>IF(E150="","n/a",COUNTIFS(GSTR2B!$B$4:$B$552,E150,GSTR2B!$C$4:$C$552,B150))</f>
        <v>1</v>
      </c>
      <c r="X150" s="10" t="str">
        <f t="shared" si="19"/>
        <v/>
      </c>
      <c r="Y150" s="11">
        <f>IF(N(W150)&gt;0,SUMIFS(GSTR2B!$F$4:$F$552,GSTR2B!$B$4:$B$552,E150,GSTR2B!$C$4:$C$552,B150),"")</f>
        <v>0</v>
      </c>
      <c r="Z150" s="10" t="str">
        <f t="shared" si="20"/>
        <v/>
      </c>
    </row>
    <row r="151" spans="1:26" x14ac:dyDescent="0.3">
      <c r="A151" t="s">
        <v>3477</v>
      </c>
      <c r="B151" t="s">
        <v>3478</v>
      </c>
      <c r="C151" s="7">
        <v>46067</v>
      </c>
      <c r="D151" t="s">
        <v>284</v>
      </c>
      <c r="E151" t="s">
        <v>3120</v>
      </c>
      <c r="F151" t="s">
        <v>377</v>
      </c>
      <c r="G151" t="s">
        <v>941</v>
      </c>
      <c r="H151">
        <v>2297</v>
      </c>
      <c r="I151">
        <v>126.21</v>
      </c>
      <c r="J151" t="s">
        <v>3043</v>
      </c>
      <c r="K151">
        <v>289904.37</v>
      </c>
      <c r="L151">
        <v>18</v>
      </c>
      <c r="M151">
        <v>52182.79</v>
      </c>
      <c r="N151">
        <v>342087.16</v>
      </c>
      <c r="O151" s="11">
        <f>IFERROR(INDEX(PO!$G$4:$G$563,MATCH(F151,PO!$A$4:$A$563,0)),"")</f>
        <v>118.4</v>
      </c>
      <c r="P151" s="12">
        <f>IFERROR(INDEX(GRN!$E$4:$E$559,MATCH(G151,GRN!$A$4:$A$559,0)),"")</f>
        <v>2297</v>
      </c>
      <c r="Q151" s="10" t="str">
        <f t="shared" si="14"/>
        <v>FLAG</v>
      </c>
      <c r="R151" s="10" t="str">
        <f t="shared" si="15"/>
        <v/>
      </c>
      <c r="S151" s="10" t="str">
        <f t="shared" si="16"/>
        <v/>
      </c>
      <c r="T151" s="10" t="str">
        <f t="shared" si="17"/>
        <v/>
      </c>
      <c r="U151" s="13" t="str">
        <f>IF(J151="Billet",I151/INDEX(Bench!$B$4:$B$15,MATCH(TEXT(C151,"yyyy-mm"),Bench!$A$4:$A$15,0))-1,"")</f>
        <v/>
      </c>
      <c r="V151" s="10" t="str">
        <f t="shared" si="18"/>
        <v/>
      </c>
      <c r="W151" s="10">
        <f>IF(E151="","n/a",COUNTIFS(GSTR2B!$B$4:$B$552,E151,GSTR2B!$C$4:$C$552,B151))</f>
        <v>0</v>
      </c>
      <c r="X151" s="10" t="str">
        <f t="shared" si="19"/>
        <v>FLAG</v>
      </c>
      <c r="Y151" s="11" t="str">
        <f>IF(N(W151)&gt;0,SUMIFS(GSTR2B!$F$4:$F$552,GSTR2B!$B$4:$B$552,E151,GSTR2B!$C$4:$C$552,B151),"")</f>
        <v/>
      </c>
      <c r="Z151" s="10" t="str">
        <f t="shared" si="20"/>
        <v/>
      </c>
    </row>
    <row r="152" spans="1:26" x14ac:dyDescent="0.3">
      <c r="A152" t="s">
        <v>3479</v>
      </c>
      <c r="B152" t="s">
        <v>3480</v>
      </c>
      <c r="C152" s="7">
        <v>45842</v>
      </c>
      <c r="D152" t="s">
        <v>241</v>
      </c>
      <c r="E152" t="s">
        <v>3116</v>
      </c>
      <c r="F152" t="s">
        <v>378</v>
      </c>
      <c r="G152" t="s">
        <v>942</v>
      </c>
      <c r="H152">
        <v>7963</v>
      </c>
      <c r="I152">
        <v>97.97</v>
      </c>
      <c r="J152" t="s">
        <v>3038</v>
      </c>
      <c r="K152">
        <v>780135.11</v>
      </c>
      <c r="L152">
        <v>18</v>
      </c>
      <c r="M152">
        <v>140424.32000000001</v>
      </c>
      <c r="N152">
        <v>920559.42999999993</v>
      </c>
      <c r="O152" s="11">
        <f>IFERROR(INDEX(PO!$G$4:$G$563,MATCH(F152,PO!$A$4:$A$563,0)),"")</f>
        <v>97.97</v>
      </c>
      <c r="P152" s="12">
        <f>IFERROR(INDEX(GRN!$E$4:$E$559,MATCH(G152,GRN!$A$4:$A$559,0)),"")</f>
        <v>7963</v>
      </c>
      <c r="Q152" s="10" t="str">
        <f t="shared" si="14"/>
        <v/>
      </c>
      <c r="R152" s="10" t="str">
        <f t="shared" si="15"/>
        <v/>
      </c>
      <c r="S152" s="10" t="str">
        <f t="shared" si="16"/>
        <v/>
      </c>
      <c r="T152" s="10" t="str">
        <f t="shared" si="17"/>
        <v/>
      </c>
      <c r="U152" s="13" t="str">
        <f>IF(J152="Billet",I152/INDEX(Bench!$B$4:$B$15,MATCH(TEXT(C152,"yyyy-mm"),Bench!$A$4:$A$15,0))-1,"")</f>
        <v/>
      </c>
      <c r="V152" s="10" t="str">
        <f t="shared" si="18"/>
        <v/>
      </c>
      <c r="W152" s="10">
        <f>IF(E152="","n/a",COUNTIFS(GSTR2B!$B$4:$B$552,E152,GSTR2B!$C$4:$C$552,B152))</f>
        <v>1</v>
      </c>
      <c r="X152" s="10" t="str">
        <f t="shared" si="19"/>
        <v/>
      </c>
      <c r="Y152" s="11">
        <f>IF(N(W152)&gt;0,SUMIFS(GSTR2B!$F$4:$F$552,GSTR2B!$B$4:$B$552,E152,GSTR2B!$C$4:$C$552,B152),"")</f>
        <v>140424.32000000001</v>
      </c>
      <c r="Z152" s="10" t="str">
        <f t="shared" si="20"/>
        <v/>
      </c>
    </row>
    <row r="153" spans="1:26" x14ac:dyDescent="0.3">
      <c r="A153" t="s">
        <v>3481</v>
      </c>
      <c r="B153" t="s">
        <v>3482</v>
      </c>
      <c r="C153" s="7">
        <v>45859</v>
      </c>
      <c r="D153" t="s">
        <v>244</v>
      </c>
      <c r="E153" t="s">
        <v>3133</v>
      </c>
      <c r="F153" t="s">
        <v>379</v>
      </c>
      <c r="G153" t="s">
        <v>943</v>
      </c>
      <c r="H153">
        <v>1</v>
      </c>
      <c r="I153">
        <v>85106.21</v>
      </c>
      <c r="J153" t="s">
        <v>3059</v>
      </c>
      <c r="K153">
        <v>85106.21</v>
      </c>
      <c r="L153">
        <v>18</v>
      </c>
      <c r="M153">
        <v>15319.12</v>
      </c>
      <c r="N153">
        <v>100425.33</v>
      </c>
      <c r="O153" s="11">
        <f>IFERROR(INDEX(PO!$G$4:$G$563,MATCH(F153,PO!$A$4:$A$563,0)),"")</f>
        <v>85106.21</v>
      </c>
      <c r="P153" s="12">
        <f>IFERROR(INDEX(GRN!$E$4:$E$559,MATCH(G153,GRN!$A$4:$A$559,0)),"")</f>
        <v>1</v>
      </c>
      <c r="Q153" s="10" t="str">
        <f t="shared" si="14"/>
        <v/>
      </c>
      <c r="R153" s="10" t="str">
        <f t="shared" si="15"/>
        <v/>
      </c>
      <c r="S153" s="10" t="str">
        <f t="shared" si="16"/>
        <v/>
      </c>
      <c r="T153" s="10" t="str">
        <f t="shared" si="17"/>
        <v/>
      </c>
      <c r="U153" s="13" t="str">
        <f>IF(J153="Billet",I153/INDEX(Bench!$B$4:$B$15,MATCH(TEXT(C153,"yyyy-mm"),Bench!$A$4:$A$15,0))-1,"")</f>
        <v/>
      </c>
      <c r="V153" s="10" t="str">
        <f t="shared" si="18"/>
        <v/>
      </c>
      <c r="W153" s="10">
        <f>IF(E153="","n/a",COUNTIFS(GSTR2B!$B$4:$B$552,E153,GSTR2B!$C$4:$C$552,B153))</f>
        <v>1</v>
      </c>
      <c r="X153" s="10" t="str">
        <f t="shared" si="19"/>
        <v/>
      </c>
      <c r="Y153" s="11">
        <f>IF(N(W153)&gt;0,SUMIFS(GSTR2B!$F$4:$F$552,GSTR2B!$B$4:$B$552,E153,GSTR2B!$C$4:$C$552,B153),"")</f>
        <v>15319.12</v>
      </c>
      <c r="Z153" s="10" t="str">
        <f t="shared" si="20"/>
        <v/>
      </c>
    </row>
    <row r="154" spans="1:26" x14ac:dyDescent="0.3">
      <c r="A154" t="s">
        <v>3483</v>
      </c>
      <c r="B154" t="s">
        <v>3484</v>
      </c>
      <c r="C154" s="7">
        <v>45881</v>
      </c>
      <c r="D154" t="s">
        <v>227</v>
      </c>
      <c r="E154" t="s">
        <v>3034</v>
      </c>
      <c r="F154" t="s">
        <v>380</v>
      </c>
      <c r="G154" t="s">
        <v>944</v>
      </c>
      <c r="H154">
        <v>17342</v>
      </c>
      <c r="I154">
        <v>243.78</v>
      </c>
      <c r="J154" t="s">
        <v>3032</v>
      </c>
      <c r="K154">
        <v>4227632.76</v>
      </c>
      <c r="L154">
        <v>18</v>
      </c>
      <c r="M154">
        <v>760973.9</v>
      </c>
      <c r="N154">
        <v>4988606.66</v>
      </c>
      <c r="O154" s="11">
        <f>IFERROR(INDEX(PO!$G$4:$G$563,MATCH(F154,PO!$A$4:$A$563,0)),"")</f>
        <v>243.78</v>
      </c>
      <c r="P154" s="12">
        <f>IFERROR(INDEX(GRN!$E$4:$E$559,MATCH(G154,GRN!$A$4:$A$559,0)),"")</f>
        <v>17342</v>
      </c>
      <c r="Q154" s="10" t="str">
        <f t="shared" si="14"/>
        <v/>
      </c>
      <c r="R154" s="10" t="str">
        <f t="shared" si="15"/>
        <v/>
      </c>
      <c r="S154" s="10" t="str">
        <f t="shared" si="16"/>
        <v/>
      </c>
      <c r="T154" s="10" t="str">
        <f t="shared" si="17"/>
        <v/>
      </c>
      <c r="U154" s="13">
        <f>IF(J154="Billet",I154/INDEX(Bench!$B$4:$B$15,MATCH(TEXT(C154,"yyyy-mm"),Bench!$A$4:$A$15,0))-1,"")</f>
        <v>4.8639736191262717E-3</v>
      </c>
      <c r="V154" s="10" t="str">
        <f t="shared" si="18"/>
        <v/>
      </c>
      <c r="W154" s="10">
        <f>IF(E154="","n/a",COUNTIFS(GSTR2B!$B$4:$B$552,E154,GSTR2B!$C$4:$C$552,B154))</f>
        <v>1</v>
      </c>
      <c r="X154" s="10" t="str">
        <f t="shared" si="19"/>
        <v/>
      </c>
      <c r="Y154" s="11">
        <f>IF(N(W154)&gt;0,SUMIFS(GSTR2B!$F$4:$F$552,GSTR2B!$B$4:$B$552,E154,GSTR2B!$C$4:$C$552,B154),"")</f>
        <v>760973.9</v>
      </c>
      <c r="Z154" s="10" t="str">
        <f t="shared" si="20"/>
        <v/>
      </c>
    </row>
    <row r="155" spans="1:26" x14ac:dyDescent="0.3">
      <c r="A155" t="s">
        <v>3485</v>
      </c>
      <c r="B155" t="s">
        <v>3486</v>
      </c>
      <c r="C155" s="7">
        <v>45830</v>
      </c>
      <c r="D155" t="s">
        <v>311</v>
      </c>
      <c r="E155" t="s">
        <v>3065</v>
      </c>
      <c r="F155" t="s">
        <v>381</v>
      </c>
      <c r="G155" t="s">
        <v>945</v>
      </c>
      <c r="H155">
        <v>12524</v>
      </c>
      <c r="I155">
        <v>269.97000000000003</v>
      </c>
      <c r="J155" t="s">
        <v>3032</v>
      </c>
      <c r="K155">
        <v>3381104.28</v>
      </c>
      <c r="L155">
        <v>18</v>
      </c>
      <c r="M155">
        <v>608598.77</v>
      </c>
      <c r="N155">
        <v>3989703.05</v>
      </c>
      <c r="O155" s="11">
        <f>IFERROR(INDEX(PO!$G$4:$G$563,MATCH(F155,PO!$A$4:$A$563,0)),"")</f>
        <v>269.97000000000003</v>
      </c>
      <c r="P155" s="12">
        <f>IFERROR(INDEX(GRN!$E$4:$E$559,MATCH(G155,GRN!$A$4:$A$559,0)),"")</f>
        <v>12524</v>
      </c>
      <c r="Q155" s="10" t="str">
        <f t="shared" si="14"/>
        <v/>
      </c>
      <c r="R155" s="10" t="str">
        <f t="shared" si="15"/>
        <v/>
      </c>
      <c r="S155" s="10" t="str">
        <f t="shared" si="16"/>
        <v/>
      </c>
      <c r="T155" s="10" t="str">
        <f t="shared" si="17"/>
        <v/>
      </c>
      <c r="U155" s="13">
        <f>IF(J155="Billet",I155/INDEX(Bench!$B$4:$B$15,MATCH(TEXT(C155,"yyyy-mm"),Bench!$A$4:$A$15,0))-1,"")</f>
        <v>0.11126204000987916</v>
      </c>
      <c r="V155" s="10" t="str">
        <f t="shared" si="18"/>
        <v>FLAG</v>
      </c>
      <c r="W155" s="10">
        <f>IF(E155="","n/a",COUNTIFS(GSTR2B!$B$4:$B$552,E155,GSTR2B!$C$4:$C$552,B155))</f>
        <v>1</v>
      </c>
      <c r="X155" s="10" t="str">
        <f t="shared" si="19"/>
        <v/>
      </c>
      <c r="Y155" s="11">
        <f>IF(N(W155)&gt;0,SUMIFS(GSTR2B!$F$4:$F$552,GSTR2B!$B$4:$B$552,E155,GSTR2B!$C$4:$C$552,B155),"")</f>
        <v>608598.77</v>
      </c>
      <c r="Z155" s="10" t="str">
        <f t="shared" si="20"/>
        <v/>
      </c>
    </row>
    <row r="156" spans="1:26" x14ac:dyDescent="0.3">
      <c r="A156" t="s">
        <v>3487</v>
      </c>
      <c r="B156" t="s">
        <v>3488</v>
      </c>
      <c r="C156" s="7">
        <v>45925</v>
      </c>
      <c r="D156" t="s">
        <v>253</v>
      </c>
      <c r="E156" t="s">
        <v>3129</v>
      </c>
      <c r="F156" t="s">
        <v>382</v>
      </c>
      <c r="G156" t="s">
        <v>946</v>
      </c>
      <c r="H156">
        <v>7</v>
      </c>
      <c r="I156">
        <v>64916.85</v>
      </c>
      <c r="J156" t="s">
        <v>3053</v>
      </c>
      <c r="K156">
        <v>454417.95</v>
      </c>
      <c r="L156">
        <v>5</v>
      </c>
      <c r="M156">
        <v>22720.9</v>
      </c>
      <c r="N156">
        <v>477138.85</v>
      </c>
      <c r="O156" s="11">
        <f>IFERROR(INDEX(PO!$G$4:$G$563,MATCH(F156,PO!$A$4:$A$563,0)),"")</f>
        <v>64916.85</v>
      </c>
      <c r="P156" s="12">
        <f>IFERROR(INDEX(GRN!$E$4:$E$559,MATCH(G156,GRN!$A$4:$A$559,0)),"")</f>
        <v>7</v>
      </c>
      <c r="Q156" s="10" t="str">
        <f t="shared" si="14"/>
        <v/>
      </c>
      <c r="R156" s="10" t="str">
        <f t="shared" si="15"/>
        <v/>
      </c>
      <c r="S156" s="10" t="str">
        <f t="shared" si="16"/>
        <v/>
      </c>
      <c r="T156" s="10" t="str">
        <f t="shared" si="17"/>
        <v/>
      </c>
      <c r="U156" s="13" t="str">
        <f>IF(J156="Billet",I156/INDEX(Bench!$B$4:$B$15,MATCH(TEXT(C156,"yyyy-mm"),Bench!$A$4:$A$15,0))-1,"")</f>
        <v/>
      </c>
      <c r="V156" s="10" t="str">
        <f t="shared" si="18"/>
        <v/>
      </c>
      <c r="W156" s="10">
        <f>IF(E156="","n/a",COUNTIFS(GSTR2B!$B$4:$B$552,E156,GSTR2B!$C$4:$C$552,B156))</f>
        <v>1</v>
      </c>
      <c r="X156" s="10" t="str">
        <f t="shared" si="19"/>
        <v/>
      </c>
      <c r="Y156" s="11">
        <f>IF(N(W156)&gt;0,SUMIFS(GSTR2B!$F$4:$F$552,GSTR2B!$B$4:$B$552,E156,GSTR2B!$C$4:$C$552,B156),"")</f>
        <v>22720.9</v>
      </c>
      <c r="Z156" s="10" t="str">
        <f t="shared" si="20"/>
        <v/>
      </c>
    </row>
    <row r="157" spans="1:26" x14ac:dyDescent="0.3">
      <c r="A157" t="s">
        <v>3489</v>
      </c>
      <c r="B157" t="s">
        <v>3490</v>
      </c>
      <c r="C157" s="7">
        <v>46036</v>
      </c>
      <c r="D157" t="s">
        <v>210</v>
      </c>
      <c r="E157" t="s">
        <v>3045</v>
      </c>
      <c r="F157" t="s">
        <v>383</v>
      </c>
      <c r="G157" t="s">
        <v>947</v>
      </c>
      <c r="H157">
        <v>1479</v>
      </c>
      <c r="I157">
        <v>118.12</v>
      </c>
      <c r="J157" t="s">
        <v>3043</v>
      </c>
      <c r="K157">
        <v>174699.48</v>
      </c>
      <c r="L157">
        <v>18</v>
      </c>
      <c r="M157">
        <v>31445.91</v>
      </c>
      <c r="N157">
        <v>206145.39</v>
      </c>
      <c r="O157" s="11">
        <f>IFERROR(INDEX(PO!$G$4:$G$563,MATCH(F157,PO!$A$4:$A$563,0)),"")</f>
        <v>118.12</v>
      </c>
      <c r="P157" s="12">
        <f>IFERROR(INDEX(GRN!$E$4:$E$559,MATCH(G157,GRN!$A$4:$A$559,0)),"")</f>
        <v>1479</v>
      </c>
      <c r="Q157" s="10" t="str">
        <f t="shared" si="14"/>
        <v/>
      </c>
      <c r="R157" s="10" t="str">
        <f t="shared" si="15"/>
        <v/>
      </c>
      <c r="S157" s="10" t="str">
        <f t="shared" si="16"/>
        <v/>
      </c>
      <c r="T157" s="10" t="str">
        <f t="shared" si="17"/>
        <v/>
      </c>
      <c r="U157" s="13" t="str">
        <f>IF(J157="Billet",I157/INDEX(Bench!$B$4:$B$15,MATCH(TEXT(C157,"yyyy-mm"),Bench!$A$4:$A$15,0))-1,"")</f>
        <v/>
      </c>
      <c r="V157" s="10" t="str">
        <f t="shared" si="18"/>
        <v/>
      </c>
      <c r="W157" s="10">
        <f>IF(E157="","n/a",COUNTIFS(GSTR2B!$B$4:$B$552,E157,GSTR2B!$C$4:$C$552,B157))</f>
        <v>1</v>
      </c>
      <c r="X157" s="10" t="str">
        <f t="shared" si="19"/>
        <v/>
      </c>
      <c r="Y157" s="11">
        <f>IF(N(W157)&gt;0,SUMIFS(GSTR2B!$F$4:$F$552,GSTR2B!$B$4:$B$552,E157,GSTR2B!$C$4:$C$552,B157),"")</f>
        <v>31445.91</v>
      </c>
      <c r="Z157" s="10" t="str">
        <f t="shared" si="20"/>
        <v/>
      </c>
    </row>
    <row r="158" spans="1:26" x14ac:dyDescent="0.3">
      <c r="A158" t="s">
        <v>3491</v>
      </c>
      <c r="B158" t="s">
        <v>3492</v>
      </c>
      <c r="C158" s="7">
        <v>45863</v>
      </c>
      <c r="D158" t="s">
        <v>244</v>
      </c>
      <c r="E158" t="s">
        <v>3133</v>
      </c>
      <c r="F158" t="s">
        <v>384</v>
      </c>
      <c r="G158" t="s">
        <v>948</v>
      </c>
      <c r="H158">
        <v>1</v>
      </c>
      <c r="I158">
        <v>46468.61</v>
      </c>
      <c r="J158" t="s">
        <v>3059</v>
      </c>
      <c r="K158">
        <v>46468.61</v>
      </c>
      <c r="L158">
        <v>18</v>
      </c>
      <c r="M158">
        <v>8364.35</v>
      </c>
      <c r="N158">
        <v>54832.959999999999</v>
      </c>
      <c r="O158" s="11">
        <f>IFERROR(INDEX(PO!$G$4:$G$563,MATCH(F158,PO!$A$4:$A$563,0)),"")</f>
        <v>46468.61</v>
      </c>
      <c r="P158" s="12">
        <f>IFERROR(INDEX(GRN!$E$4:$E$559,MATCH(G158,GRN!$A$4:$A$559,0)),"")</f>
        <v>1</v>
      </c>
      <c r="Q158" s="10" t="str">
        <f t="shared" si="14"/>
        <v/>
      </c>
      <c r="R158" s="10" t="str">
        <f t="shared" si="15"/>
        <v/>
      </c>
      <c r="S158" s="10" t="str">
        <f t="shared" si="16"/>
        <v/>
      </c>
      <c r="T158" s="10" t="str">
        <f t="shared" si="17"/>
        <v/>
      </c>
      <c r="U158" s="13" t="str">
        <f>IF(J158="Billet",I158/INDEX(Bench!$B$4:$B$15,MATCH(TEXT(C158,"yyyy-mm"),Bench!$A$4:$A$15,0))-1,"")</f>
        <v/>
      </c>
      <c r="V158" s="10" t="str">
        <f t="shared" si="18"/>
        <v/>
      </c>
      <c r="W158" s="10">
        <f>IF(E158="","n/a",COUNTIFS(GSTR2B!$B$4:$B$552,E158,GSTR2B!$C$4:$C$552,B158))</f>
        <v>1</v>
      </c>
      <c r="X158" s="10" t="str">
        <f t="shared" si="19"/>
        <v/>
      </c>
      <c r="Y158" s="11">
        <f>IF(N(W158)&gt;0,SUMIFS(GSTR2B!$F$4:$F$552,GSTR2B!$B$4:$B$552,E158,GSTR2B!$C$4:$C$552,B158),"")</f>
        <v>8364.35</v>
      </c>
      <c r="Z158" s="10" t="str">
        <f t="shared" si="20"/>
        <v/>
      </c>
    </row>
    <row r="159" spans="1:26" x14ac:dyDescent="0.3">
      <c r="A159" t="s">
        <v>3493</v>
      </c>
      <c r="B159" t="s">
        <v>3494</v>
      </c>
      <c r="C159" s="7">
        <v>45805</v>
      </c>
      <c r="D159" t="s">
        <v>210</v>
      </c>
      <c r="E159" t="s">
        <v>3045</v>
      </c>
      <c r="F159" t="s">
        <v>385</v>
      </c>
      <c r="G159" t="s">
        <v>949</v>
      </c>
      <c r="H159">
        <v>2625</v>
      </c>
      <c r="I159">
        <v>98.65</v>
      </c>
      <c r="J159" t="s">
        <v>3043</v>
      </c>
      <c r="K159">
        <v>258956.25</v>
      </c>
      <c r="L159">
        <v>18</v>
      </c>
      <c r="M159">
        <v>46612.12</v>
      </c>
      <c r="N159">
        <v>305568.37</v>
      </c>
      <c r="O159" s="11">
        <f>IFERROR(INDEX(PO!$G$4:$G$563,MATCH(F159,PO!$A$4:$A$563,0)),"")</f>
        <v>98.65</v>
      </c>
      <c r="P159" s="12">
        <f>IFERROR(INDEX(GRN!$E$4:$E$559,MATCH(G159,GRN!$A$4:$A$559,0)),"")</f>
        <v>2625</v>
      </c>
      <c r="Q159" s="10" t="str">
        <f t="shared" si="14"/>
        <v/>
      </c>
      <c r="R159" s="10" t="str">
        <f t="shared" si="15"/>
        <v/>
      </c>
      <c r="S159" s="10" t="str">
        <f t="shared" si="16"/>
        <v/>
      </c>
      <c r="T159" s="10" t="str">
        <f t="shared" si="17"/>
        <v/>
      </c>
      <c r="U159" s="13" t="str">
        <f>IF(J159="Billet",I159/INDEX(Bench!$B$4:$B$15,MATCH(TEXT(C159,"yyyy-mm"),Bench!$A$4:$A$15,0))-1,"")</f>
        <v/>
      </c>
      <c r="V159" s="10" t="str">
        <f t="shared" si="18"/>
        <v/>
      </c>
      <c r="W159" s="10">
        <f>IF(E159="","n/a",COUNTIFS(GSTR2B!$B$4:$B$552,E159,GSTR2B!$C$4:$C$552,B159))</f>
        <v>1</v>
      </c>
      <c r="X159" s="10" t="str">
        <f t="shared" si="19"/>
        <v/>
      </c>
      <c r="Y159" s="11">
        <f>IF(N(W159)&gt;0,SUMIFS(GSTR2B!$F$4:$F$552,GSTR2B!$B$4:$B$552,E159,GSTR2B!$C$4:$C$552,B159),"")</f>
        <v>46612.12</v>
      </c>
      <c r="Z159" s="10" t="str">
        <f t="shared" si="20"/>
        <v/>
      </c>
    </row>
    <row r="160" spans="1:26" x14ac:dyDescent="0.3">
      <c r="A160" t="s">
        <v>3495</v>
      </c>
      <c r="B160" t="s">
        <v>3496</v>
      </c>
      <c r="C160" s="7">
        <v>46029</v>
      </c>
      <c r="D160" t="s">
        <v>239</v>
      </c>
      <c r="E160" t="s">
        <v>3105</v>
      </c>
      <c r="F160" t="s">
        <v>386</v>
      </c>
      <c r="G160" t="s">
        <v>950</v>
      </c>
      <c r="H160">
        <v>5</v>
      </c>
      <c r="I160">
        <v>58681.07</v>
      </c>
      <c r="J160" t="s">
        <v>3053</v>
      </c>
      <c r="K160">
        <v>293405.34999999998</v>
      </c>
      <c r="L160">
        <v>5</v>
      </c>
      <c r="M160">
        <v>14670.27</v>
      </c>
      <c r="N160">
        <v>308075.62</v>
      </c>
      <c r="O160" s="11">
        <f>IFERROR(INDEX(PO!$G$4:$G$563,MATCH(F160,PO!$A$4:$A$563,0)),"")</f>
        <v>58681.07</v>
      </c>
      <c r="P160" s="12">
        <f>IFERROR(INDEX(GRN!$E$4:$E$559,MATCH(G160,GRN!$A$4:$A$559,0)),"")</f>
        <v>5</v>
      </c>
      <c r="Q160" s="10" t="str">
        <f t="shared" si="14"/>
        <v/>
      </c>
      <c r="R160" s="10" t="str">
        <f t="shared" si="15"/>
        <v/>
      </c>
      <c r="S160" s="10" t="str">
        <f t="shared" si="16"/>
        <v/>
      </c>
      <c r="T160" s="10" t="str">
        <f t="shared" si="17"/>
        <v/>
      </c>
      <c r="U160" s="13" t="str">
        <f>IF(J160="Billet",I160/INDEX(Bench!$B$4:$B$15,MATCH(TEXT(C160,"yyyy-mm"),Bench!$A$4:$A$15,0))-1,"")</f>
        <v/>
      </c>
      <c r="V160" s="10" t="str">
        <f t="shared" si="18"/>
        <v/>
      </c>
      <c r="W160" s="10">
        <f>IF(E160="","n/a",COUNTIFS(GSTR2B!$B$4:$B$552,E160,GSTR2B!$C$4:$C$552,B160))</f>
        <v>1</v>
      </c>
      <c r="X160" s="10" t="str">
        <f t="shared" si="19"/>
        <v/>
      </c>
      <c r="Y160" s="11">
        <f>IF(N(W160)&gt;0,SUMIFS(GSTR2B!$F$4:$F$552,GSTR2B!$B$4:$B$552,E160,GSTR2B!$C$4:$C$552,B160),"")</f>
        <v>14670.27</v>
      </c>
      <c r="Z160" s="10" t="str">
        <f t="shared" si="20"/>
        <v/>
      </c>
    </row>
    <row r="161" spans="1:26" x14ac:dyDescent="0.3">
      <c r="A161" t="s">
        <v>3497</v>
      </c>
      <c r="B161" t="s">
        <v>3498</v>
      </c>
      <c r="C161" s="7">
        <v>45927</v>
      </c>
      <c r="D161" t="s">
        <v>253</v>
      </c>
      <c r="E161" t="s">
        <v>3129</v>
      </c>
      <c r="F161" t="s">
        <v>387</v>
      </c>
      <c r="G161" t="s">
        <v>951</v>
      </c>
      <c r="H161">
        <v>11</v>
      </c>
      <c r="I161">
        <v>46017.760000000002</v>
      </c>
      <c r="J161" t="s">
        <v>3053</v>
      </c>
      <c r="K161">
        <v>506195.36</v>
      </c>
      <c r="L161">
        <v>5</v>
      </c>
      <c r="M161">
        <v>25309.77</v>
      </c>
      <c r="N161">
        <v>531505.13</v>
      </c>
      <c r="O161" s="11">
        <f>IFERROR(INDEX(PO!$G$4:$G$563,MATCH(F161,PO!$A$4:$A$563,0)),"")</f>
        <v>46017.760000000002</v>
      </c>
      <c r="P161" s="12">
        <f>IFERROR(INDEX(GRN!$E$4:$E$559,MATCH(G161,GRN!$A$4:$A$559,0)),"")</f>
        <v>11</v>
      </c>
      <c r="Q161" s="10" t="str">
        <f t="shared" si="14"/>
        <v/>
      </c>
      <c r="R161" s="10" t="str">
        <f t="shared" si="15"/>
        <v/>
      </c>
      <c r="S161" s="10" t="str">
        <f t="shared" si="16"/>
        <v/>
      </c>
      <c r="T161" s="10" t="str">
        <f t="shared" si="17"/>
        <v/>
      </c>
      <c r="U161" s="13" t="str">
        <f>IF(J161="Billet",I161/INDEX(Bench!$B$4:$B$15,MATCH(TEXT(C161,"yyyy-mm"),Bench!$A$4:$A$15,0))-1,"")</f>
        <v/>
      </c>
      <c r="V161" s="10" t="str">
        <f t="shared" si="18"/>
        <v/>
      </c>
      <c r="W161" s="10">
        <f>IF(E161="","n/a",COUNTIFS(GSTR2B!$B$4:$B$552,E161,GSTR2B!$C$4:$C$552,B161))</f>
        <v>1</v>
      </c>
      <c r="X161" s="10" t="str">
        <f t="shared" si="19"/>
        <v/>
      </c>
      <c r="Y161" s="11">
        <f>IF(N(W161)&gt;0,SUMIFS(GSTR2B!$F$4:$F$552,GSTR2B!$B$4:$B$552,E161,GSTR2B!$C$4:$C$552,B161),"")</f>
        <v>25309.77</v>
      </c>
      <c r="Z161" s="10" t="str">
        <f t="shared" si="20"/>
        <v/>
      </c>
    </row>
    <row r="162" spans="1:26" x14ac:dyDescent="0.3">
      <c r="A162" t="s">
        <v>3499</v>
      </c>
      <c r="B162" t="s">
        <v>3500</v>
      </c>
      <c r="C162" s="7">
        <v>46041</v>
      </c>
      <c r="D162" t="s">
        <v>241</v>
      </c>
      <c r="E162" t="s">
        <v>3116</v>
      </c>
      <c r="F162" t="s">
        <v>388</v>
      </c>
      <c r="G162" t="s">
        <v>952</v>
      </c>
      <c r="H162">
        <v>8463</v>
      </c>
      <c r="I162">
        <v>104.84</v>
      </c>
      <c r="J162" t="s">
        <v>3038</v>
      </c>
      <c r="K162">
        <v>887260.92</v>
      </c>
      <c r="L162">
        <v>18</v>
      </c>
      <c r="M162">
        <v>159706.97</v>
      </c>
      <c r="N162">
        <v>1046967.89</v>
      </c>
      <c r="O162" s="11">
        <f>IFERROR(INDEX(PO!$G$4:$G$563,MATCH(F162,PO!$A$4:$A$563,0)),"")</f>
        <v>104.84</v>
      </c>
      <c r="P162" s="12">
        <f>IFERROR(INDEX(GRN!$E$4:$E$559,MATCH(G162,GRN!$A$4:$A$559,0)),"")</f>
        <v>8463</v>
      </c>
      <c r="Q162" s="10" t="str">
        <f t="shared" si="14"/>
        <v/>
      </c>
      <c r="R162" s="10" t="str">
        <f t="shared" si="15"/>
        <v/>
      </c>
      <c r="S162" s="10" t="str">
        <f t="shared" si="16"/>
        <v/>
      </c>
      <c r="T162" s="10" t="str">
        <f t="shared" si="17"/>
        <v/>
      </c>
      <c r="U162" s="13" t="str">
        <f>IF(J162="Billet",I162/INDEX(Bench!$B$4:$B$15,MATCH(TEXT(C162,"yyyy-mm"),Bench!$A$4:$A$15,0))-1,"")</f>
        <v/>
      </c>
      <c r="V162" s="10" t="str">
        <f t="shared" si="18"/>
        <v/>
      </c>
      <c r="W162" s="10">
        <f>IF(E162="","n/a",COUNTIFS(GSTR2B!$B$4:$B$552,E162,GSTR2B!$C$4:$C$552,B162))</f>
        <v>0</v>
      </c>
      <c r="X162" s="10" t="str">
        <f t="shared" si="19"/>
        <v>FLAG</v>
      </c>
      <c r="Y162" s="11" t="str">
        <f>IF(N(W162)&gt;0,SUMIFS(GSTR2B!$F$4:$F$552,GSTR2B!$B$4:$B$552,E162,GSTR2B!$C$4:$C$552,B162),"")</f>
        <v/>
      </c>
      <c r="Z162" s="10" t="str">
        <f t="shared" si="20"/>
        <v/>
      </c>
    </row>
    <row r="163" spans="1:26" x14ac:dyDescent="0.3">
      <c r="A163" t="s">
        <v>3501</v>
      </c>
      <c r="B163" t="s">
        <v>3502</v>
      </c>
      <c r="C163" s="7">
        <v>45879</v>
      </c>
      <c r="D163" t="s">
        <v>284</v>
      </c>
      <c r="E163" t="s">
        <v>3120</v>
      </c>
      <c r="F163" t="s">
        <v>389</v>
      </c>
      <c r="G163" t="s">
        <v>953</v>
      </c>
      <c r="H163">
        <v>3661</v>
      </c>
      <c r="I163">
        <v>124.71</v>
      </c>
      <c r="J163" t="s">
        <v>3043</v>
      </c>
      <c r="K163">
        <v>456563.31</v>
      </c>
      <c r="L163">
        <v>18</v>
      </c>
      <c r="M163">
        <v>82181.399999999994</v>
      </c>
      <c r="N163">
        <v>538744.71</v>
      </c>
      <c r="O163" s="11">
        <f>IFERROR(INDEX(PO!$G$4:$G$563,MATCH(F163,PO!$A$4:$A$563,0)),"")</f>
        <v>124.71</v>
      </c>
      <c r="P163" s="12">
        <f>IFERROR(INDEX(GRN!$E$4:$E$559,MATCH(G163,GRN!$A$4:$A$559,0)),"")</f>
        <v>3661</v>
      </c>
      <c r="Q163" s="10" t="str">
        <f t="shared" si="14"/>
        <v/>
      </c>
      <c r="R163" s="10" t="str">
        <f t="shared" si="15"/>
        <v/>
      </c>
      <c r="S163" s="10" t="str">
        <f t="shared" si="16"/>
        <v/>
      </c>
      <c r="T163" s="10" t="str">
        <f t="shared" si="17"/>
        <v/>
      </c>
      <c r="U163" s="13" t="str">
        <f>IF(J163="Billet",I163/INDEX(Bench!$B$4:$B$15,MATCH(TEXT(C163,"yyyy-mm"),Bench!$A$4:$A$15,0))-1,"")</f>
        <v/>
      </c>
      <c r="V163" s="10" t="str">
        <f t="shared" si="18"/>
        <v/>
      </c>
      <c r="W163" s="10">
        <f>IF(E163="","n/a",COUNTIFS(GSTR2B!$B$4:$B$552,E163,GSTR2B!$C$4:$C$552,B163))</f>
        <v>1</v>
      </c>
      <c r="X163" s="10" t="str">
        <f t="shared" si="19"/>
        <v/>
      </c>
      <c r="Y163" s="11">
        <f>IF(N(W163)&gt;0,SUMIFS(GSTR2B!$F$4:$F$552,GSTR2B!$B$4:$B$552,E163,GSTR2B!$C$4:$C$552,B163),"")</f>
        <v>82181.399999999994</v>
      </c>
      <c r="Z163" s="10" t="str">
        <f t="shared" si="20"/>
        <v/>
      </c>
    </row>
    <row r="164" spans="1:26" x14ac:dyDescent="0.3">
      <c r="A164" t="s">
        <v>3503</v>
      </c>
      <c r="B164" t="s">
        <v>3504</v>
      </c>
      <c r="C164" s="7">
        <v>45843</v>
      </c>
      <c r="D164" t="s">
        <v>224</v>
      </c>
      <c r="E164" t="s">
        <v>3050</v>
      </c>
      <c r="F164" t="s">
        <v>390</v>
      </c>
      <c r="G164" t="s">
        <v>954</v>
      </c>
      <c r="H164">
        <v>1335</v>
      </c>
      <c r="I164">
        <v>414.06</v>
      </c>
      <c r="J164" t="s">
        <v>3048</v>
      </c>
      <c r="K164">
        <v>552770.1</v>
      </c>
      <c r="L164">
        <v>18</v>
      </c>
      <c r="M164">
        <v>99498.62</v>
      </c>
      <c r="N164">
        <v>652268.72</v>
      </c>
      <c r="O164" s="11">
        <f>IFERROR(INDEX(PO!$G$4:$G$563,MATCH(F164,PO!$A$4:$A$563,0)),"")</f>
        <v>414.06</v>
      </c>
      <c r="P164" s="12">
        <f>IFERROR(INDEX(GRN!$E$4:$E$559,MATCH(G164,GRN!$A$4:$A$559,0)),"")</f>
        <v>1335</v>
      </c>
      <c r="Q164" s="10" t="str">
        <f t="shared" si="14"/>
        <v/>
      </c>
      <c r="R164" s="10" t="str">
        <f t="shared" si="15"/>
        <v/>
      </c>
      <c r="S164" s="10" t="str">
        <f t="shared" si="16"/>
        <v/>
      </c>
      <c r="T164" s="10" t="str">
        <f t="shared" si="17"/>
        <v/>
      </c>
      <c r="U164" s="13" t="str">
        <f>IF(J164="Billet",I164/INDEX(Bench!$B$4:$B$15,MATCH(TEXT(C164,"yyyy-mm"),Bench!$A$4:$A$15,0))-1,"")</f>
        <v/>
      </c>
      <c r="V164" s="10" t="str">
        <f t="shared" si="18"/>
        <v/>
      </c>
      <c r="W164" s="10">
        <f>IF(E164="","n/a",COUNTIFS(GSTR2B!$B$4:$B$552,E164,GSTR2B!$C$4:$C$552,B164))</f>
        <v>1</v>
      </c>
      <c r="X164" s="10" t="str">
        <f t="shared" si="19"/>
        <v/>
      </c>
      <c r="Y164" s="11">
        <f>IF(N(W164)&gt;0,SUMIFS(GSTR2B!$F$4:$F$552,GSTR2B!$B$4:$B$552,E164,GSTR2B!$C$4:$C$552,B164),"")</f>
        <v>99498.62</v>
      </c>
      <c r="Z164" s="10" t="str">
        <f t="shared" si="20"/>
        <v/>
      </c>
    </row>
    <row r="165" spans="1:26" x14ac:dyDescent="0.3">
      <c r="A165" t="s">
        <v>3505</v>
      </c>
      <c r="B165" t="s">
        <v>3506</v>
      </c>
      <c r="C165" s="7">
        <v>45937</v>
      </c>
      <c r="D165" t="s">
        <v>277</v>
      </c>
      <c r="E165" t="s">
        <v>3152</v>
      </c>
      <c r="F165" t="s">
        <v>391</v>
      </c>
      <c r="G165" t="s">
        <v>955</v>
      </c>
      <c r="H165">
        <v>1</v>
      </c>
      <c r="I165">
        <v>20251.71</v>
      </c>
      <c r="J165" t="s">
        <v>3053</v>
      </c>
      <c r="K165">
        <v>20251.71</v>
      </c>
      <c r="L165">
        <v>5</v>
      </c>
      <c r="M165">
        <v>1012.59</v>
      </c>
      <c r="N165">
        <v>21264.3</v>
      </c>
      <c r="O165" s="11">
        <f>IFERROR(INDEX(PO!$G$4:$G$563,MATCH(F165,PO!$A$4:$A$563,0)),"")</f>
        <v>20251.71</v>
      </c>
      <c r="P165" s="12">
        <f>IFERROR(INDEX(GRN!$E$4:$E$559,MATCH(G165,GRN!$A$4:$A$559,0)),"")</f>
        <v>1</v>
      </c>
      <c r="Q165" s="10" t="str">
        <f t="shared" si="14"/>
        <v/>
      </c>
      <c r="R165" s="10" t="str">
        <f t="shared" si="15"/>
        <v/>
      </c>
      <c r="S165" s="10" t="str">
        <f t="shared" si="16"/>
        <v/>
      </c>
      <c r="T165" s="10" t="str">
        <f t="shared" si="17"/>
        <v/>
      </c>
      <c r="U165" s="13" t="str">
        <f>IF(J165="Billet",I165/INDEX(Bench!$B$4:$B$15,MATCH(TEXT(C165,"yyyy-mm"),Bench!$A$4:$A$15,0))-1,"")</f>
        <v/>
      </c>
      <c r="V165" s="10" t="str">
        <f t="shared" si="18"/>
        <v/>
      </c>
      <c r="W165" s="10">
        <f>IF(E165="","n/a",COUNTIFS(GSTR2B!$B$4:$B$552,E165,GSTR2B!$C$4:$C$552,B165))</f>
        <v>1</v>
      </c>
      <c r="X165" s="10" t="str">
        <f t="shared" si="19"/>
        <v/>
      </c>
      <c r="Y165" s="11">
        <f>IF(N(W165)&gt;0,SUMIFS(GSTR2B!$F$4:$F$552,GSTR2B!$B$4:$B$552,E165,GSTR2B!$C$4:$C$552,B165),"")</f>
        <v>1012.59</v>
      </c>
      <c r="Z165" s="10" t="str">
        <f t="shared" si="20"/>
        <v/>
      </c>
    </row>
    <row r="166" spans="1:26" x14ac:dyDescent="0.3">
      <c r="A166" t="s">
        <v>3507</v>
      </c>
      <c r="B166" t="s">
        <v>3508</v>
      </c>
      <c r="C166" s="7">
        <v>45804</v>
      </c>
      <c r="D166" t="s">
        <v>202</v>
      </c>
      <c r="E166" t="s">
        <v>3125</v>
      </c>
      <c r="F166" t="s">
        <v>392</v>
      </c>
      <c r="G166" t="s">
        <v>956</v>
      </c>
      <c r="H166">
        <v>2714</v>
      </c>
      <c r="I166">
        <v>175.75</v>
      </c>
      <c r="J166" t="s">
        <v>3048</v>
      </c>
      <c r="K166">
        <v>476985.5</v>
      </c>
      <c r="L166">
        <v>18</v>
      </c>
      <c r="M166">
        <v>85857.39</v>
      </c>
      <c r="N166">
        <v>562842.89</v>
      </c>
      <c r="O166" s="11">
        <f>IFERROR(INDEX(PO!$G$4:$G$563,MATCH(F166,PO!$A$4:$A$563,0)),"")</f>
        <v>175.75</v>
      </c>
      <c r="P166" s="12">
        <f>IFERROR(INDEX(GRN!$E$4:$E$559,MATCH(G166,GRN!$A$4:$A$559,0)),"")</f>
        <v>2714</v>
      </c>
      <c r="Q166" s="10" t="str">
        <f t="shared" si="14"/>
        <v/>
      </c>
      <c r="R166" s="10" t="str">
        <f t="shared" si="15"/>
        <v/>
      </c>
      <c r="S166" s="10" t="str">
        <f t="shared" si="16"/>
        <v/>
      </c>
      <c r="T166" s="10" t="str">
        <f t="shared" si="17"/>
        <v/>
      </c>
      <c r="U166" s="13" t="str">
        <f>IF(J166="Billet",I166/INDEX(Bench!$B$4:$B$15,MATCH(TEXT(C166,"yyyy-mm"),Bench!$A$4:$A$15,0))-1,"")</f>
        <v/>
      </c>
      <c r="V166" s="10" t="str">
        <f t="shared" si="18"/>
        <v/>
      </c>
      <c r="W166" s="10">
        <f>IF(E166="","n/a",COUNTIFS(GSTR2B!$B$4:$B$552,E166,GSTR2B!$C$4:$C$552,B166))</f>
        <v>1</v>
      </c>
      <c r="X166" s="10" t="str">
        <f t="shared" si="19"/>
        <v/>
      </c>
      <c r="Y166" s="11">
        <f>IF(N(W166)&gt;0,SUMIFS(GSTR2B!$F$4:$F$552,GSTR2B!$B$4:$B$552,E166,GSTR2B!$C$4:$C$552,B166),"")</f>
        <v>85857.39</v>
      </c>
      <c r="Z166" s="10" t="str">
        <f t="shared" si="20"/>
        <v/>
      </c>
    </row>
    <row r="167" spans="1:26" x14ac:dyDescent="0.3">
      <c r="A167" t="s">
        <v>3509</v>
      </c>
      <c r="B167" t="s">
        <v>3510</v>
      </c>
      <c r="C167" s="7">
        <v>45843</v>
      </c>
      <c r="D167" t="s">
        <v>284</v>
      </c>
      <c r="E167" t="s">
        <v>3120</v>
      </c>
      <c r="F167" t="s">
        <v>393</v>
      </c>
      <c r="G167" t="s">
        <v>957</v>
      </c>
      <c r="H167">
        <v>2732</v>
      </c>
      <c r="I167">
        <v>93.47</v>
      </c>
      <c r="J167" t="s">
        <v>3043</v>
      </c>
      <c r="K167">
        <v>255360.04</v>
      </c>
      <c r="L167">
        <v>18</v>
      </c>
      <c r="M167">
        <v>45964.81</v>
      </c>
      <c r="N167">
        <v>301324.84999999998</v>
      </c>
      <c r="O167" s="11">
        <f>IFERROR(INDEX(PO!$G$4:$G$563,MATCH(F167,PO!$A$4:$A$563,0)),"")</f>
        <v>93.47</v>
      </c>
      <c r="P167" s="12">
        <f>IFERROR(INDEX(GRN!$E$4:$E$559,MATCH(G167,GRN!$A$4:$A$559,0)),"")</f>
        <v>2732</v>
      </c>
      <c r="Q167" s="10" t="str">
        <f t="shared" si="14"/>
        <v/>
      </c>
      <c r="R167" s="10" t="str">
        <f t="shared" si="15"/>
        <v/>
      </c>
      <c r="S167" s="10" t="str">
        <f t="shared" si="16"/>
        <v/>
      </c>
      <c r="T167" s="10" t="str">
        <f t="shared" si="17"/>
        <v/>
      </c>
      <c r="U167" s="13" t="str">
        <f>IF(J167="Billet",I167/INDEX(Bench!$B$4:$B$15,MATCH(TEXT(C167,"yyyy-mm"),Bench!$A$4:$A$15,0))-1,"")</f>
        <v/>
      </c>
      <c r="V167" s="10" t="str">
        <f t="shared" si="18"/>
        <v/>
      </c>
      <c r="W167" s="10">
        <f>IF(E167="","n/a",COUNTIFS(GSTR2B!$B$4:$B$552,E167,GSTR2B!$C$4:$C$552,B167))</f>
        <v>1</v>
      </c>
      <c r="X167" s="10" t="str">
        <f t="shared" si="19"/>
        <v/>
      </c>
      <c r="Y167" s="11">
        <f>IF(N(W167)&gt;0,SUMIFS(GSTR2B!$F$4:$F$552,GSTR2B!$B$4:$B$552,E167,GSTR2B!$C$4:$C$552,B167),"")</f>
        <v>45964.81</v>
      </c>
      <c r="Z167" s="10" t="str">
        <f t="shared" si="20"/>
        <v/>
      </c>
    </row>
    <row r="168" spans="1:26" x14ac:dyDescent="0.3">
      <c r="A168" t="s">
        <v>3511</v>
      </c>
      <c r="B168" t="s">
        <v>3512</v>
      </c>
      <c r="C168" s="7">
        <v>45811</v>
      </c>
      <c r="D168" t="s">
        <v>229</v>
      </c>
      <c r="E168" t="s">
        <v>3077</v>
      </c>
      <c r="F168" t="s">
        <v>394</v>
      </c>
      <c r="G168" t="s">
        <v>958</v>
      </c>
      <c r="H168">
        <v>762</v>
      </c>
      <c r="I168">
        <v>184.14</v>
      </c>
      <c r="J168" t="s">
        <v>3048</v>
      </c>
      <c r="K168">
        <v>140314.68</v>
      </c>
      <c r="L168">
        <v>18</v>
      </c>
      <c r="M168">
        <v>25256.639999999999</v>
      </c>
      <c r="N168">
        <v>165571.32</v>
      </c>
      <c r="O168" s="11">
        <f>IFERROR(INDEX(PO!$G$4:$G$563,MATCH(F168,PO!$A$4:$A$563,0)),"")</f>
        <v>184.14</v>
      </c>
      <c r="P168" s="12">
        <f>IFERROR(INDEX(GRN!$E$4:$E$559,MATCH(G168,GRN!$A$4:$A$559,0)),"")</f>
        <v>762</v>
      </c>
      <c r="Q168" s="10" t="str">
        <f t="shared" si="14"/>
        <v/>
      </c>
      <c r="R168" s="10" t="str">
        <f t="shared" si="15"/>
        <v/>
      </c>
      <c r="S168" s="10" t="str">
        <f t="shared" si="16"/>
        <v/>
      </c>
      <c r="T168" s="10" t="str">
        <f t="shared" si="17"/>
        <v/>
      </c>
      <c r="U168" s="13" t="str">
        <f>IF(J168="Billet",I168/INDEX(Bench!$B$4:$B$15,MATCH(TEXT(C168,"yyyy-mm"),Bench!$A$4:$A$15,0))-1,"")</f>
        <v/>
      </c>
      <c r="V168" s="10" t="str">
        <f t="shared" si="18"/>
        <v/>
      </c>
      <c r="W168" s="10">
        <f>IF(E168="","n/a",COUNTIFS(GSTR2B!$B$4:$B$552,E168,GSTR2B!$C$4:$C$552,B168))</f>
        <v>1</v>
      </c>
      <c r="X168" s="10" t="str">
        <f t="shared" si="19"/>
        <v/>
      </c>
      <c r="Y168" s="11">
        <f>IF(N(W168)&gt;0,SUMIFS(GSTR2B!$F$4:$F$552,GSTR2B!$B$4:$B$552,E168,GSTR2B!$C$4:$C$552,B168),"")</f>
        <v>25256.639999999999</v>
      </c>
      <c r="Z168" s="10" t="str">
        <f t="shared" si="20"/>
        <v/>
      </c>
    </row>
    <row r="169" spans="1:26" x14ac:dyDescent="0.3">
      <c r="A169" t="s">
        <v>3513</v>
      </c>
      <c r="B169" t="s">
        <v>3514</v>
      </c>
      <c r="C169" s="7">
        <v>45801</v>
      </c>
      <c r="D169" t="s">
        <v>241</v>
      </c>
      <c r="E169" t="s">
        <v>3116</v>
      </c>
      <c r="F169" t="s">
        <v>395</v>
      </c>
      <c r="G169" t="s">
        <v>959</v>
      </c>
      <c r="H169">
        <v>2718</v>
      </c>
      <c r="I169">
        <v>72.92</v>
      </c>
      <c r="J169" t="s">
        <v>3038</v>
      </c>
      <c r="K169">
        <v>198196.56</v>
      </c>
      <c r="L169">
        <v>18</v>
      </c>
      <c r="M169">
        <v>35675.379999999997</v>
      </c>
      <c r="N169">
        <v>233871.94</v>
      </c>
      <c r="O169" s="11">
        <f>IFERROR(INDEX(PO!$G$4:$G$563,MATCH(F169,PO!$A$4:$A$563,0)),"")</f>
        <v>72.92</v>
      </c>
      <c r="P169" s="12">
        <f>IFERROR(INDEX(GRN!$E$4:$E$559,MATCH(G169,GRN!$A$4:$A$559,0)),"")</f>
        <v>2718</v>
      </c>
      <c r="Q169" s="10" t="str">
        <f t="shared" si="14"/>
        <v/>
      </c>
      <c r="R169" s="10" t="str">
        <f t="shared" si="15"/>
        <v/>
      </c>
      <c r="S169" s="10" t="str">
        <f t="shared" si="16"/>
        <v/>
      </c>
      <c r="T169" s="10" t="str">
        <f t="shared" si="17"/>
        <v/>
      </c>
      <c r="U169" s="13" t="str">
        <f>IF(J169="Billet",I169/INDEX(Bench!$B$4:$B$15,MATCH(TEXT(C169,"yyyy-mm"),Bench!$A$4:$A$15,0))-1,"")</f>
        <v/>
      </c>
      <c r="V169" s="10" t="str">
        <f t="shared" si="18"/>
        <v/>
      </c>
      <c r="W169" s="10">
        <f>IF(E169="","n/a",COUNTIFS(GSTR2B!$B$4:$B$552,E169,GSTR2B!$C$4:$C$552,B169))</f>
        <v>1</v>
      </c>
      <c r="X169" s="10" t="str">
        <f t="shared" si="19"/>
        <v/>
      </c>
      <c r="Y169" s="11">
        <f>IF(N(W169)&gt;0,SUMIFS(GSTR2B!$F$4:$F$552,GSTR2B!$B$4:$B$552,E169,GSTR2B!$C$4:$C$552,B169),"")</f>
        <v>35675.379999999997</v>
      </c>
      <c r="Z169" s="10" t="str">
        <f t="shared" si="20"/>
        <v/>
      </c>
    </row>
    <row r="170" spans="1:26" x14ac:dyDescent="0.3">
      <c r="A170" t="s">
        <v>3515</v>
      </c>
      <c r="B170" t="s">
        <v>3516</v>
      </c>
      <c r="C170" s="7">
        <v>45820</v>
      </c>
      <c r="D170" t="s">
        <v>188</v>
      </c>
      <c r="E170" t="s">
        <v>3112</v>
      </c>
      <c r="F170" t="s">
        <v>396</v>
      </c>
      <c r="G170" t="s">
        <v>960</v>
      </c>
      <c r="H170">
        <v>17917</v>
      </c>
      <c r="I170">
        <v>243.04</v>
      </c>
      <c r="J170" t="s">
        <v>3032</v>
      </c>
      <c r="K170">
        <v>4354547.68</v>
      </c>
      <c r="L170">
        <v>18</v>
      </c>
      <c r="M170">
        <v>783818.58</v>
      </c>
      <c r="N170">
        <v>5138366.26</v>
      </c>
      <c r="O170" s="11">
        <f>IFERROR(INDEX(PO!$G$4:$G$563,MATCH(F170,PO!$A$4:$A$563,0)),"")</f>
        <v>243.04</v>
      </c>
      <c r="P170" s="12">
        <f>IFERROR(INDEX(GRN!$E$4:$E$559,MATCH(G170,GRN!$A$4:$A$559,0)),"")</f>
        <v>17917</v>
      </c>
      <c r="Q170" s="10" t="str">
        <f t="shared" si="14"/>
        <v/>
      </c>
      <c r="R170" s="10" t="str">
        <f t="shared" si="15"/>
        <v/>
      </c>
      <c r="S170" s="10" t="str">
        <f t="shared" si="16"/>
        <v/>
      </c>
      <c r="T170" s="10" t="str">
        <f t="shared" si="17"/>
        <v>FLAG</v>
      </c>
      <c r="U170" s="13">
        <f>IF(J170="Billet",I170/INDEX(Bench!$B$4:$B$15,MATCH(TEXT(C170,"yyyy-mm"),Bench!$A$4:$A$15,0))-1,"")</f>
        <v>4.1162426936680596E-4</v>
      </c>
      <c r="V170" s="10" t="str">
        <f t="shared" si="18"/>
        <v/>
      </c>
      <c r="W170" s="10">
        <f>IF(E170="","n/a",COUNTIFS(GSTR2B!$B$4:$B$552,E170,GSTR2B!$C$4:$C$552,B170))</f>
        <v>1</v>
      </c>
      <c r="X170" s="10" t="str">
        <f t="shared" si="19"/>
        <v/>
      </c>
      <c r="Y170" s="11">
        <f>IF(N(W170)&gt;0,SUMIFS(GSTR2B!$F$4:$F$552,GSTR2B!$B$4:$B$552,E170,GSTR2B!$C$4:$C$552,B170),"")</f>
        <v>783818.58</v>
      </c>
      <c r="Z170" s="10" t="str">
        <f t="shared" si="20"/>
        <v/>
      </c>
    </row>
    <row r="171" spans="1:26" x14ac:dyDescent="0.3">
      <c r="A171" t="s">
        <v>3517</v>
      </c>
      <c r="B171" t="s">
        <v>3516</v>
      </c>
      <c r="C171" s="7">
        <v>45841</v>
      </c>
      <c r="D171" t="s">
        <v>188</v>
      </c>
      <c r="E171" t="s">
        <v>3112</v>
      </c>
      <c r="F171" t="s">
        <v>396</v>
      </c>
      <c r="G171" t="s">
        <v>960</v>
      </c>
      <c r="H171">
        <v>17917</v>
      </c>
      <c r="I171">
        <v>243.04</v>
      </c>
      <c r="J171" t="s">
        <v>3032</v>
      </c>
      <c r="K171">
        <v>4354547.68</v>
      </c>
      <c r="L171">
        <v>18</v>
      </c>
      <c r="M171">
        <v>783818.58</v>
      </c>
      <c r="N171">
        <v>5138366.26</v>
      </c>
      <c r="O171" s="11">
        <f>IFERROR(INDEX(PO!$G$4:$G$563,MATCH(F171,PO!$A$4:$A$563,0)),"")</f>
        <v>243.04</v>
      </c>
      <c r="P171" s="12">
        <f>IFERROR(INDEX(GRN!$E$4:$E$559,MATCH(G171,GRN!$A$4:$A$559,0)),"")</f>
        <v>17917</v>
      </c>
      <c r="Q171" s="10" t="str">
        <f t="shared" si="14"/>
        <v/>
      </c>
      <c r="R171" s="10" t="str">
        <f t="shared" si="15"/>
        <v/>
      </c>
      <c r="S171" s="10" t="str">
        <f t="shared" si="16"/>
        <v/>
      </c>
      <c r="T171" s="10" t="str">
        <f t="shared" si="17"/>
        <v>FLAG</v>
      </c>
      <c r="U171" s="13">
        <f>IF(J171="Billet",I171/INDEX(Bench!$B$4:$B$15,MATCH(TEXT(C171,"yyyy-mm"),Bench!$A$4:$A$15,0))-1,"")</f>
        <v>-1.3969923576300225E-3</v>
      </c>
      <c r="V171" s="10" t="str">
        <f t="shared" si="18"/>
        <v/>
      </c>
      <c r="W171" s="10">
        <f>IF(E171="","n/a",COUNTIFS(GSTR2B!$B$4:$B$552,E171,GSTR2B!$C$4:$C$552,B171))</f>
        <v>1</v>
      </c>
      <c r="X171" s="10" t="str">
        <f t="shared" si="19"/>
        <v/>
      </c>
      <c r="Y171" s="11">
        <f>IF(N(W171)&gt;0,SUMIFS(GSTR2B!$F$4:$F$552,GSTR2B!$B$4:$B$552,E171,GSTR2B!$C$4:$C$552,B171),"")</f>
        <v>783818.58</v>
      </c>
      <c r="Z171" s="10" t="str">
        <f t="shared" si="20"/>
        <v/>
      </c>
    </row>
    <row r="172" spans="1:26" x14ac:dyDescent="0.3">
      <c r="A172" t="s">
        <v>3518</v>
      </c>
      <c r="B172" t="s">
        <v>3519</v>
      </c>
      <c r="C172" s="7">
        <v>45928</v>
      </c>
      <c r="D172" t="s">
        <v>227</v>
      </c>
      <c r="E172" t="s">
        <v>3034</v>
      </c>
      <c r="F172" t="s">
        <v>397</v>
      </c>
      <c r="G172" t="s">
        <v>961</v>
      </c>
      <c r="H172">
        <v>14596</v>
      </c>
      <c r="I172">
        <v>246.47</v>
      </c>
      <c r="J172" t="s">
        <v>3032</v>
      </c>
      <c r="K172">
        <v>3597476.12</v>
      </c>
      <c r="L172">
        <v>18</v>
      </c>
      <c r="M172">
        <v>647545.69999999995</v>
      </c>
      <c r="N172">
        <v>4245021.82</v>
      </c>
      <c r="O172" s="11">
        <f>IFERROR(INDEX(PO!$G$4:$G$563,MATCH(F172,PO!$A$4:$A$563,0)),"")</f>
        <v>246.47</v>
      </c>
      <c r="P172" s="12">
        <f>IFERROR(INDEX(GRN!$E$4:$E$559,MATCH(G172,GRN!$A$4:$A$559,0)),"")</f>
        <v>14596</v>
      </c>
      <c r="Q172" s="10" t="str">
        <f t="shared" si="14"/>
        <v/>
      </c>
      <c r="R172" s="10" t="str">
        <f t="shared" si="15"/>
        <v/>
      </c>
      <c r="S172" s="10" t="str">
        <f t="shared" si="16"/>
        <v/>
      </c>
      <c r="T172" s="10" t="str">
        <f t="shared" si="17"/>
        <v/>
      </c>
      <c r="U172" s="13">
        <f>IF(J172="Billet",I172/INDEX(Bench!$B$4:$B$15,MATCH(TEXT(C172,"yyyy-mm"),Bench!$A$4:$A$15,0))-1,"")</f>
        <v>-3.1547017189079707E-3</v>
      </c>
      <c r="V172" s="10" t="str">
        <f t="shared" si="18"/>
        <v/>
      </c>
      <c r="W172" s="10">
        <f>IF(E172="","n/a",COUNTIFS(GSTR2B!$B$4:$B$552,E172,GSTR2B!$C$4:$C$552,B172))</f>
        <v>1</v>
      </c>
      <c r="X172" s="10" t="str">
        <f t="shared" si="19"/>
        <v/>
      </c>
      <c r="Y172" s="11">
        <f>IF(N(W172)&gt;0,SUMIFS(GSTR2B!$F$4:$F$552,GSTR2B!$B$4:$B$552,E172,GSTR2B!$C$4:$C$552,B172),"")</f>
        <v>647545.69999999995</v>
      </c>
      <c r="Z172" s="10" t="str">
        <f t="shared" si="20"/>
        <v/>
      </c>
    </row>
    <row r="173" spans="1:26" x14ac:dyDescent="0.3">
      <c r="A173" t="s">
        <v>3520</v>
      </c>
      <c r="B173" t="s">
        <v>3521</v>
      </c>
      <c r="C173" s="7">
        <v>46014</v>
      </c>
      <c r="D173" t="s">
        <v>220</v>
      </c>
      <c r="E173" t="s">
        <v>3145</v>
      </c>
      <c r="F173" t="s">
        <v>398</v>
      </c>
      <c r="G173" t="s">
        <v>962</v>
      </c>
      <c r="H173">
        <v>3593</v>
      </c>
      <c r="I173">
        <v>91.94</v>
      </c>
      <c r="J173" t="s">
        <v>3043</v>
      </c>
      <c r="K173">
        <v>330340.42</v>
      </c>
      <c r="L173">
        <v>18</v>
      </c>
      <c r="M173">
        <v>59461.279999999999</v>
      </c>
      <c r="N173">
        <v>389801.7</v>
      </c>
      <c r="O173" s="11">
        <f>IFERROR(INDEX(PO!$G$4:$G$563,MATCH(F173,PO!$A$4:$A$563,0)),"")</f>
        <v>91.94</v>
      </c>
      <c r="P173" s="12">
        <f>IFERROR(INDEX(GRN!$E$4:$E$559,MATCH(G173,GRN!$A$4:$A$559,0)),"")</f>
        <v>3593</v>
      </c>
      <c r="Q173" s="10" t="str">
        <f t="shared" si="14"/>
        <v/>
      </c>
      <c r="R173" s="10" t="str">
        <f t="shared" si="15"/>
        <v/>
      </c>
      <c r="S173" s="10" t="str">
        <f t="shared" si="16"/>
        <v/>
      </c>
      <c r="T173" s="10" t="str">
        <f t="shared" si="17"/>
        <v/>
      </c>
      <c r="U173" s="13" t="str">
        <f>IF(J173="Billet",I173/INDEX(Bench!$B$4:$B$15,MATCH(TEXT(C173,"yyyy-mm"),Bench!$A$4:$A$15,0))-1,"")</f>
        <v/>
      </c>
      <c r="V173" s="10" t="str">
        <f t="shared" si="18"/>
        <v/>
      </c>
      <c r="W173" s="10">
        <f>IF(E173="","n/a",COUNTIFS(GSTR2B!$B$4:$B$552,E173,GSTR2B!$C$4:$C$552,B173))</f>
        <v>1</v>
      </c>
      <c r="X173" s="10" t="str">
        <f t="shared" si="19"/>
        <v/>
      </c>
      <c r="Y173" s="11">
        <f>IF(N(W173)&gt;0,SUMIFS(GSTR2B!$F$4:$F$552,GSTR2B!$B$4:$B$552,E173,GSTR2B!$C$4:$C$552,B173),"")</f>
        <v>59461.279999999999</v>
      </c>
      <c r="Z173" s="10" t="str">
        <f t="shared" si="20"/>
        <v/>
      </c>
    </row>
    <row r="174" spans="1:26" x14ac:dyDescent="0.3">
      <c r="A174" t="s">
        <v>3522</v>
      </c>
      <c r="B174" t="s">
        <v>3523</v>
      </c>
      <c r="C174" s="7">
        <v>45998</v>
      </c>
      <c r="D174" t="s">
        <v>235</v>
      </c>
      <c r="E174" t="s">
        <v>3085</v>
      </c>
      <c r="F174" t="s">
        <v>399</v>
      </c>
      <c r="G174" t="s">
        <v>963</v>
      </c>
      <c r="H174">
        <v>1</v>
      </c>
      <c r="I174">
        <v>59680.99</v>
      </c>
      <c r="J174" t="s">
        <v>3059</v>
      </c>
      <c r="K174">
        <v>59680.99</v>
      </c>
      <c r="L174">
        <v>18</v>
      </c>
      <c r="M174">
        <v>10742.58</v>
      </c>
      <c r="N174">
        <v>70423.569999999992</v>
      </c>
      <c r="O174" s="11">
        <f>IFERROR(INDEX(PO!$G$4:$G$563,MATCH(F174,PO!$A$4:$A$563,0)),"")</f>
        <v>59680.99</v>
      </c>
      <c r="P174" s="12">
        <f>IFERROR(INDEX(GRN!$E$4:$E$559,MATCH(G174,GRN!$A$4:$A$559,0)),"")</f>
        <v>1</v>
      </c>
      <c r="Q174" s="10" t="str">
        <f t="shared" si="14"/>
        <v/>
      </c>
      <c r="R174" s="10" t="str">
        <f t="shared" si="15"/>
        <v/>
      </c>
      <c r="S174" s="10" t="str">
        <f t="shared" si="16"/>
        <v/>
      </c>
      <c r="T174" s="10" t="str">
        <f t="shared" si="17"/>
        <v/>
      </c>
      <c r="U174" s="13" t="str">
        <f>IF(J174="Billet",I174/INDEX(Bench!$B$4:$B$15,MATCH(TEXT(C174,"yyyy-mm"),Bench!$A$4:$A$15,0))-1,"")</f>
        <v/>
      </c>
      <c r="V174" s="10" t="str">
        <f t="shared" si="18"/>
        <v/>
      </c>
      <c r="W174" s="10">
        <f>IF(E174="","n/a",COUNTIFS(GSTR2B!$B$4:$B$552,E174,GSTR2B!$C$4:$C$552,B174))</f>
        <v>1</v>
      </c>
      <c r="X174" s="10" t="str">
        <f t="shared" si="19"/>
        <v/>
      </c>
      <c r="Y174" s="11">
        <f>IF(N(W174)&gt;0,SUMIFS(GSTR2B!$F$4:$F$552,GSTR2B!$B$4:$B$552,E174,GSTR2B!$C$4:$C$552,B174),"")</f>
        <v>10742.58</v>
      </c>
      <c r="Z174" s="10" t="str">
        <f t="shared" si="20"/>
        <v/>
      </c>
    </row>
    <row r="175" spans="1:26" x14ac:dyDescent="0.3">
      <c r="A175" t="s">
        <v>3524</v>
      </c>
      <c r="B175" t="s">
        <v>3525</v>
      </c>
      <c r="C175" s="7">
        <v>45940</v>
      </c>
      <c r="D175" t="s">
        <v>262</v>
      </c>
      <c r="E175" t="s">
        <v>3149</v>
      </c>
      <c r="F175" t="s">
        <v>400</v>
      </c>
      <c r="G175" t="s">
        <v>964</v>
      </c>
      <c r="H175">
        <v>631</v>
      </c>
      <c r="I175">
        <v>44.53</v>
      </c>
      <c r="J175" t="s">
        <v>3048</v>
      </c>
      <c r="K175">
        <v>28098.43</v>
      </c>
      <c r="L175">
        <v>18</v>
      </c>
      <c r="M175">
        <v>5057.72</v>
      </c>
      <c r="N175">
        <v>33156.15</v>
      </c>
      <c r="O175" s="11">
        <f>IFERROR(INDEX(PO!$G$4:$G$563,MATCH(F175,PO!$A$4:$A$563,0)),"")</f>
        <v>44.53</v>
      </c>
      <c r="P175" s="12">
        <f>IFERROR(INDEX(GRN!$E$4:$E$559,MATCH(G175,GRN!$A$4:$A$559,0)),"")</f>
        <v>631</v>
      </c>
      <c r="Q175" s="10" t="str">
        <f t="shared" si="14"/>
        <v/>
      </c>
      <c r="R175" s="10" t="str">
        <f t="shared" si="15"/>
        <v/>
      </c>
      <c r="S175" s="10" t="str">
        <f t="shared" si="16"/>
        <v/>
      </c>
      <c r="T175" s="10" t="str">
        <f t="shared" si="17"/>
        <v/>
      </c>
      <c r="U175" s="13" t="str">
        <f>IF(J175="Billet",I175/INDEX(Bench!$B$4:$B$15,MATCH(TEXT(C175,"yyyy-mm"),Bench!$A$4:$A$15,0))-1,"")</f>
        <v/>
      </c>
      <c r="V175" s="10" t="str">
        <f t="shared" si="18"/>
        <v/>
      </c>
      <c r="W175" s="10">
        <f>IF(E175="","n/a",COUNTIFS(GSTR2B!$B$4:$B$552,E175,GSTR2B!$C$4:$C$552,B175))</f>
        <v>1</v>
      </c>
      <c r="X175" s="10" t="str">
        <f t="shared" si="19"/>
        <v/>
      </c>
      <c r="Y175" s="11">
        <f>IF(N(W175)&gt;0,SUMIFS(GSTR2B!$F$4:$F$552,GSTR2B!$B$4:$B$552,E175,GSTR2B!$C$4:$C$552,B175),"")</f>
        <v>5057.72</v>
      </c>
      <c r="Z175" s="10" t="str">
        <f t="shared" si="20"/>
        <v/>
      </c>
    </row>
    <row r="176" spans="1:26" x14ac:dyDescent="0.3">
      <c r="A176" t="s">
        <v>3526</v>
      </c>
      <c r="B176" t="s">
        <v>3527</v>
      </c>
      <c r="C176" s="7">
        <v>46035</v>
      </c>
      <c r="D176" t="s">
        <v>284</v>
      </c>
      <c r="E176" t="s">
        <v>3120</v>
      </c>
      <c r="F176" t="s">
        <v>401</v>
      </c>
      <c r="G176" t="s">
        <v>965</v>
      </c>
      <c r="H176">
        <v>3375</v>
      </c>
      <c r="I176">
        <v>135.30000000000001</v>
      </c>
      <c r="J176" t="s">
        <v>3043</v>
      </c>
      <c r="K176">
        <v>456637.5</v>
      </c>
      <c r="L176">
        <v>18</v>
      </c>
      <c r="M176">
        <v>82194.75</v>
      </c>
      <c r="N176">
        <v>538832.25</v>
      </c>
      <c r="O176" s="11">
        <f>IFERROR(INDEX(PO!$G$4:$G$563,MATCH(F176,PO!$A$4:$A$563,0)),"")</f>
        <v>135.30000000000001</v>
      </c>
      <c r="P176" s="12">
        <f>IFERROR(INDEX(GRN!$E$4:$E$559,MATCH(G176,GRN!$A$4:$A$559,0)),"")</f>
        <v>3375</v>
      </c>
      <c r="Q176" s="10" t="str">
        <f t="shared" si="14"/>
        <v/>
      </c>
      <c r="R176" s="10" t="str">
        <f t="shared" si="15"/>
        <v/>
      </c>
      <c r="S176" s="10" t="str">
        <f t="shared" si="16"/>
        <v/>
      </c>
      <c r="T176" s="10" t="str">
        <f t="shared" si="17"/>
        <v/>
      </c>
      <c r="U176" s="13" t="str">
        <f>IF(J176="Billet",I176/INDEX(Bench!$B$4:$B$15,MATCH(TEXT(C176,"yyyy-mm"),Bench!$A$4:$A$15,0))-1,"")</f>
        <v/>
      </c>
      <c r="V176" s="10" t="str">
        <f t="shared" si="18"/>
        <v/>
      </c>
      <c r="W176" s="10">
        <f>IF(E176="","n/a",COUNTIFS(GSTR2B!$B$4:$B$552,E176,GSTR2B!$C$4:$C$552,B176))</f>
        <v>0</v>
      </c>
      <c r="X176" s="10" t="str">
        <f t="shared" si="19"/>
        <v>FLAG</v>
      </c>
      <c r="Y176" s="11" t="str">
        <f>IF(N(W176)&gt;0,SUMIFS(GSTR2B!$F$4:$F$552,GSTR2B!$B$4:$B$552,E176,GSTR2B!$C$4:$C$552,B176),"")</f>
        <v/>
      </c>
      <c r="Z176" s="10" t="str">
        <f t="shared" si="20"/>
        <v/>
      </c>
    </row>
    <row r="177" spans="1:26" x14ac:dyDescent="0.3">
      <c r="A177" t="s">
        <v>3528</v>
      </c>
      <c r="B177" t="s">
        <v>3529</v>
      </c>
      <c r="C177" s="7">
        <v>45837</v>
      </c>
      <c r="D177" t="s">
        <v>239</v>
      </c>
      <c r="E177" t="s">
        <v>3105</v>
      </c>
      <c r="F177" t="s">
        <v>402</v>
      </c>
      <c r="G177" t="s">
        <v>966</v>
      </c>
      <c r="H177">
        <v>9</v>
      </c>
      <c r="I177">
        <v>31708.26</v>
      </c>
      <c r="J177" t="s">
        <v>3053</v>
      </c>
      <c r="K177">
        <v>285374.34000000003</v>
      </c>
      <c r="L177">
        <v>5</v>
      </c>
      <c r="M177">
        <v>14268.72</v>
      </c>
      <c r="N177">
        <v>299643.06</v>
      </c>
      <c r="O177" s="11">
        <f>IFERROR(INDEX(PO!$G$4:$G$563,MATCH(F177,PO!$A$4:$A$563,0)),"")</f>
        <v>31708.26</v>
      </c>
      <c r="P177" s="12">
        <f>IFERROR(INDEX(GRN!$E$4:$E$559,MATCH(G177,GRN!$A$4:$A$559,0)),"")</f>
        <v>9</v>
      </c>
      <c r="Q177" s="10" t="str">
        <f t="shared" si="14"/>
        <v/>
      </c>
      <c r="R177" s="10" t="str">
        <f t="shared" si="15"/>
        <v/>
      </c>
      <c r="S177" s="10" t="str">
        <f t="shared" si="16"/>
        <v/>
      </c>
      <c r="T177" s="10" t="str">
        <f t="shared" si="17"/>
        <v/>
      </c>
      <c r="U177" s="13" t="str">
        <f>IF(J177="Billet",I177/INDEX(Bench!$B$4:$B$15,MATCH(TEXT(C177,"yyyy-mm"),Bench!$A$4:$A$15,0))-1,"")</f>
        <v/>
      </c>
      <c r="V177" s="10" t="str">
        <f t="shared" si="18"/>
        <v/>
      </c>
      <c r="W177" s="10">
        <f>IF(E177="","n/a",COUNTIFS(GSTR2B!$B$4:$B$552,E177,GSTR2B!$C$4:$C$552,B177))</f>
        <v>1</v>
      </c>
      <c r="X177" s="10" t="str">
        <f t="shared" si="19"/>
        <v/>
      </c>
      <c r="Y177" s="11">
        <f>IF(N(W177)&gt;0,SUMIFS(GSTR2B!$F$4:$F$552,GSTR2B!$B$4:$B$552,E177,GSTR2B!$C$4:$C$552,B177),"")</f>
        <v>14268.72</v>
      </c>
      <c r="Z177" s="10" t="str">
        <f t="shared" si="20"/>
        <v/>
      </c>
    </row>
    <row r="178" spans="1:26" x14ac:dyDescent="0.3">
      <c r="A178" t="s">
        <v>3530</v>
      </c>
      <c r="B178" t="s">
        <v>3531</v>
      </c>
      <c r="C178" s="7">
        <v>45976</v>
      </c>
      <c r="D178" t="s">
        <v>212</v>
      </c>
      <c r="E178" t="s">
        <v>3141</v>
      </c>
      <c r="F178" t="s">
        <v>403</v>
      </c>
      <c r="G178" t="s">
        <v>967</v>
      </c>
      <c r="H178">
        <v>2436</v>
      </c>
      <c r="I178">
        <v>92.69</v>
      </c>
      <c r="J178" t="s">
        <v>3038</v>
      </c>
      <c r="K178">
        <v>225792.84</v>
      </c>
      <c r="L178">
        <v>18</v>
      </c>
      <c r="M178">
        <v>40642.71</v>
      </c>
      <c r="N178">
        <v>266435.55</v>
      </c>
      <c r="O178" s="11">
        <f>IFERROR(INDEX(PO!$G$4:$G$563,MATCH(F178,PO!$A$4:$A$563,0)),"")</f>
        <v>92.69</v>
      </c>
      <c r="P178" s="12">
        <f>IFERROR(INDEX(GRN!$E$4:$E$559,MATCH(G178,GRN!$A$4:$A$559,0)),"")</f>
        <v>2436</v>
      </c>
      <c r="Q178" s="10" t="str">
        <f t="shared" si="14"/>
        <v/>
      </c>
      <c r="R178" s="10" t="str">
        <f t="shared" si="15"/>
        <v/>
      </c>
      <c r="S178" s="10" t="str">
        <f t="shared" si="16"/>
        <v/>
      </c>
      <c r="T178" s="10" t="str">
        <f t="shared" si="17"/>
        <v/>
      </c>
      <c r="U178" s="13" t="str">
        <f>IF(J178="Billet",I178/INDEX(Bench!$B$4:$B$15,MATCH(TEXT(C178,"yyyy-mm"),Bench!$A$4:$A$15,0))-1,"")</f>
        <v/>
      </c>
      <c r="V178" s="10" t="str">
        <f t="shared" si="18"/>
        <v/>
      </c>
      <c r="W178" s="10">
        <f>IF(E178="","n/a",COUNTIFS(GSTR2B!$B$4:$B$552,E178,GSTR2B!$C$4:$C$552,B178))</f>
        <v>1</v>
      </c>
      <c r="X178" s="10" t="str">
        <f t="shared" si="19"/>
        <v/>
      </c>
      <c r="Y178" s="11">
        <f>IF(N(W178)&gt;0,SUMIFS(GSTR2B!$F$4:$F$552,GSTR2B!$B$4:$B$552,E178,GSTR2B!$C$4:$C$552,B178),"")</f>
        <v>40642.71</v>
      </c>
      <c r="Z178" s="10" t="str">
        <f t="shared" si="20"/>
        <v/>
      </c>
    </row>
    <row r="179" spans="1:26" x14ac:dyDescent="0.3">
      <c r="A179" t="s">
        <v>3532</v>
      </c>
      <c r="B179" t="s">
        <v>3533</v>
      </c>
      <c r="C179" s="7">
        <v>46042</v>
      </c>
      <c r="D179" t="s">
        <v>284</v>
      </c>
      <c r="E179" t="s">
        <v>3120</v>
      </c>
      <c r="F179" t="s">
        <v>404</v>
      </c>
      <c r="G179" t="s">
        <v>968</v>
      </c>
      <c r="H179">
        <v>4828</v>
      </c>
      <c r="I179">
        <v>90.88</v>
      </c>
      <c r="J179" t="s">
        <v>3043</v>
      </c>
      <c r="K179">
        <v>438768.64000000001</v>
      </c>
      <c r="L179">
        <v>18</v>
      </c>
      <c r="M179">
        <v>78978.36</v>
      </c>
      <c r="N179">
        <v>517747</v>
      </c>
      <c r="O179" s="11">
        <f>IFERROR(INDEX(PO!$G$4:$G$563,MATCH(F179,PO!$A$4:$A$563,0)),"")</f>
        <v>90.88</v>
      </c>
      <c r="P179" s="12">
        <f>IFERROR(INDEX(GRN!$E$4:$E$559,MATCH(G179,GRN!$A$4:$A$559,0)),"")</f>
        <v>4828</v>
      </c>
      <c r="Q179" s="10" t="str">
        <f t="shared" si="14"/>
        <v/>
      </c>
      <c r="R179" s="10" t="str">
        <f t="shared" si="15"/>
        <v/>
      </c>
      <c r="S179" s="10" t="str">
        <f t="shared" si="16"/>
        <v/>
      </c>
      <c r="T179" s="10" t="str">
        <f t="shared" si="17"/>
        <v/>
      </c>
      <c r="U179" s="13" t="str">
        <f>IF(J179="Billet",I179/INDEX(Bench!$B$4:$B$15,MATCH(TEXT(C179,"yyyy-mm"),Bench!$A$4:$A$15,0))-1,"")</f>
        <v/>
      </c>
      <c r="V179" s="10" t="str">
        <f t="shared" si="18"/>
        <v/>
      </c>
      <c r="W179" s="10">
        <f>IF(E179="","n/a",COUNTIFS(GSTR2B!$B$4:$B$552,E179,GSTR2B!$C$4:$C$552,B179))</f>
        <v>0</v>
      </c>
      <c r="X179" s="10" t="str">
        <f t="shared" si="19"/>
        <v>FLAG</v>
      </c>
      <c r="Y179" s="11" t="str">
        <f>IF(N(W179)&gt;0,SUMIFS(GSTR2B!$F$4:$F$552,GSTR2B!$B$4:$B$552,E179,GSTR2B!$C$4:$C$552,B179),"")</f>
        <v/>
      </c>
      <c r="Z179" s="10" t="str">
        <f t="shared" si="20"/>
        <v/>
      </c>
    </row>
    <row r="180" spans="1:26" x14ac:dyDescent="0.3">
      <c r="A180" t="s">
        <v>3534</v>
      </c>
      <c r="B180" t="s">
        <v>3535</v>
      </c>
      <c r="C180" s="7">
        <v>45841</v>
      </c>
      <c r="D180" t="s">
        <v>231</v>
      </c>
      <c r="E180" t="s">
        <v>3040</v>
      </c>
      <c r="F180" t="s">
        <v>405</v>
      </c>
      <c r="G180" t="s">
        <v>969</v>
      </c>
      <c r="H180">
        <v>4819</v>
      </c>
      <c r="I180">
        <v>60.61</v>
      </c>
      <c r="J180" t="s">
        <v>3038</v>
      </c>
      <c r="K180">
        <v>292079.59000000003</v>
      </c>
      <c r="L180">
        <v>18</v>
      </c>
      <c r="M180">
        <v>52574.33</v>
      </c>
      <c r="N180">
        <v>344653.92</v>
      </c>
      <c r="O180" s="11">
        <f>IFERROR(INDEX(PO!$G$4:$G$563,MATCH(F180,PO!$A$4:$A$563,0)),"")</f>
        <v>60.61</v>
      </c>
      <c r="P180" s="12">
        <f>IFERROR(INDEX(GRN!$E$4:$E$559,MATCH(G180,GRN!$A$4:$A$559,0)),"")</f>
        <v>4819</v>
      </c>
      <c r="Q180" s="10" t="str">
        <f t="shared" si="14"/>
        <v/>
      </c>
      <c r="R180" s="10" t="str">
        <f t="shared" si="15"/>
        <v/>
      </c>
      <c r="S180" s="10" t="str">
        <f t="shared" si="16"/>
        <v/>
      </c>
      <c r="T180" s="10" t="str">
        <f t="shared" si="17"/>
        <v/>
      </c>
      <c r="U180" s="13" t="str">
        <f>IF(J180="Billet",I180/INDEX(Bench!$B$4:$B$15,MATCH(TEXT(C180,"yyyy-mm"),Bench!$A$4:$A$15,0))-1,"")</f>
        <v/>
      </c>
      <c r="V180" s="10" t="str">
        <f t="shared" si="18"/>
        <v/>
      </c>
      <c r="W180" s="10">
        <f>IF(E180="","n/a",COUNTIFS(GSTR2B!$B$4:$B$552,E180,GSTR2B!$C$4:$C$552,B180))</f>
        <v>1</v>
      </c>
      <c r="X180" s="10" t="str">
        <f t="shared" si="19"/>
        <v/>
      </c>
      <c r="Y180" s="11">
        <f>IF(N(W180)&gt;0,SUMIFS(GSTR2B!$F$4:$F$552,GSTR2B!$B$4:$B$552,E180,GSTR2B!$C$4:$C$552,B180),"")</f>
        <v>52574.33</v>
      </c>
      <c r="Z180" s="10" t="str">
        <f t="shared" si="20"/>
        <v/>
      </c>
    </row>
    <row r="181" spans="1:26" x14ac:dyDescent="0.3">
      <c r="A181" t="s">
        <v>3536</v>
      </c>
      <c r="B181" t="s">
        <v>3537</v>
      </c>
      <c r="C181" s="7">
        <v>46017</v>
      </c>
      <c r="D181" t="s">
        <v>224</v>
      </c>
      <c r="E181" t="s">
        <v>3050</v>
      </c>
      <c r="F181" t="s">
        <v>406</v>
      </c>
      <c r="G181" t="s">
        <v>970</v>
      </c>
      <c r="H181">
        <v>2430</v>
      </c>
      <c r="I181">
        <v>496.22</v>
      </c>
      <c r="J181" t="s">
        <v>3048</v>
      </c>
      <c r="K181">
        <v>1205814.6000000001</v>
      </c>
      <c r="L181">
        <v>18</v>
      </c>
      <c r="M181">
        <v>217046.63</v>
      </c>
      <c r="N181">
        <v>1422861.23</v>
      </c>
      <c r="O181" s="11">
        <f>IFERROR(INDEX(PO!$G$4:$G$563,MATCH(F181,PO!$A$4:$A$563,0)),"")</f>
        <v>496.22</v>
      </c>
      <c r="P181" s="12">
        <f>IFERROR(INDEX(GRN!$E$4:$E$559,MATCH(G181,GRN!$A$4:$A$559,0)),"")</f>
        <v>2430</v>
      </c>
      <c r="Q181" s="10" t="str">
        <f t="shared" si="14"/>
        <v/>
      </c>
      <c r="R181" s="10" t="str">
        <f t="shared" si="15"/>
        <v/>
      </c>
      <c r="S181" s="10" t="str">
        <f t="shared" si="16"/>
        <v/>
      </c>
      <c r="T181" s="10" t="str">
        <f t="shared" si="17"/>
        <v/>
      </c>
      <c r="U181" s="13" t="str">
        <f>IF(J181="Billet",I181/INDEX(Bench!$B$4:$B$15,MATCH(TEXT(C181,"yyyy-mm"),Bench!$A$4:$A$15,0))-1,"")</f>
        <v/>
      </c>
      <c r="V181" s="10" t="str">
        <f t="shared" si="18"/>
        <v/>
      </c>
      <c r="W181" s="10">
        <f>IF(E181="","n/a",COUNTIFS(GSTR2B!$B$4:$B$552,E181,GSTR2B!$C$4:$C$552,B181))</f>
        <v>1</v>
      </c>
      <c r="X181" s="10" t="str">
        <f t="shared" si="19"/>
        <v/>
      </c>
      <c r="Y181" s="11">
        <f>IF(N(W181)&gt;0,SUMIFS(GSTR2B!$F$4:$F$552,GSTR2B!$B$4:$B$552,E181,GSTR2B!$C$4:$C$552,B181),"")</f>
        <v>217046.63</v>
      </c>
      <c r="Z181" s="10" t="str">
        <f t="shared" si="20"/>
        <v/>
      </c>
    </row>
    <row r="182" spans="1:26" x14ac:dyDescent="0.3">
      <c r="A182" t="s">
        <v>3538</v>
      </c>
      <c r="B182" t="s">
        <v>3539</v>
      </c>
      <c r="C182" s="7">
        <v>45818</v>
      </c>
      <c r="D182" t="s">
        <v>277</v>
      </c>
      <c r="E182" t="s">
        <v>3152</v>
      </c>
      <c r="F182" t="s">
        <v>407</v>
      </c>
      <c r="G182" t="s">
        <v>971</v>
      </c>
      <c r="H182">
        <v>2</v>
      </c>
      <c r="I182">
        <v>25704.3</v>
      </c>
      <c r="J182" t="s">
        <v>3053</v>
      </c>
      <c r="K182">
        <v>51408.6</v>
      </c>
      <c r="L182">
        <v>5</v>
      </c>
      <c r="M182">
        <v>2570.4299999999998</v>
      </c>
      <c r="N182">
        <v>53979.03</v>
      </c>
      <c r="O182" s="11">
        <f>IFERROR(INDEX(PO!$G$4:$G$563,MATCH(F182,PO!$A$4:$A$563,0)),"")</f>
        <v>25704.3</v>
      </c>
      <c r="P182" s="12">
        <f>IFERROR(INDEX(GRN!$E$4:$E$559,MATCH(G182,GRN!$A$4:$A$559,0)),"")</f>
        <v>2</v>
      </c>
      <c r="Q182" s="10" t="str">
        <f t="shared" si="14"/>
        <v/>
      </c>
      <c r="R182" s="10" t="str">
        <f t="shared" si="15"/>
        <v/>
      </c>
      <c r="S182" s="10" t="str">
        <f t="shared" si="16"/>
        <v/>
      </c>
      <c r="T182" s="10" t="str">
        <f t="shared" si="17"/>
        <v/>
      </c>
      <c r="U182" s="13" t="str">
        <f>IF(J182="Billet",I182/INDEX(Bench!$B$4:$B$15,MATCH(TEXT(C182,"yyyy-mm"),Bench!$A$4:$A$15,0))-1,"")</f>
        <v/>
      </c>
      <c r="V182" s="10" t="str">
        <f t="shared" si="18"/>
        <v/>
      </c>
      <c r="W182" s="10">
        <f>IF(E182="","n/a",COUNTIFS(GSTR2B!$B$4:$B$552,E182,GSTR2B!$C$4:$C$552,B182))</f>
        <v>1</v>
      </c>
      <c r="X182" s="10" t="str">
        <f t="shared" si="19"/>
        <v/>
      </c>
      <c r="Y182" s="11">
        <f>IF(N(W182)&gt;0,SUMIFS(GSTR2B!$F$4:$F$552,GSTR2B!$B$4:$B$552,E182,GSTR2B!$C$4:$C$552,B182),"")</f>
        <v>2570.4299999999998</v>
      </c>
      <c r="Z182" s="10" t="str">
        <f t="shared" si="20"/>
        <v/>
      </c>
    </row>
    <row r="183" spans="1:26" x14ac:dyDescent="0.3">
      <c r="A183" t="s">
        <v>3540</v>
      </c>
      <c r="B183" t="s">
        <v>3541</v>
      </c>
      <c r="C183" s="7">
        <v>45806</v>
      </c>
      <c r="D183" t="s">
        <v>253</v>
      </c>
      <c r="E183" t="s">
        <v>3129</v>
      </c>
      <c r="F183" t="s">
        <v>408</v>
      </c>
      <c r="G183" t="s">
        <v>972</v>
      </c>
      <c r="H183">
        <v>2</v>
      </c>
      <c r="I183">
        <v>26718.97</v>
      </c>
      <c r="J183" t="s">
        <v>3053</v>
      </c>
      <c r="K183">
        <v>53437.94</v>
      </c>
      <c r="L183">
        <v>5</v>
      </c>
      <c r="M183">
        <v>2671.9</v>
      </c>
      <c r="N183">
        <v>56109.84</v>
      </c>
      <c r="O183" s="11">
        <f>IFERROR(INDEX(PO!$G$4:$G$563,MATCH(F183,PO!$A$4:$A$563,0)),"")</f>
        <v>26718.97</v>
      </c>
      <c r="P183" s="12">
        <f>IFERROR(INDEX(GRN!$E$4:$E$559,MATCH(G183,GRN!$A$4:$A$559,0)),"")</f>
        <v>2</v>
      </c>
      <c r="Q183" s="10" t="str">
        <f t="shared" si="14"/>
        <v/>
      </c>
      <c r="R183" s="10" t="str">
        <f t="shared" si="15"/>
        <v/>
      </c>
      <c r="S183" s="10" t="str">
        <f t="shared" si="16"/>
        <v/>
      </c>
      <c r="T183" s="10" t="str">
        <f t="shared" si="17"/>
        <v/>
      </c>
      <c r="U183" s="13" t="str">
        <f>IF(J183="Billet",I183/INDEX(Bench!$B$4:$B$15,MATCH(TEXT(C183,"yyyy-mm"),Bench!$A$4:$A$15,0))-1,"")</f>
        <v/>
      </c>
      <c r="V183" s="10" t="str">
        <f t="shared" si="18"/>
        <v/>
      </c>
      <c r="W183" s="10">
        <f>IF(E183="","n/a",COUNTIFS(GSTR2B!$B$4:$B$552,E183,GSTR2B!$C$4:$C$552,B183))</f>
        <v>1</v>
      </c>
      <c r="X183" s="10" t="str">
        <f t="shared" si="19"/>
        <v/>
      </c>
      <c r="Y183" s="11">
        <f>IF(N(W183)&gt;0,SUMIFS(GSTR2B!$F$4:$F$552,GSTR2B!$B$4:$B$552,E183,GSTR2B!$C$4:$C$552,B183),"")</f>
        <v>2671.9</v>
      </c>
      <c r="Z183" s="10" t="str">
        <f t="shared" si="20"/>
        <v/>
      </c>
    </row>
    <row r="184" spans="1:26" x14ac:dyDescent="0.3">
      <c r="A184" t="s">
        <v>3542</v>
      </c>
      <c r="B184" t="s">
        <v>3543</v>
      </c>
      <c r="C184" s="7">
        <v>45886</v>
      </c>
      <c r="D184" t="s">
        <v>305</v>
      </c>
      <c r="E184" t="s">
        <v>3156</v>
      </c>
      <c r="F184" t="s">
        <v>409</v>
      </c>
      <c r="G184" t="s">
        <v>973</v>
      </c>
      <c r="H184">
        <v>1</v>
      </c>
      <c r="I184">
        <v>170244.44</v>
      </c>
      <c r="J184" t="s">
        <v>3059</v>
      </c>
      <c r="K184">
        <v>170244.44</v>
      </c>
      <c r="L184">
        <v>18</v>
      </c>
      <c r="M184">
        <v>30644</v>
      </c>
      <c r="N184">
        <v>200888.44</v>
      </c>
      <c r="O184" s="11">
        <f>IFERROR(INDEX(PO!$G$4:$G$563,MATCH(F184,PO!$A$4:$A$563,0)),"")</f>
        <v>170244.44</v>
      </c>
      <c r="P184" s="12">
        <f>IFERROR(INDEX(GRN!$E$4:$E$559,MATCH(G184,GRN!$A$4:$A$559,0)),"")</f>
        <v>1</v>
      </c>
      <c r="Q184" s="10" t="str">
        <f t="shared" si="14"/>
        <v/>
      </c>
      <c r="R184" s="10" t="str">
        <f t="shared" si="15"/>
        <v/>
      </c>
      <c r="S184" s="10" t="str">
        <f t="shared" si="16"/>
        <v/>
      </c>
      <c r="T184" s="10" t="str">
        <f t="shared" si="17"/>
        <v/>
      </c>
      <c r="U184" s="13" t="str">
        <f>IF(J184="Billet",I184/INDEX(Bench!$B$4:$B$15,MATCH(TEXT(C184,"yyyy-mm"),Bench!$A$4:$A$15,0))-1,"")</f>
        <v/>
      </c>
      <c r="V184" s="10" t="str">
        <f t="shared" si="18"/>
        <v/>
      </c>
      <c r="W184" s="10">
        <f>IF(E184="","n/a",COUNTIFS(GSTR2B!$B$4:$B$552,E184,GSTR2B!$C$4:$C$552,B184))</f>
        <v>1</v>
      </c>
      <c r="X184" s="10" t="str">
        <f t="shared" si="19"/>
        <v/>
      </c>
      <c r="Y184" s="11">
        <f>IF(N(W184)&gt;0,SUMIFS(GSTR2B!$F$4:$F$552,GSTR2B!$B$4:$B$552,E184,GSTR2B!$C$4:$C$552,B184),"")</f>
        <v>30644</v>
      </c>
      <c r="Z184" s="10" t="str">
        <f t="shared" si="20"/>
        <v/>
      </c>
    </row>
    <row r="185" spans="1:26" x14ac:dyDescent="0.3">
      <c r="A185" t="s">
        <v>3544</v>
      </c>
      <c r="B185" t="s">
        <v>3545</v>
      </c>
      <c r="C185" s="7">
        <v>45998</v>
      </c>
      <c r="D185" t="s">
        <v>227</v>
      </c>
      <c r="E185" t="s">
        <v>3034</v>
      </c>
      <c r="F185" t="s">
        <v>410</v>
      </c>
      <c r="G185" t="s">
        <v>974</v>
      </c>
      <c r="H185">
        <v>5038</v>
      </c>
      <c r="I185">
        <v>251.29</v>
      </c>
      <c r="J185" t="s">
        <v>3032</v>
      </c>
      <c r="K185">
        <v>1265999.02</v>
      </c>
      <c r="L185">
        <v>18</v>
      </c>
      <c r="M185">
        <v>227879.82</v>
      </c>
      <c r="N185">
        <v>1493878.84</v>
      </c>
      <c r="O185" s="11">
        <f>IFERROR(INDEX(PO!$G$4:$G$563,MATCH(F185,PO!$A$4:$A$563,0)),"")</f>
        <v>251.29</v>
      </c>
      <c r="P185" s="12">
        <f>IFERROR(INDEX(GRN!$E$4:$E$559,MATCH(G185,GRN!$A$4:$A$559,0)),"")</f>
        <v>5038</v>
      </c>
      <c r="Q185" s="10" t="str">
        <f t="shared" si="14"/>
        <v/>
      </c>
      <c r="R185" s="10" t="str">
        <f t="shared" si="15"/>
        <v/>
      </c>
      <c r="S185" s="10" t="str">
        <f t="shared" si="16"/>
        <v/>
      </c>
      <c r="T185" s="10" t="str">
        <f t="shared" si="17"/>
        <v/>
      </c>
      <c r="U185" s="13">
        <f>IF(J185="Billet",I185/INDEX(Bench!$B$4:$B$15,MATCH(TEXT(C185,"yyyy-mm"),Bench!$A$4:$A$15,0))-1,"")</f>
        <v>1.7821701972538406E-2</v>
      </c>
      <c r="V185" s="10" t="str">
        <f t="shared" si="18"/>
        <v/>
      </c>
      <c r="W185" s="10">
        <f>IF(E185="","n/a",COUNTIFS(GSTR2B!$B$4:$B$552,E185,GSTR2B!$C$4:$C$552,B185))</f>
        <v>1</v>
      </c>
      <c r="X185" s="10" t="str">
        <f t="shared" si="19"/>
        <v/>
      </c>
      <c r="Y185" s="11">
        <f>IF(N(W185)&gt;0,SUMIFS(GSTR2B!$F$4:$F$552,GSTR2B!$B$4:$B$552,E185,GSTR2B!$C$4:$C$552,B185),"")</f>
        <v>227879.82</v>
      </c>
      <c r="Z185" s="10" t="str">
        <f t="shared" si="20"/>
        <v/>
      </c>
    </row>
    <row r="186" spans="1:26" x14ac:dyDescent="0.3">
      <c r="A186" t="s">
        <v>3546</v>
      </c>
      <c r="B186" t="s">
        <v>3547</v>
      </c>
      <c r="C186" s="7">
        <v>45768</v>
      </c>
      <c r="D186" t="s">
        <v>224</v>
      </c>
      <c r="E186" t="s">
        <v>3050</v>
      </c>
      <c r="F186" t="s">
        <v>411</v>
      </c>
      <c r="G186" t="s">
        <v>975</v>
      </c>
      <c r="H186">
        <v>2185</v>
      </c>
      <c r="I186">
        <v>298.75</v>
      </c>
      <c r="J186" t="s">
        <v>3048</v>
      </c>
      <c r="K186">
        <v>652768.75</v>
      </c>
      <c r="L186">
        <v>18</v>
      </c>
      <c r="M186">
        <v>117498.38</v>
      </c>
      <c r="N186">
        <v>770267.13</v>
      </c>
      <c r="O186" s="11">
        <f>IFERROR(INDEX(PO!$G$4:$G$563,MATCH(F186,PO!$A$4:$A$563,0)),"")</f>
        <v>298.75</v>
      </c>
      <c r="P186" s="12">
        <f>IFERROR(INDEX(GRN!$E$4:$E$559,MATCH(G186,GRN!$A$4:$A$559,0)),"")</f>
        <v>2185</v>
      </c>
      <c r="Q186" s="10" t="str">
        <f t="shared" si="14"/>
        <v/>
      </c>
      <c r="R186" s="10" t="str">
        <f t="shared" si="15"/>
        <v/>
      </c>
      <c r="S186" s="10" t="str">
        <f t="shared" si="16"/>
        <v/>
      </c>
      <c r="T186" s="10" t="str">
        <f t="shared" si="17"/>
        <v/>
      </c>
      <c r="U186" s="13" t="str">
        <f>IF(J186="Billet",I186/INDEX(Bench!$B$4:$B$15,MATCH(TEXT(C186,"yyyy-mm"),Bench!$A$4:$A$15,0))-1,"")</f>
        <v/>
      </c>
      <c r="V186" s="10" t="str">
        <f t="shared" si="18"/>
        <v/>
      </c>
      <c r="W186" s="10">
        <f>IF(E186="","n/a",COUNTIFS(GSTR2B!$B$4:$B$552,E186,GSTR2B!$C$4:$C$552,B186))</f>
        <v>1</v>
      </c>
      <c r="X186" s="10" t="str">
        <f t="shared" si="19"/>
        <v/>
      </c>
      <c r="Y186" s="11">
        <f>IF(N(W186)&gt;0,SUMIFS(GSTR2B!$F$4:$F$552,GSTR2B!$B$4:$B$552,E186,GSTR2B!$C$4:$C$552,B186),"")</f>
        <v>117498.38</v>
      </c>
      <c r="Z186" s="10" t="str">
        <f t="shared" si="20"/>
        <v/>
      </c>
    </row>
    <row r="187" spans="1:26" x14ac:dyDescent="0.3">
      <c r="A187" t="s">
        <v>3548</v>
      </c>
      <c r="B187" t="s">
        <v>3549</v>
      </c>
      <c r="C187" s="7">
        <v>45876</v>
      </c>
      <c r="D187" t="s">
        <v>212</v>
      </c>
      <c r="E187" t="s">
        <v>3141</v>
      </c>
      <c r="F187" t="s">
        <v>412</v>
      </c>
      <c r="G187" t="s">
        <v>976</v>
      </c>
      <c r="H187">
        <v>7571</v>
      </c>
      <c r="I187">
        <v>95.24</v>
      </c>
      <c r="J187" t="s">
        <v>3038</v>
      </c>
      <c r="K187">
        <v>721062.04</v>
      </c>
      <c r="L187">
        <v>18</v>
      </c>
      <c r="M187">
        <v>129791.17</v>
      </c>
      <c r="N187">
        <v>850853.21000000008</v>
      </c>
      <c r="O187" s="11">
        <f>IFERROR(INDEX(PO!$G$4:$G$563,MATCH(F187,PO!$A$4:$A$563,0)),"")</f>
        <v>95.24</v>
      </c>
      <c r="P187" s="12">
        <f>IFERROR(INDEX(GRN!$E$4:$E$559,MATCH(G187,GRN!$A$4:$A$559,0)),"")</f>
        <v>7571</v>
      </c>
      <c r="Q187" s="10" t="str">
        <f t="shared" si="14"/>
        <v/>
      </c>
      <c r="R187" s="10" t="str">
        <f t="shared" si="15"/>
        <v/>
      </c>
      <c r="S187" s="10" t="str">
        <f t="shared" si="16"/>
        <v/>
      </c>
      <c r="T187" s="10" t="str">
        <f t="shared" si="17"/>
        <v/>
      </c>
      <c r="U187" s="13" t="str">
        <f>IF(J187="Billet",I187/INDEX(Bench!$B$4:$B$15,MATCH(TEXT(C187,"yyyy-mm"),Bench!$A$4:$A$15,0))-1,"")</f>
        <v/>
      </c>
      <c r="V187" s="10" t="str">
        <f t="shared" si="18"/>
        <v/>
      </c>
      <c r="W187" s="10">
        <f>IF(E187="","n/a",COUNTIFS(GSTR2B!$B$4:$B$552,E187,GSTR2B!$C$4:$C$552,B187))</f>
        <v>1</v>
      </c>
      <c r="X187" s="10" t="str">
        <f t="shared" si="19"/>
        <v/>
      </c>
      <c r="Y187" s="11">
        <f>IF(N(W187)&gt;0,SUMIFS(GSTR2B!$F$4:$F$552,GSTR2B!$B$4:$B$552,E187,GSTR2B!$C$4:$C$552,B187),"")</f>
        <v>129791.17</v>
      </c>
      <c r="Z187" s="10" t="str">
        <f t="shared" si="20"/>
        <v/>
      </c>
    </row>
    <row r="188" spans="1:26" x14ac:dyDescent="0.3">
      <c r="A188" t="s">
        <v>3550</v>
      </c>
      <c r="B188" t="s">
        <v>3551</v>
      </c>
      <c r="C188" s="7">
        <v>46019</v>
      </c>
      <c r="D188" t="s">
        <v>206</v>
      </c>
      <c r="E188" t="s">
        <v>3097</v>
      </c>
      <c r="F188" t="s">
        <v>413</v>
      </c>
      <c r="G188" t="s">
        <v>977</v>
      </c>
      <c r="H188">
        <v>3203</v>
      </c>
      <c r="I188">
        <v>132.53</v>
      </c>
      <c r="J188" t="s">
        <v>3043</v>
      </c>
      <c r="K188">
        <v>424493.59</v>
      </c>
      <c r="L188">
        <v>18</v>
      </c>
      <c r="M188">
        <v>76408.850000000006</v>
      </c>
      <c r="N188">
        <v>500902.44000000012</v>
      </c>
      <c r="O188" s="11">
        <f>IFERROR(INDEX(PO!$G$4:$G$563,MATCH(F188,PO!$A$4:$A$563,0)),"")</f>
        <v>132.53</v>
      </c>
      <c r="P188" s="12">
        <f>IFERROR(INDEX(GRN!$E$4:$E$559,MATCH(G188,GRN!$A$4:$A$559,0)),"")</f>
        <v>3203</v>
      </c>
      <c r="Q188" s="10" t="str">
        <f t="shared" si="14"/>
        <v/>
      </c>
      <c r="R188" s="10" t="str">
        <f t="shared" si="15"/>
        <v/>
      </c>
      <c r="S188" s="10" t="str">
        <f t="shared" si="16"/>
        <v/>
      </c>
      <c r="T188" s="10" t="str">
        <f t="shared" si="17"/>
        <v/>
      </c>
      <c r="U188" s="13" t="str">
        <f>IF(J188="Billet",I188/INDEX(Bench!$B$4:$B$15,MATCH(TEXT(C188,"yyyy-mm"),Bench!$A$4:$A$15,0))-1,"")</f>
        <v/>
      </c>
      <c r="V188" s="10" t="str">
        <f t="shared" si="18"/>
        <v/>
      </c>
      <c r="W188" s="10">
        <f>IF(E188="","n/a",COUNTIFS(GSTR2B!$B$4:$B$552,E188,GSTR2B!$C$4:$C$552,B188))</f>
        <v>1</v>
      </c>
      <c r="X188" s="10" t="str">
        <f t="shared" si="19"/>
        <v/>
      </c>
      <c r="Y188" s="11">
        <f>IF(N(W188)&gt;0,SUMIFS(GSTR2B!$F$4:$F$552,GSTR2B!$B$4:$B$552,E188,GSTR2B!$C$4:$C$552,B188),"")</f>
        <v>76408.850000000006</v>
      </c>
      <c r="Z188" s="10" t="str">
        <f t="shared" si="20"/>
        <v/>
      </c>
    </row>
    <row r="189" spans="1:26" x14ac:dyDescent="0.3">
      <c r="A189" t="s">
        <v>3552</v>
      </c>
      <c r="B189" t="s">
        <v>3553</v>
      </c>
      <c r="C189" s="7">
        <v>45831</v>
      </c>
      <c r="D189" t="s">
        <v>340</v>
      </c>
      <c r="E189" t="s">
        <v>3090</v>
      </c>
      <c r="F189" t="s">
        <v>414</v>
      </c>
      <c r="G189" t="s">
        <v>978</v>
      </c>
      <c r="H189">
        <v>7439</v>
      </c>
      <c r="I189">
        <v>244.14</v>
      </c>
      <c r="J189" t="s">
        <v>3032</v>
      </c>
      <c r="K189">
        <v>1816157.46</v>
      </c>
      <c r="L189">
        <v>18</v>
      </c>
      <c r="M189">
        <v>326908.34000000003</v>
      </c>
      <c r="N189">
        <v>2143065.7999999998</v>
      </c>
      <c r="O189" s="11">
        <f>IFERROR(INDEX(PO!$G$4:$G$563,MATCH(F189,PO!$A$4:$A$563,0)),"")</f>
        <v>244.14</v>
      </c>
      <c r="P189" s="12">
        <f>IFERROR(INDEX(GRN!$E$4:$E$559,MATCH(G189,GRN!$A$4:$A$559,0)),"")</f>
        <v>7439</v>
      </c>
      <c r="Q189" s="10" t="str">
        <f t="shared" si="14"/>
        <v/>
      </c>
      <c r="R189" s="10" t="str">
        <f t="shared" si="15"/>
        <v/>
      </c>
      <c r="S189" s="10" t="str">
        <f t="shared" si="16"/>
        <v/>
      </c>
      <c r="T189" s="10" t="str">
        <f t="shared" si="17"/>
        <v/>
      </c>
      <c r="U189" s="13">
        <f>IF(J189="Billet",I189/INDEX(Bench!$B$4:$B$15,MATCH(TEXT(C189,"yyyy-mm"),Bench!$A$4:$A$15,0))-1,"")</f>
        <v>4.9394912324030038E-3</v>
      </c>
      <c r="V189" s="10" t="str">
        <f t="shared" si="18"/>
        <v/>
      </c>
      <c r="W189" s="10">
        <f>IF(E189="","n/a",COUNTIFS(GSTR2B!$B$4:$B$552,E189,GSTR2B!$C$4:$C$552,B189))</f>
        <v>1</v>
      </c>
      <c r="X189" s="10" t="str">
        <f t="shared" si="19"/>
        <v/>
      </c>
      <c r="Y189" s="11">
        <f>IF(N(W189)&gt;0,SUMIFS(GSTR2B!$F$4:$F$552,GSTR2B!$B$4:$B$552,E189,GSTR2B!$C$4:$C$552,B189),"")</f>
        <v>326908.34000000003</v>
      </c>
      <c r="Z189" s="10" t="str">
        <f t="shared" si="20"/>
        <v/>
      </c>
    </row>
    <row r="190" spans="1:26" x14ac:dyDescent="0.3">
      <c r="A190" t="s">
        <v>3554</v>
      </c>
      <c r="B190" t="s">
        <v>3555</v>
      </c>
      <c r="C190" s="7">
        <v>45912</v>
      </c>
      <c r="D190" t="s">
        <v>241</v>
      </c>
      <c r="E190" t="s">
        <v>3116</v>
      </c>
      <c r="F190" t="s">
        <v>415</v>
      </c>
      <c r="G190" t="s">
        <v>979</v>
      </c>
      <c r="H190">
        <v>4727</v>
      </c>
      <c r="I190">
        <v>75.599999999999994</v>
      </c>
      <c r="J190" t="s">
        <v>3038</v>
      </c>
      <c r="K190">
        <v>357361.2</v>
      </c>
      <c r="L190">
        <v>18</v>
      </c>
      <c r="M190">
        <v>64325.02</v>
      </c>
      <c r="N190">
        <v>421686.22</v>
      </c>
      <c r="O190" s="11">
        <f>IFERROR(INDEX(PO!$G$4:$G$563,MATCH(F190,PO!$A$4:$A$563,0)),"")</f>
        <v>75.599999999999994</v>
      </c>
      <c r="P190" s="12">
        <f>IFERROR(INDEX(GRN!$E$4:$E$559,MATCH(G190,GRN!$A$4:$A$559,0)),"")</f>
        <v>4727</v>
      </c>
      <c r="Q190" s="10" t="str">
        <f t="shared" si="14"/>
        <v/>
      </c>
      <c r="R190" s="10" t="str">
        <f t="shared" si="15"/>
        <v/>
      </c>
      <c r="S190" s="10" t="str">
        <f t="shared" si="16"/>
        <v/>
      </c>
      <c r="T190" s="10" t="str">
        <f t="shared" si="17"/>
        <v/>
      </c>
      <c r="U190" s="13" t="str">
        <f>IF(J190="Billet",I190/INDEX(Bench!$B$4:$B$15,MATCH(TEXT(C190,"yyyy-mm"),Bench!$A$4:$A$15,0))-1,"")</f>
        <v/>
      </c>
      <c r="V190" s="10" t="str">
        <f t="shared" si="18"/>
        <v/>
      </c>
      <c r="W190" s="10">
        <f>IF(E190="","n/a",COUNTIFS(GSTR2B!$B$4:$B$552,E190,GSTR2B!$C$4:$C$552,B190))</f>
        <v>1</v>
      </c>
      <c r="X190" s="10" t="str">
        <f t="shared" si="19"/>
        <v/>
      </c>
      <c r="Y190" s="11">
        <f>IF(N(W190)&gt;0,SUMIFS(GSTR2B!$F$4:$F$552,GSTR2B!$B$4:$B$552,E190,GSTR2B!$C$4:$C$552,B190),"")</f>
        <v>64325.02</v>
      </c>
      <c r="Z190" s="10" t="str">
        <f t="shared" si="20"/>
        <v/>
      </c>
    </row>
    <row r="191" spans="1:26" x14ac:dyDescent="0.3">
      <c r="A191" t="s">
        <v>3556</v>
      </c>
      <c r="B191" t="s">
        <v>3557</v>
      </c>
      <c r="C191" s="7">
        <v>45870</v>
      </c>
      <c r="D191" t="s">
        <v>220</v>
      </c>
      <c r="E191" t="s">
        <v>3145</v>
      </c>
      <c r="F191" t="s">
        <v>416</v>
      </c>
      <c r="G191" t="s">
        <v>980</v>
      </c>
      <c r="H191">
        <v>2818</v>
      </c>
      <c r="I191">
        <v>155.83000000000001</v>
      </c>
      <c r="J191" t="s">
        <v>3043</v>
      </c>
      <c r="K191">
        <v>439128.94</v>
      </c>
      <c r="L191">
        <v>18</v>
      </c>
      <c r="M191">
        <v>79043.210000000006</v>
      </c>
      <c r="N191">
        <v>518172.15</v>
      </c>
      <c r="O191" s="11">
        <f>IFERROR(INDEX(PO!$G$4:$G$563,MATCH(F191,PO!$A$4:$A$563,0)),"")</f>
        <v>155.83000000000001</v>
      </c>
      <c r="P191" s="12">
        <f>IFERROR(INDEX(GRN!$E$4:$E$559,MATCH(G191,GRN!$A$4:$A$559,0)),"")</f>
        <v>2818</v>
      </c>
      <c r="Q191" s="10" t="str">
        <f t="shared" si="14"/>
        <v/>
      </c>
      <c r="R191" s="10" t="str">
        <f t="shared" si="15"/>
        <v/>
      </c>
      <c r="S191" s="10" t="str">
        <f t="shared" si="16"/>
        <v/>
      </c>
      <c r="T191" s="10" t="str">
        <f t="shared" si="17"/>
        <v/>
      </c>
      <c r="U191" s="13" t="str">
        <f>IF(J191="Billet",I191/INDEX(Bench!$B$4:$B$15,MATCH(TEXT(C191,"yyyy-mm"),Bench!$A$4:$A$15,0))-1,"")</f>
        <v/>
      </c>
      <c r="V191" s="10" t="str">
        <f t="shared" si="18"/>
        <v/>
      </c>
      <c r="W191" s="10">
        <f>IF(E191="","n/a",COUNTIFS(GSTR2B!$B$4:$B$552,E191,GSTR2B!$C$4:$C$552,B191))</f>
        <v>1</v>
      </c>
      <c r="X191" s="10" t="str">
        <f t="shared" si="19"/>
        <v/>
      </c>
      <c r="Y191" s="11">
        <f>IF(N(W191)&gt;0,SUMIFS(GSTR2B!$F$4:$F$552,GSTR2B!$B$4:$B$552,E191,GSTR2B!$C$4:$C$552,B191),"")</f>
        <v>79043.210000000006</v>
      </c>
      <c r="Z191" s="10" t="str">
        <f t="shared" si="20"/>
        <v/>
      </c>
    </row>
    <row r="192" spans="1:26" x14ac:dyDescent="0.3">
      <c r="A192" t="s">
        <v>3558</v>
      </c>
      <c r="B192" t="s">
        <v>3559</v>
      </c>
      <c r="C192" s="7">
        <v>45969</v>
      </c>
      <c r="D192" t="s">
        <v>247</v>
      </c>
      <c r="E192" t="s">
        <v>3061</v>
      </c>
      <c r="F192" t="s">
        <v>417</v>
      </c>
      <c r="G192" t="s">
        <v>981</v>
      </c>
      <c r="H192">
        <v>1</v>
      </c>
      <c r="I192">
        <v>110537.13</v>
      </c>
      <c r="J192" t="s">
        <v>3059</v>
      </c>
      <c r="K192">
        <v>110537.13</v>
      </c>
      <c r="L192">
        <v>18</v>
      </c>
      <c r="M192">
        <v>19896.68</v>
      </c>
      <c r="N192">
        <v>130433.81</v>
      </c>
      <c r="O192" s="11">
        <f>IFERROR(INDEX(PO!$G$4:$G$563,MATCH(F192,PO!$A$4:$A$563,0)),"")</f>
        <v>110537.13</v>
      </c>
      <c r="P192" s="12">
        <f>IFERROR(INDEX(GRN!$E$4:$E$559,MATCH(G192,GRN!$A$4:$A$559,0)),"")</f>
        <v>1</v>
      </c>
      <c r="Q192" s="10" t="str">
        <f t="shared" si="14"/>
        <v/>
      </c>
      <c r="R192" s="10" t="str">
        <f t="shared" si="15"/>
        <v/>
      </c>
      <c r="S192" s="10" t="str">
        <f t="shared" si="16"/>
        <v/>
      </c>
      <c r="T192" s="10" t="str">
        <f t="shared" si="17"/>
        <v/>
      </c>
      <c r="U192" s="13" t="str">
        <f>IF(J192="Billet",I192/INDEX(Bench!$B$4:$B$15,MATCH(TEXT(C192,"yyyy-mm"),Bench!$A$4:$A$15,0))-1,"")</f>
        <v/>
      </c>
      <c r="V192" s="10" t="str">
        <f t="shared" si="18"/>
        <v/>
      </c>
      <c r="W192" s="10">
        <f>IF(E192="","n/a",COUNTIFS(GSTR2B!$B$4:$B$552,E192,GSTR2B!$C$4:$C$552,B192))</f>
        <v>1</v>
      </c>
      <c r="X192" s="10" t="str">
        <f t="shared" si="19"/>
        <v/>
      </c>
      <c r="Y192" s="11">
        <f>IF(N(W192)&gt;0,SUMIFS(GSTR2B!$F$4:$F$552,GSTR2B!$B$4:$B$552,E192,GSTR2B!$C$4:$C$552,B192),"")</f>
        <v>19896.68</v>
      </c>
      <c r="Z192" s="10" t="str">
        <f t="shared" si="20"/>
        <v/>
      </c>
    </row>
    <row r="193" spans="1:26" x14ac:dyDescent="0.3">
      <c r="A193" t="s">
        <v>3560</v>
      </c>
      <c r="B193" t="s">
        <v>3561</v>
      </c>
      <c r="C193" s="7">
        <v>46079</v>
      </c>
      <c r="D193" t="s">
        <v>247</v>
      </c>
      <c r="E193" t="s">
        <v>3061</v>
      </c>
      <c r="F193" t="s">
        <v>418</v>
      </c>
      <c r="G193" t="s">
        <v>982</v>
      </c>
      <c r="H193">
        <v>1</v>
      </c>
      <c r="I193">
        <v>120507.24</v>
      </c>
      <c r="J193" t="s">
        <v>3059</v>
      </c>
      <c r="K193">
        <v>120507.24</v>
      </c>
      <c r="L193">
        <v>18</v>
      </c>
      <c r="M193">
        <v>21691.3</v>
      </c>
      <c r="N193">
        <v>142198.54</v>
      </c>
      <c r="O193" s="11">
        <f>IFERROR(INDEX(PO!$G$4:$G$563,MATCH(F193,PO!$A$4:$A$563,0)),"")</f>
        <v>120507.24</v>
      </c>
      <c r="P193" s="12">
        <f>IFERROR(INDEX(GRN!$E$4:$E$559,MATCH(G193,GRN!$A$4:$A$559,0)),"")</f>
        <v>1</v>
      </c>
      <c r="Q193" s="10" t="str">
        <f t="shared" si="14"/>
        <v/>
      </c>
      <c r="R193" s="10" t="str">
        <f t="shared" si="15"/>
        <v/>
      </c>
      <c r="S193" s="10" t="str">
        <f t="shared" si="16"/>
        <v/>
      </c>
      <c r="T193" s="10" t="str">
        <f t="shared" si="17"/>
        <v/>
      </c>
      <c r="U193" s="13" t="str">
        <f>IF(J193="Billet",I193/INDEX(Bench!$B$4:$B$15,MATCH(TEXT(C193,"yyyy-mm"),Bench!$A$4:$A$15,0))-1,"")</f>
        <v/>
      </c>
      <c r="V193" s="10" t="str">
        <f t="shared" si="18"/>
        <v/>
      </c>
      <c r="W193" s="10">
        <f>IF(E193="","n/a",COUNTIFS(GSTR2B!$B$4:$B$552,E193,GSTR2B!$C$4:$C$552,B193))</f>
        <v>1</v>
      </c>
      <c r="X193" s="10" t="str">
        <f t="shared" si="19"/>
        <v/>
      </c>
      <c r="Y193" s="11">
        <f>IF(N(W193)&gt;0,SUMIFS(GSTR2B!$F$4:$F$552,GSTR2B!$B$4:$B$552,E193,GSTR2B!$C$4:$C$552,B193),"")</f>
        <v>21691.3</v>
      </c>
      <c r="Z193" s="10" t="str">
        <f t="shared" si="20"/>
        <v/>
      </c>
    </row>
    <row r="194" spans="1:26" x14ac:dyDescent="0.3">
      <c r="A194" t="s">
        <v>3562</v>
      </c>
      <c r="B194" t="s">
        <v>3563</v>
      </c>
      <c r="C194" s="7">
        <v>46109</v>
      </c>
      <c r="D194" t="s">
        <v>231</v>
      </c>
      <c r="E194" t="s">
        <v>3040</v>
      </c>
      <c r="F194" t="s">
        <v>419</v>
      </c>
      <c r="G194" t="s">
        <v>983</v>
      </c>
      <c r="H194">
        <v>2445</v>
      </c>
      <c r="I194">
        <v>100.72</v>
      </c>
      <c r="J194" t="s">
        <v>3038</v>
      </c>
      <c r="K194">
        <v>246260.4</v>
      </c>
      <c r="L194">
        <v>18</v>
      </c>
      <c r="M194">
        <v>44326.87</v>
      </c>
      <c r="N194">
        <v>290587.27</v>
      </c>
      <c r="O194" s="11">
        <f>IFERROR(INDEX(PO!$G$4:$G$563,MATCH(F194,PO!$A$4:$A$563,0)),"")</f>
        <v>100.72</v>
      </c>
      <c r="P194" s="12">
        <f>IFERROR(INDEX(GRN!$E$4:$E$559,MATCH(G194,GRN!$A$4:$A$559,0)),"")</f>
        <v>2445</v>
      </c>
      <c r="Q194" s="10" t="str">
        <f t="shared" si="14"/>
        <v/>
      </c>
      <c r="R194" s="10" t="str">
        <f t="shared" si="15"/>
        <v/>
      </c>
      <c r="S194" s="10" t="str">
        <f t="shared" si="16"/>
        <v/>
      </c>
      <c r="T194" s="10" t="str">
        <f t="shared" si="17"/>
        <v/>
      </c>
      <c r="U194" s="13" t="str">
        <f>IF(J194="Billet",I194/INDEX(Bench!$B$4:$B$15,MATCH(TEXT(C194,"yyyy-mm"),Bench!$A$4:$A$15,0))-1,"")</f>
        <v/>
      </c>
      <c r="V194" s="10" t="str">
        <f t="shared" si="18"/>
        <v/>
      </c>
      <c r="W194" s="10">
        <f>IF(E194="","n/a",COUNTIFS(GSTR2B!$B$4:$B$552,E194,GSTR2B!$C$4:$C$552,B194))</f>
        <v>1</v>
      </c>
      <c r="X194" s="10" t="str">
        <f t="shared" si="19"/>
        <v/>
      </c>
      <c r="Y194" s="11">
        <f>IF(N(W194)&gt;0,SUMIFS(GSTR2B!$F$4:$F$552,GSTR2B!$B$4:$B$552,E194,GSTR2B!$C$4:$C$552,B194),"")</f>
        <v>44326.87</v>
      </c>
      <c r="Z194" s="10" t="str">
        <f t="shared" si="20"/>
        <v/>
      </c>
    </row>
    <row r="195" spans="1:26" x14ac:dyDescent="0.3">
      <c r="A195" t="s">
        <v>3564</v>
      </c>
      <c r="B195" t="s">
        <v>3565</v>
      </c>
      <c r="C195" s="7">
        <v>45836</v>
      </c>
      <c r="D195" t="s">
        <v>218</v>
      </c>
      <c r="E195" t="s">
        <v>3081</v>
      </c>
      <c r="F195" t="s">
        <v>420</v>
      </c>
      <c r="G195" t="s">
        <v>984</v>
      </c>
      <c r="H195">
        <v>8</v>
      </c>
      <c r="I195">
        <v>64670.13</v>
      </c>
      <c r="J195" t="s">
        <v>3053</v>
      </c>
      <c r="K195">
        <v>517361.04</v>
      </c>
      <c r="L195">
        <v>5</v>
      </c>
      <c r="M195">
        <v>25868.05</v>
      </c>
      <c r="N195">
        <v>543229.09</v>
      </c>
      <c r="O195" s="11">
        <f>IFERROR(INDEX(PO!$G$4:$G$563,MATCH(F195,PO!$A$4:$A$563,0)),"")</f>
        <v>64670.13</v>
      </c>
      <c r="P195" s="12">
        <f>IFERROR(INDEX(GRN!$E$4:$E$559,MATCH(G195,GRN!$A$4:$A$559,0)),"")</f>
        <v>8</v>
      </c>
      <c r="Q195" s="10" t="str">
        <f t="shared" si="14"/>
        <v/>
      </c>
      <c r="R195" s="10" t="str">
        <f t="shared" si="15"/>
        <v/>
      </c>
      <c r="S195" s="10" t="str">
        <f t="shared" si="16"/>
        <v/>
      </c>
      <c r="T195" s="10" t="str">
        <f t="shared" si="17"/>
        <v/>
      </c>
      <c r="U195" s="13" t="str">
        <f>IF(J195="Billet",I195/INDEX(Bench!$B$4:$B$15,MATCH(TEXT(C195,"yyyy-mm"),Bench!$A$4:$A$15,0))-1,"")</f>
        <v/>
      </c>
      <c r="V195" s="10" t="str">
        <f t="shared" si="18"/>
        <v/>
      </c>
      <c r="W195" s="10">
        <f>IF(E195="","n/a",COUNTIFS(GSTR2B!$B$4:$B$552,E195,GSTR2B!$C$4:$C$552,B195))</f>
        <v>1</v>
      </c>
      <c r="X195" s="10" t="str">
        <f t="shared" si="19"/>
        <v/>
      </c>
      <c r="Y195" s="11">
        <f>IF(N(W195)&gt;0,SUMIFS(GSTR2B!$F$4:$F$552,GSTR2B!$B$4:$B$552,E195,GSTR2B!$C$4:$C$552,B195),"")</f>
        <v>25868.05</v>
      </c>
      <c r="Z195" s="10" t="str">
        <f t="shared" si="20"/>
        <v/>
      </c>
    </row>
    <row r="196" spans="1:26" x14ac:dyDescent="0.3">
      <c r="A196" t="s">
        <v>3566</v>
      </c>
      <c r="B196" t="s">
        <v>3567</v>
      </c>
      <c r="C196" s="7">
        <v>45895</v>
      </c>
      <c r="D196" t="s">
        <v>284</v>
      </c>
      <c r="E196" t="s">
        <v>3120</v>
      </c>
      <c r="F196" t="s">
        <v>421</v>
      </c>
      <c r="G196" t="s">
        <v>985</v>
      </c>
      <c r="H196">
        <v>3494</v>
      </c>
      <c r="I196">
        <v>115.73</v>
      </c>
      <c r="J196" t="s">
        <v>3043</v>
      </c>
      <c r="K196">
        <v>404360.62</v>
      </c>
      <c r="L196">
        <v>18</v>
      </c>
      <c r="M196">
        <v>72784.91</v>
      </c>
      <c r="N196">
        <v>477145.53</v>
      </c>
      <c r="O196" s="11">
        <f>IFERROR(INDEX(PO!$G$4:$G$563,MATCH(F196,PO!$A$4:$A$563,0)),"")</f>
        <v>115.73</v>
      </c>
      <c r="P196" s="12">
        <f>IFERROR(INDEX(GRN!$E$4:$E$559,MATCH(G196,GRN!$A$4:$A$559,0)),"")</f>
        <v>3494</v>
      </c>
      <c r="Q196" s="10" t="str">
        <f t="shared" ref="Q196:Q259" si="21">IF(I196&gt;O196*1.001,"FLAG","")</f>
        <v/>
      </c>
      <c r="R196" s="10" t="str">
        <f t="shared" ref="R196:R259" si="22">IF(AND(P196&lt;&gt;"",H196&gt;P196),"FLAG","")</f>
        <v/>
      </c>
      <c r="S196" s="10" t="str">
        <f t="shared" ref="S196:S259" si="23">IF(G196="","FLAG","")</f>
        <v/>
      </c>
      <c r="T196" s="10" t="str">
        <f t="shared" ref="T196:T259" si="24">IF(COUNTIFS($D$4:$D$566,D196,$B$4:$B$566,B196)&gt;1,"FLAG","")</f>
        <v/>
      </c>
      <c r="U196" s="13" t="str">
        <f>IF(J196="Billet",I196/INDEX(Bench!$B$4:$B$15,MATCH(TEXT(C196,"yyyy-mm"),Bench!$A$4:$A$15,0))-1,"")</f>
        <v/>
      </c>
      <c r="V196" s="10" t="str">
        <f t="shared" ref="V196:V259" si="25">IF(AND(U196&lt;&gt;"",N(U196)&gt;5%),"FLAG","")</f>
        <v/>
      </c>
      <c r="W196" s="10">
        <f>IF(E196="","n/a",COUNTIFS(GSTR2B!$B$4:$B$552,E196,GSTR2B!$C$4:$C$552,B196))</f>
        <v>1</v>
      </c>
      <c r="X196" s="10" t="str">
        <f t="shared" ref="X196:X259" si="26">IF(W196=0,"FLAG","")</f>
        <v/>
      </c>
      <c r="Y196" s="11">
        <f>IF(N(W196)&gt;0,SUMIFS(GSTR2B!$F$4:$F$552,GSTR2B!$B$4:$B$552,E196,GSTR2B!$C$4:$C$552,B196),"")</f>
        <v>72784.91</v>
      </c>
      <c r="Z196" s="10" t="str">
        <f t="shared" ref="Z196:Z259" si="27">IF(AND(N(W196)&gt;0,ABS(M196-N(Y196))&gt;1),"FLAG","")</f>
        <v/>
      </c>
    </row>
    <row r="197" spans="1:26" x14ac:dyDescent="0.3">
      <c r="A197" t="s">
        <v>3568</v>
      </c>
      <c r="B197" t="s">
        <v>3569</v>
      </c>
      <c r="C197" s="7">
        <v>45897</v>
      </c>
      <c r="D197" t="s">
        <v>262</v>
      </c>
      <c r="E197" t="s">
        <v>3149</v>
      </c>
      <c r="F197" t="s">
        <v>422</v>
      </c>
      <c r="G197" t="s">
        <v>986</v>
      </c>
      <c r="H197">
        <v>2665</v>
      </c>
      <c r="I197">
        <v>654.44000000000005</v>
      </c>
      <c r="J197" t="s">
        <v>3048</v>
      </c>
      <c r="K197">
        <v>1744082.6</v>
      </c>
      <c r="L197">
        <v>18</v>
      </c>
      <c r="M197">
        <v>313934.87</v>
      </c>
      <c r="N197">
        <v>2058017.47</v>
      </c>
      <c r="O197" s="11">
        <f>IFERROR(INDEX(PO!$G$4:$G$563,MATCH(F197,PO!$A$4:$A$563,0)),"")</f>
        <v>654.44000000000005</v>
      </c>
      <c r="P197" s="12">
        <f>IFERROR(INDEX(GRN!$E$4:$E$559,MATCH(G197,GRN!$A$4:$A$559,0)),"")</f>
        <v>2665</v>
      </c>
      <c r="Q197" s="10" t="str">
        <f t="shared" si="21"/>
        <v/>
      </c>
      <c r="R197" s="10" t="str">
        <f t="shared" si="22"/>
        <v/>
      </c>
      <c r="S197" s="10" t="str">
        <f t="shared" si="23"/>
        <v/>
      </c>
      <c r="T197" s="10" t="str">
        <f t="shared" si="24"/>
        <v/>
      </c>
      <c r="U197" s="13" t="str">
        <f>IF(J197="Billet",I197/INDEX(Bench!$B$4:$B$15,MATCH(TEXT(C197,"yyyy-mm"),Bench!$A$4:$A$15,0))-1,"")</f>
        <v/>
      </c>
      <c r="V197" s="10" t="str">
        <f t="shared" si="25"/>
        <v/>
      </c>
      <c r="W197" s="10">
        <f>IF(E197="","n/a",COUNTIFS(GSTR2B!$B$4:$B$552,E197,GSTR2B!$C$4:$C$552,B197))</f>
        <v>1</v>
      </c>
      <c r="X197" s="10" t="str">
        <f t="shared" si="26"/>
        <v/>
      </c>
      <c r="Y197" s="11">
        <f>IF(N(W197)&gt;0,SUMIFS(GSTR2B!$F$4:$F$552,GSTR2B!$B$4:$B$552,E197,GSTR2B!$C$4:$C$552,B197),"")</f>
        <v>313934.87</v>
      </c>
      <c r="Z197" s="10" t="str">
        <f t="shared" si="27"/>
        <v/>
      </c>
    </row>
    <row r="198" spans="1:26" x14ac:dyDescent="0.3">
      <c r="A198" t="s">
        <v>3570</v>
      </c>
      <c r="B198" t="s">
        <v>3571</v>
      </c>
      <c r="C198" s="7">
        <v>46096</v>
      </c>
      <c r="D198" t="s">
        <v>305</v>
      </c>
      <c r="E198" t="s">
        <v>3156</v>
      </c>
      <c r="F198" t="s">
        <v>423</v>
      </c>
      <c r="G198" t="s">
        <v>987</v>
      </c>
      <c r="H198">
        <v>1</v>
      </c>
      <c r="I198">
        <v>149217.21</v>
      </c>
      <c r="J198" t="s">
        <v>3059</v>
      </c>
      <c r="K198">
        <v>149217.21</v>
      </c>
      <c r="L198">
        <v>18</v>
      </c>
      <c r="M198">
        <v>26859.1</v>
      </c>
      <c r="N198">
        <v>176076.31</v>
      </c>
      <c r="O198" s="11">
        <f>IFERROR(INDEX(PO!$G$4:$G$563,MATCH(F198,PO!$A$4:$A$563,0)),"")</f>
        <v>149217.21</v>
      </c>
      <c r="P198" s="12">
        <f>IFERROR(INDEX(GRN!$E$4:$E$559,MATCH(G198,GRN!$A$4:$A$559,0)),"")</f>
        <v>1</v>
      </c>
      <c r="Q198" s="10" t="str">
        <f t="shared" si="21"/>
        <v/>
      </c>
      <c r="R198" s="10" t="str">
        <f t="shared" si="22"/>
        <v/>
      </c>
      <c r="S198" s="10" t="str">
        <f t="shared" si="23"/>
        <v/>
      </c>
      <c r="T198" s="10" t="str">
        <f t="shared" si="24"/>
        <v/>
      </c>
      <c r="U198" s="13" t="str">
        <f>IF(J198="Billet",I198/INDEX(Bench!$B$4:$B$15,MATCH(TEXT(C198,"yyyy-mm"),Bench!$A$4:$A$15,0))-1,"")</f>
        <v/>
      </c>
      <c r="V198" s="10" t="str">
        <f t="shared" si="25"/>
        <v/>
      </c>
      <c r="W198" s="10">
        <f>IF(E198="","n/a",COUNTIFS(GSTR2B!$B$4:$B$552,E198,GSTR2B!$C$4:$C$552,B198))</f>
        <v>1</v>
      </c>
      <c r="X198" s="10" t="str">
        <f t="shared" si="26"/>
        <v/>
      </c>
      <c r="Y198" s="11">
        <f>IF(N(W198)&gt;0,SUMIFS(GSTR2B!$F$4:$F$552,GSTR2B!$B$4:$B$552,E198,GSTR2B!$C$4:$C$552,B198),"")</f>
        <v>26859.1</v>
      </c>
      <c r="Z198" s="10" t="str">
        <f t="shared" si="27"/>
        <v/>
      </c>
    </row>
    <row r="199" spans="1:26" x14ac:dyDescent="0.3">
      <c r="A199" t="s">
        <v>3572</v>
      </c>
      <c r="B199" t="s">
        <v>3573</v>
      </c>
      <c r="C199" s="7">
        <v>46081</v>
      </c>
      <c r="D199" t="s">
        <v>253</v>
      </c>
      <c r="E199" t="s">
        <v>3129</v>
      </c>
      <c r="F199" t="s">
        <v>424</v>
      </c>
      <c r="G199" t="s">
        <v>988</v>
      </c>
      <c r="H199">
        <v>9</v>
      </c>
      <c r="I199">
        <v>33861.15</v>
      </c>
      <c r="J199" t="s">
        <v>3053</v>
      </c>
      <c r="K199">
        <v>304750.34999999998</v>
      </c>
      <c r="L199">
        <v>5</v>
      </c>
      <c r="M199">
        <v>15237.52</v>
      </c>
      <c r="N199">
        <v>319987.87</v>
      </c>
      <c r="O199" s="11">
        <f>IFERROR(INDEX(PO!$G$4:$G$563,MATCH(F199,PO!$A$4:$A$563,0)),"")</f>
        <v>33861.15</v>
      </c>
      <c r="P199" s="12">
        <f>IFERROR(INDEX(GRN!$E$4:$E$559,MATCH(G199,GRN!$A$4:$A$559,0)),"")</f>
        <v>9</v>
      </c>
      <c r="Q199" s="10" t="str">
        <f t="shared" si="21"/>
        <v/>
      </c>
      <c r="R199" s="10" t="str">
        <f t="shared" si="22"/>
        <v/>
      </c>
      <c r="S199" s="10" t="str">
        <f t="shared" si="23"/>
        <v/>
      </c>
      <c r="T199" s="10" t="str">
        <f t="shared" si="24"/>
        <v/>
      </c>
      <c r="U199" s="13" t="str">
        <f>IF(J199="Billet",I199/INDEX(Bench!$B$4:$B$15,MATCH(TEXT(C199,"yyyy-mm"),Bench!$A$4:$A$15,0))-1,"")</f>
        <v/>
      </c>
      <c r="V199" s="10" t="str">
        <f t="shared" si="25"/>
        <v/>
      </c>
      <c r="W199" s="10">
        <f>IF(E199="","n/a",COUNTIFS(GSTR2B!$B$4:$B$552,E199,GSTR2B!$C$4:$C$552,B199))</f>
        <v>1</v>
      </c>
      <c r="X199" s="10" t="str">
        <f t="shared" si="26"/>
        <v/>
      </c>
      <c r="Y199" s="11">
        <f>IF(N(W199)&gt;0,SUMIFS(GSTR2B!$F$4:$F$552,GSTR2B!$B$4:$B$552,E199,GSTR2B!$C$4:$C$552,B199),"")</f>
        <v>15237.52</v>
      </c>
      <c r="Z199" s="10" t="str">
        <f t="shared" si="27"/>
        <v/>
      </c>
    </row>
    <row r="200" spans="1:26" x14ac:dyDescent="0.3">
      <c r="A200" t="s">
        <v>3574</v>
      </c>
      <c r="B200" t="s">
        <v>3575</v>
      </c>
      <c r="C200" s="7">
        <v>45983</v>
      </c>
      <c r="D200" t="s">
        <v>224</v>
      </c>
      <c r="E200" t="s">
        <v>3050</v>
      </c>
      <c r="F200" t="s">
        <v>425</v>
      </c>
      <c r="G200" t="s">
        <v>989</v>
      </c>
      <c r="H200">
        <v>1030</v>
      </c>
      <c r="I200">
        <v>652.20000000000005</v>
      </c>
      <c r="J200" t="s">
        <v>3048</v>
      </c>
      <c r="K200">
        <v>671766</v>
      </c>
      <c r="L200">
        <v>18</v>
      </c>
      <c r="M200">
        <v>120917.88</v>
      </c>
      <c r="N200">
        <v>792683.88</v>
      </c>
      <c r="O200" s="11">
        <f>IFERROR(INDEX(PO!$G$4:$G$563,MATCH(F200,PO!$A$4:$A$563,0)),"")</f>
        <v>652.20000000000005</v>
      </c>
      <c r="P200" s="12">
        <f>IFERROR(INDEX(GRN!$E$4:$E$559,MATCH(G200,GRN!$A$4:$A$559,0)),"")</f>
        <v>1030</v>
      </c>
      <c r="Q200" s="10" t="str">
        <f t="shared" si="21"/>
        <v/>
      </c>
      <c r="R200" s="10" t="str">
        <f t="shared" si="22"/>
        <v/>
      </c>
      <c r="S200" s="10" t="str">
        <f t="shared" si="23"/>
        <v/>
      </c>
      <c r="T200" s="10" t="str">
        <f t="shared" si="24"/>
        <v/>
      </c>
      <c r="U200" s="13" t="str">
        <f>IF(J200="Billet",I200/INDEX(Bench!$B$4:$B$15,MATCH(TEXT(C200,"yyyy-mm"),Bench!$A$4:$A$15,0))-1,"")</f>
        <v/>
      </c>
      <c r="V200" s="10" t="str">
        <f t="shared" si="25"/>
        <v/>
      </c>
      <c r="W200" s="10">
        <f>IF(E200="","n/a",COUNTIFS(GSTR2B!$B$4:$B$552,E200,GSTR2B!$C$4:$C$552,B200))</f>
        <v>1</v>
      </c>
      <c r="X200" s="10" t="str">
        <f t="shared" si="26"/>
        <v/>
      </c>
      <c r="Y200" s="11">
        <f>IF(N(W200)&gt;0,SUMIFS(GSTR2B!$F$4:$F$552,GSTR2B!$B$4:$B$552,E200,GSTR2B!$C$4:$C$552,B200),"")</f>
        <v>120917.88</v>
      </c>
      <c r="Z200" s="10" t="str">
        <f t="shared" si="27"/>
        <v/>
      </c>
    </row>
    <row r="201" spans="1:26" x14ac:dyDescent="0.3">
      <c r="A201" t="s">
        <v>3576</v>
      </c>
      <c r="B201" t="s">
        <v>3577</v>
      </c>
      <c r="C201" s="7">
        <v>45856</v>
      </c>
      <c r="D201" t="s">
        <v>206</v>
      </c>
      <c r="E201" t="s">
        <v>3097</v>
      </c>
      <c r="F201" t="s">
        <v>426</v>
      </c>
      <c r="G201" t="s">
        <v>990</v>
      </c>
      <c r="H201">
        <v>2348</v>
      </c>
      <c r="I201">
        <v>136.80000000000001</v>
      </c>
      <c r="J201" t="s">
        <v>3043</v>
      </c>
      <c r="K201">
        <v>321206.40000000002</v>
      </c>
      <c r="L201">
        <v>18</v>
      </c>
      <c r="M201">
        <v>57817.15</v>
      </c>
      <c r="N201">
        <v>379023.55</v>
      </c>
      <c r="O201" s="11">
        <f>IFERROR(INDEX(PO!$G$4:$G$563,MATCH(F201,PO!$A$4:$A$563,0)),"")</f>
        <v>136.80000000000001</v>
      </c>
      <c r="P201" s="12">
        <f>IFERROR(INDEX(GRN!$E$4:$E$559,MATCH(G201,GRN!$A$4:$A$559,0)),"")</f>
        <v>2348</v>
      </c>
      <c r="Q201" s="10" t="str">
        <f t="shared" si="21"/>
        <v/>
      </c>
      <c r="R201" s="10" t="str">
        <f t="shared" si="22"/>
        <v/>
      </c>
      <c r="S201" s="10" t="str">
        <f t="shared" si="23"/>
        <v/>
      </c>
      <c r="T201" s="10" t="str">
        <f t="shared" si="24"/>
        <v/>
      </c>
      <c r="U201" s="13" t="str">
        <f>IF(J201="Billet",I201/INDEX(Bench!$B$4:$B$15,MATCH(TEXT(C201,"yyyy-mm"),Bench!$A$4:$A$15,0))-1,"")</f>
        <v/>
      </c>
      <c r="V201" s="10" t="str">
        <f t="shared" si="25"/>
        <v/>
      </c>
      <c r="W201" s="10">
        <f>IF(E201="","n/a",COUNTIFS(GSTR2B!$B$4:$B$552,E201,GSTR2B!$C$4:$C$552,B201))</f>
        <v>1</v>
      </c>
      <c r="X201" s="10" t="str">
        <f t="shared" si="26"/>
        <v/>
      </c>
      <c r="Y201" s="11">
        <f>IF(N(W201)&gt;0,SUMIFS(GSTR2B!$F$4:$F$552,GSTR2B!$B$4:$B$552,E201,GSTR2B!$C$4:$C$552,B201),"")</f>
        <v>57817.15</v>
      </c>
      <c r="Z201" s="10" t="str">
        <f t="shared" si="27"/>
        <v/>
      </c>
    </row>
    <row r="202" spans="1:26" x14ac:dyDescent="0.3">
      <c r="A202" t="s">
        <v>3578</v>
      </c>
      <c r="B202" t="s">
        <v>3579</v>
      </c>
      <c r="C202" s="7">
        <v>45774</v>
      </c>
      <c r="D202" t="s">
        <v>231</v>
      </c>
      <c r="E202" t="s">
        <v>3040</v>
      </c>
      <c r="F202" t="s">
        <v>427</v>
      </c>
      <c r="G202" t="s">
        <v>991</v>
      </c>
      <c r="H202">
        <v>3532</v>
      </c>
      <c r="I202">
        <v>78.78</v>
      </c>
      <c r="J202" t="s">
        <v>3038</v>
      </c>
      <c r="K202">
        <v>278250.96000000002</v>
      </c>
      <c r="L202">
        <v>18</v>
      </c>
      <c r="M202">
        <v>50085.17</v>
      </c>
      <c r="N202">
        <v>328336.13</v>
      </c>
      <c r="O202" s="11">
        <f>IFERROR(INDEX(PO!$G$4:$G$563,MATCH(F202,PO!$A$4:$A$563,0)),"")</f>
        <v>78.78</v>
      </c>
      <c r="P202" s="12">
        <f>IFERROR(INDEX(GRN!$E$4:$E$559,MATCH(G202,GRN!$A$4:$A$559,0)),"")</f>
        <v>3532</v>
      </c>
      <c r="Q202" s="10" t="str">
        <f t="shared" si="21"/>
        <v/>
      </c>
      <c r="R202" s="10" t="str">
        <f t="shared" si="22"/>
        <v/>
      </c>
      <c r="S202" s="10" t="str">
        <f t="shared" si="23"/>
        <v/>
      </c>
      <c r="T202" s="10" t="str">
        <f t="shared" si="24"/>
        <v/>
      </c>
      <c r="U202" s="13" t="str">
        <f>IF(J202="Billet",I202/INDEX(Bench!$B$4:$B$15,MATCH(TEXT(C202,"yyyy-mm"),Bench!$A$4:$A$15,0))-1,"")</f>
        <v/>
      </c>
      <c r="V202" s="10" t="str">
        <f t="shared" si="25"/>
        <v/>
      </c>
      <c r="W202" s="10">
        <f>IF(E202="","n/a",COUNTIFS(GSTR2B!$B$4:$B$552,E202,GSTR2B!$C$4:$C$552,B202))</f>
        <v>1</v>
      </c>
      <c r="X202" s="10" t="str">
        <f t="shared" si="26"/>
        <v/>
      </c>
      <c r="Y202" s="11">
        <f>IF(N(W202)&gt;0,SUMIFS(GSTR2B!$F$4:$F$552,GSTR2B!$B$4:$B$552,E202,GSTR2B!$C$4:$C$552,B202),"")</f>
        <v>50085.17</v>
      </c>
      <c r="Z202" s="10" t="str">
        <f t="shared" si="27"/>
        <v/>
      </c>
    </row>
    <row r="203" spans="1:26" x14ac:dyDescent="0.3">
      <c r="A203" t="s">
        <v>3580</v>
      </c>
      <c r="B203" t="s">
        <v>3581</v>
      </c>
      <c r="C203" s="7">
        <v>45800</v>
      </c>
      <c r="D203" t="s">
        <v>231</v>
      </c>
      <c r="E203" t="s">
        <v>3040</v>
      </c>
      <c r="F203" t="s">
        <v>428</v>
      </c>
      <c r="G203" t="s">
        <v>992</v>
      </c>
      <c r="H203">
        <v>6050</v>
      </c>
      <c r="I203">
        <v>95.55</v>
      </c>
      <c r="J203" t="s">
        <v>3038</v>
      </c>
      <c r="K203">
        <v>578077.5</v>
      </c>
      <c r="L203">
        <v>18</v>
      </c>
      <c r="M203">
        <v>104053.95</v>
      </c>
      <c r="N203">
        <v>682131.45</v>
      </c>
      <c r="O203" s="11">
        <f>IFERROR(INDEX(PO!$G$4:$G$563,MATCH(F203,PO!$A$4:$A$563,0)),"")</f>
        <v>95.55</v>
      </c>
      <c r="P203" s="12">
        <f>IFERROR(INDEX(GRN!$E$4:$E$559,MATCH(G203,GRN!$A$4:$A$559,0)),"")</f>
        <v>6050</v>
      </c>
      <c r="Q203" s="10" t="str">
        <f t="shared" si="21"/>
        <v/>
      </c>
      <c r="R203" s="10" t="str">
        <f t="shared" si="22"/>
        <v/>
      </c>
      <c r="S203" s="10" t="str">
        <f t="shared" si="23"/>
        <v/>
      </c>
      <c r="T203" s="10" t="str">
        <f t="shared" si="24"/>
        <v/>
      </c>
      <c r="U203" s="13" t="str">
        <f>IF(J203="Billet",I203/INDEX(Bench!$B$4:$B$15,MATCH(TEXT(C203,"yyyy-mm"),Bench!$A$4:$A$15,0))-1,"")</f>
        <v/>
      </c>
      <c r="V203" s="10" t="str">
        <f t="shared" si="25"/>
        <v/>
      </c>
      <c r="W203" s="10">
        <f>IF(E203="","n/a",COUNTIFS(GSTR2B!$B$4:$B$552,E203,GSTR2B!$C$4:$C$552,B203))</f>
        <v>1</v>
      </c>
      <c r="X203" s="10" t="str">
        <f t="shared" si="26"/>
        <v/>
      </c>
      <c r="Y203" s="11">
        <f>IF(N(W203)&gt;0,SUMIFS(GSTR2B!$F$4:$F$552,GSTR2B!$B$4:$B$552,E203,GSTR2B!$C$4:$C$552,B203),"")</f>
        <v>104053.95</v>
      </c>
      <c r="Z203" s="10" t="str">
        <f t="shared" si="27"/>
        <v/>
      </c>
    </row>
    <row r="204" spans="1:26" x14ac:dyDescent="0.3">
      <c r="A204" t="s">
        <v>3582</v>
      </c>
      <c r="B204" t="s">
        <v>3583</v>
      </c>
      <c r="C204" s="7">
        <v>45932</v>
      </c>
      <c r="D204" t="s">
        <v>215</v>
      </c>
      <c r="E204" t="s">
        <v>3093</v>
      </c>
      <c r="F204" t="s">
        <v>429</v>
      </c>
      <c r="G204" t="s">
        <v>993</v>
      </c>
      <c r="H204">
        <v>5485</v>
      </c>
      <c r="I204">
        <v>62.93</v>
      </c>
      <c r="J204" t="s">
        <v>3038</v>
      </c>
      <c r="K204">
        <v>345171.05</v>
      </c>
      <c r="L204">
        <v>18</v>
      </c>
      <c r="M204">
        <v>62130.79</v>
      </c>
      <c r="N204">
        <v>407301.84</v>
      </c>
      <c r="O204" s="11">
        <f>IFERROR(INDEX(PO!$G$4:$G$563,MATCH(F204,PO!$A$4:$A$563,0)),"")</f>
        <v>62.93</v>
      </c>
      <c r="P204" s="12">
        <f>IFERROR(INDEX(GRN!$E$4:$E$559,MATCH(G204,GRN!$A$4:$A$559,0)),"")</f>
        <v>5485</v>
      </c>
      <c r="Q204" s="10" t="str">
        <f t="shared" si="21"/>
        <v/>
      </c>
      <c r="R204" s="10" t="str">
        <f t="shared" si="22"/>
        <v/>
      </c>
      <c r="S204" s="10" t="str">
        <f t="shared" si="23"/>
        <v/>
      </c>
      <c r="T204" s="10" t="str">
        <f t="shared" si="24"/>
        <v/>
      </c>
      <c r="U204" s="13" t="str">
        <f>IF(J204="Billet",I204/INDEX(Bench!$B$4:$B$15,MATCH(TEXT(C204,"yyyy-mm"),Bench!$A$4:$A$15,0))-1,"")</f>
        <v/>
      </c>
      <c r="V204" s="10" t="str">
        <f t="shared" si="25"/>
        <v/>
      </c>
      <c r="W204" s="10">
        <f>IF(E204="","n/a",COUNTIFS(GSTR2B!$B$4:$B$552,E204,GSTR2B!$C$4:$C$552,B204))</f>
        <v>1</v>
      </c>
      <c r="X204" s="10" t="str">
        <f t="shared" si="26"/>
        <v/>
      </c>
      <c r="Y204" s="11">
        <f>IF(N(W204)&gt;0,SUMIFS(GSTR2B!$F$4:$F$552,GSTR2B!$B$4:$B$552,E204,GSTR2B!$C$4:$C$552,B204),"")</f>
        <v>62130.79</v>
      </c>
      <c r="Z204" s="10" t="str">
        <f t="shared" si="27"/>
        <v/>
      </c>
    </row>
    <row r="205" spans="1:26" x14ac:dyDescent="0.3">
      <c r="A205" t="s">
        <v>3584</v>
      </c>
      <c r="B205" t="s">
        <v>3585</v>
      </c>
      <c r="C205" s="7">
        <v>45952</v>
      </c>
      <c r="D205" t="s">
        <v>210</v>
      </c>
      <c r="E205" t="s">
        <v>3045</v>
      </c>
      <c r="F205" t="s">
        <v>430</v>
      </c>
      <c r="G205" t="s">
        <v>994</v>
      </c>
      <c r="H205">
        <v>2002</v>
      </c>
      <c r="I205">
        <v>90.69</v>
      </c>
      <c r="J205" t="s">
        <v>3043</v>
      </c>
      <c r="K205">
        <v>181561.38</v>
      </c>
      <c r="L205">
        <v>18</v>
      </c>
      <c r="M205">
        <v>32681.05</v>
      </c>
      <c r="N205">
        <v>214242.43</v>
      </c>
      <c r="O205" s="11">
        <f>IFERROR(INDEX(PO!$G$4:$G$563,MATCH(F205,PO!$A$4:$A$563,0)),"")</f>
        <v>90.69</v>
      </c>
      <c r="P205" s="12">
        <f>IFERROR(INDEX(GRN!$E$4:$E$559,MATCH(G205,GRN!$A$4:$A$559,0)),"")</f>
        <v>2002</v>
      </c>
      <c r="Q205" s="10" t="str">
        <f t="shared" si="21"/>
        <v/>
      </c>
      <c r="R205" s="10" t="str">
        <f t="shared" si="22"/>
        <v/>
      </c>
      <c r="S205" s="10" t="str">
        <f t="shared" si="23"/>
        <v/>
      </c>
      <c r="T205" s="10" t="str">
        <f t="shared" si="24"/>
        <v/>
      </c>
      <c r="U205" s="13" t="str">
        <f>IF(J205="Billet",I205/INDEX(Bench!$B$4:$B$15,MATCH(TEXT(C205,"yyyy-mm"),Bench!$A$4:$A$15,0))-1,"")</f>
        <v/>
      </c>
      <c r="V205" s="10" t="str">
        <f t="shared" si="25"/>
        <v/>
      </c>
      <c r="W205" s="10">
        <f>IF(E205="","n/a",COUNTIFS(GSTR2B!$B$4:$B$552,E205,GSTR2B!$C$4:$C$552,B205))</f>
        <v>1</v>
      </c>
      <c r="X205" s="10" t="str">
        <f t="shared" si="26"/>
        <v/>
      </c>
      <c r="Y205" s="11">
        <f>IF(N(W205)&gt;0,SUMIFS(GSTR2B!$F$4:$F$552,GSTR2B!$B$4:$B$552,E205,GSTR2B!$C$4:$C$552,B205),"")</f>
        <v>32681.05</v>
      </c>
      <c r="Z205" s="10" t="str">
        <f t="shared" si="27"/>
        <v/>
      </c>
    </row>
    <row r="206" spans="1:26" x14ac:dyDescent="0.3">
      <c r="A206" t="s">
        <v>3586</v>
      </c>
      <c r="B206" t="s">
        <v>3587</v>
      </c>
      <c r="C206" s="7">
        <v>45928</v>
      </c>
      <c r="D206" t="s">
        <v>229</v>
      </c>
      <c r="E206" t="s">
        <v>3077</v>
      </c>
      <c r="F206" t="s">
        <v>431</v>
      </c>
      <c r="G206" t="s">
        <v>995</v>
      </c>
      <c r="H206">
        <v>660</v>
      </c>
      <c r="I206">
        <v>504.6</v>
      </c>
      <c r="J206" t="s">
        <v>3048</v>
      </c>
      <c r="K206">
        <v>333036</v>
      </c>
      <c r="L206">
        <v>18</v>
      </c>
      <c r="M206">
        <v>59946.48</v>
      </c>
      <c r="N206">
        <v>392982.48</v>
      </c>
      <c r="O206" s="11">
        <f>IFERROR(INDEX(PO!$G$4:$G$563,MATCH(F206,PO!$A$4:$A$563,0)),"")</f>
        <v>504.6</v>
      </c>
      <c r="P206" s="12">
        <f>IFERROR(INDEX(GRN!$E$4:$E$559,MATCH(G206,GRN!$A$4:$A$559,0)),"")</f>
        <v>660</v>
      </c>
      <c r="Q206" s="10" t="str">
        <f t="shared" si="21"/>
        <v/>
      </c>
      <c r="R206" s="10" t="str">
        <f t="shared" si="22"/>
        <v/>
      </c>
      <c r="S206" s="10" t="str">
        <f t="shared" si="23"/>
        <v/>
      </c>
      <c r="T206" s="10" t="str">
        <f t="shared" si="24"/>
        <v/>
      </c>
      <c r="U206" s="13" t="str">
        <f>IF(J206="Billet",I206/INDEX(Bench!$B$4:$B$15,MATCH(TEXT(C206,"yyyy-mm"),Bench!$A$4:$A$15,0))-1,"")</f>
        <v/>
      </c>
      <c r="V206" s="10" t="str">
        <f t="shared" si="25"/>
        <v/>
      </c>
      <c r="W206" s="10">
        <f>IF(E206="","n/a",COUNTIFS(GSTR2B!$B$4:$B$552,E206,GSTR2B!$C$4:$C$552,B206))</f>
        <v>1</v>
      </c>
      <c r="X206" s="10" t="str">
        <f t="shared" si="26"/>
        <v/>
      </c>
      <c r="Y206" s="11">
        <f>IF(N(W206)&gt;0,SUMIFS(GSTR2B!$F$4:$F$552,GSTR2B!$B$4:$B$552,E206,GSTR2B!$C$4:$C$552,B206),"")</f>
        <v>59946.48</v>
      </c>
      <c r="Z206" s="10" t="str">
        <f t="shared" si="27"/>
        <v/>
      </c>
    </row>
    <row r="207" spans="1:26" x14ac:dyDescent="0.3">
      <c r="A207" t="s">
        <v>3588</v>
      </c>
      <c r="B207" t="s">
        <v>3589</v>
      </c>
      <c r="C207" s="7">
        <v>45852</v>
      </c>
      <c r="D207" t="s">
        <v>206</v>
      </c>
      <c r="E207" t="s">
        <v>3097</v>
      </c>
      <c r="F207" t="s">
        <v>432</v>
      </c>
      <c r="G207" t="s">
        <v>996</v>
      </c>
      <c r="H207">
        <v>1096</v>
      </c>
      <c r="I207">
        <v>142.22999999999999</v>
      </c>
      <c r="J207" t="s">
        <v>3043</v>
      </c>
      <c r="K207">
        <v>155884.07999999999</v>
      </c>
      <c r="L207">
        <v>18</v>
      </c>
      <c r="M207">
        <v>28059.13</v>
      </c>
      <c r="N207">
        <v>183943.21</v>
      </c>
      <c r="O207" s="11">
        <f>IFERROR(INDEX(PO!$G$4:$G$563,MATCH(F207,PO!$A$4:$A$563,0)),"")</f>
        <v>130.03</v>
      </c>
      <c r="P207" s="12">
        <f>IFERROR(INDEX(GRN!$E$4:$E$559,MATCH(G207,GRN!$A$4:$A$559,0)),"")</f>
        <v>1096</v>
      </c>
      <c r="Q207" s="10" t="str">
        <f t="shared" si="21"/>
        <v>FLAG</v>
      </c>
      <c r="R207" s="10" t="str">
        <f t="shared" si="22"/>
        <v/>
      </c>
      <c r="S207" s="10" t="str">
        <f t="shared" si="23"/>
        <v/>
      </c>
      <c r="T207" s="10" t="str">
        <f t="shared" si="24"/>
        <v/>
      </c>
      <c r="U207" s="13" t="str">
        <f>IF(J207="Billet",I207/INDEX(Bench!$B$4:$B$15,MATCH(TEXT(C207,"yyyy-mm"),Bench!$A$4:$A$15,0))-1,"")</f>
        <v/>
      </c>
      <c r="V207" s="10" t="str">
        <f t="shared" si="25"/>
        <v/>
      </c>
      <c r="W207" s="10">
        <f>IF(E207="","n/a",COUNTIFS(GSTR2B!$B$4:$B$552,E207,GSTR2B!$C$4:$C$552,B207))</f>
        <v>1</v>
      </c>
      <c r="X207" s="10" t="str">
        <f t="shared" si="26"/>
        <v/>
      </c>
      <c r="Y207" s="11">
        <f>IF(N(W207)&gt;0,SUMIFS(GSTR2B!$F$4:$F$552,GSTR2B!$B$4:$B$552,E207,GSTR2B!$C$4:$C$552,B207),"")</f>
        <v>28059.13</v>
      </c>
      <c r="Z207" s="10" t="str">
        <f t="shared" si="27"/>
        <v/>
      </c>
    </row>
    <row r="208" spans="1:26" x14ac:dyDescent="0.3">
      <c r="A208" t="s">
        <v>3590</v>
      </c>
      <c r="B208" t="s">
        <v>3591</v>
      </c>
      <c r="C208" s="7">
        <v>45783</v>
      </c>
      <c r="D208" t="s">
        <v>202</v>
      </c>
      <c r="E208" t="s">
        <v>3125</v>
      </c>
      <c r="F208" t="s">
        <v>433</v>
      </c>
      <c r="G208" t="s">
        <v>997</v>
      </c>
      <c r="H208">
        <v>2613</v>
      </c>
      <c r="I208">
        <v>400.45</v>
      </c>
      <c r="J208" t="s">
        <v>3048</v>
      </c>
      <c r="K208">
        <v>1046375.85</v>
      </c>
      <c r="L208">
        <v>18</v>
      </c>
      <c r="M208">
        <v>188347.65</v>
      </c>
      <c r="N208">
        <v>1234723.5</v>
      </c>
      <c r="O208" s="11">
        <f>IFERROR(INDEX(PO!$G$4:$G$563,MATCH(F208,PO!$A$4:$A$563,0)),"")</f>
        <v>400.45</v>
      </c>
      <c r="P208" s="12">
        <f>IFERROR(INDEX(GRN!$E$4:$E$559,MATCH(G208,GRN!$A$4:$A$559,0)),"")</f>
        <v>2613</v>
      </c>
      <c r="Q208" s="10" t="str">
        <f t="shared" si="21"/>
        <v/>
      </c>
      <c r="R208" s="10" t="str">
        <f t="shared" si="22"/>
        <v/>
      </c>
      <c r="S208" s="10" t="str">
        <f t="shared" si="23"/>
        <v/>
      </c>
      <c r="T208" s="10" t="str">
        <f t="shared" si="24"/>
        <v/>
      </c>
      <c r="U208" s="13" t="str">
        <f>IF(J208="Billet",I208/INDEX(Bench!$B$4:$B$15,MATCH(TEXT(C208,"yyyy-mm"),Bench!$A$4:$A$15,0))-1,"")</f>
        <v/>
      </c>
      <c r="V208" s="10" t="str">
        <f t="shared" si="25"/>
        <v/>
      </c>
      <c r="W208" s="10">
        <f>IF(E208="","n/a",COUNTIFS(GSTR2B!$B$4:$B$552,E208,GSTR2B!$C$4:$C$552,B208))</f>
        <v>1</v>
      </c>
      <c r="X208" s="10" t="str">
        <f t="shared" si="26"/>
        <v/>
      </c>
      <c r="Y208" s="11">
        <f>IF(N(W208)&gt;0,SUMIFS(GSTR2B!$F$4:$F$552,GSTR2B!$B$4:$B$552,E208,GSTR2B!$C$4:$C$552,B208),"")</f>
        <v>188347.65</v>
      </c>
      <c r="Z208" s="10" t="str">
        <f t="shared" si="27"/>
        <v/>
      </c>
    </row>
    <row r="209" spans="1:26" x14ac:dyDescent="0.3">
      <c r="A209" t="s">
        <v>3592</v>
      </c>
      <c r="B209" t="s">
        <v>3593</v>
      </c>
      <c r="C209" s="7">
        <v>45927</v>
      </c>
      <c r="D209" t="s">
        <v>235</v>
      </c>
      <c r="E209" t="s">
        <v>3085</v>
      </c>
      <c r="F209" t="s">
        <v>434</v>
      </c>
      <c r="G209" t="s">
        <v>998</v>
      </c>
      <c r="H209">
        <v>1</v>
      </c>
      <c r="I209">
        <v>18178.810000000001</v>
      </c>
      <c r="J209" t="s">
        <v>3059</v>
      </c>
      <c r="K209">
        <v>18178.810000000001</v>
      </c>
      <c r="L209">
        <v>18</v>
      </c>
      <c r="M209">
        <v>3272.19</v>
      </c>
      <c r="N209">
        <v>21451</v>
      </c>
      <c r="O209" s="11">
        <f>IFERROR(INDEX(PO!$G$4:$G$563,MATCH(F209,PO!$A$4:$A$563,0)),"")</f>
        <v>18178.810000000001</v>
      </c>
      <c r="P209" s="12">
        <f>IFERROR(INDEX(GRN!$E$4:$E$559,MATCH(G209,GRN!$A$4:$A$559,0)),"")</f>
        <v>1</v>
      </c>
      <c r="Q209" s="10" t="str">
        <f t="shared" si="21"/>
        <v/>
      </c>
      <c r="R209" s="10" t="str">
        <f t="shared" si="22"/>
        <v/>
      </c>
      <c r="S209" s="10" t="str">
        <f t="shared" si="23"/>
        <v/>
      </c>
      <c r="T209" s="10" t="str">
        <f t="shared" si="24"/>
        <v/>
      </c>
      <c r="U209" s="13" t="str">
        <f>IF(J209="Billet",I209/INDEX(Bench!$B$4:$B$15,MATCH(TEXT(C209,"yyyy-mm"),Bench!$A$4:$A$15,0))-1,"")</f>
        <v/>
      </c>
      <c r="V209" s="10" t="str">
        <f t="shared" si="25"/>
        <v/>
      </c>
      <c r="W209" s="10">
        <f>IF(E209="","n/a",COUNTIFS(GSTR2B!$B$4:$B$552,E209,GSTR2B!$C$4:$C$552,B209))</f>
        <v>1</v>
      </c>
      <c r="X209" s="10" t="str">
        <f t="shared" si="26"/>
        <v/>
      </c>
      <c r="Y209" s="11">
        <f>IF(N(W209)&gt;0,SUMIFS(GSTR2B!$F$4:$F$552,GSTR2B!$B$4:$B$552,E209,GSTR2B!$C$4:$C$552,B209),"")</f>
        <v>3272.19</v>
      </c>
      <c r="Z209" s="10" t="str">
        <f t="shared" si="27"/>
        <v/>
      </c>
    </row>
    <row r="210" spans="1:26" x14ac:dyDescent="0.3">
      <c r="A210" t="s">
        <v>3594</v>
      </c>
      <c r="B210" t="s">
        <v>3595</v>
      </c>
      <c r="C210" s="7">
        <v>45824</v>
      </c>
      <c r="D210" t="s">
        <v>218</v>
      </c>
      <c r="E210" t="s">
        <v>3081</v>
      </c>
      <c r="F210" t="s">
        <v>435</v>
      </c>
      <c r="G210" t="s">
        <v>999</v>
      </c>
      <c r="H210">
        <v>7</v>
      </c>
      <c r="I210">
        <v>57752.57</v>
      </c>
      <c r="J210" t="s">
        <v>3053</v>
      </c>
      <c r="K210">
        <v>404267.99</v>
      </c>
      <c r="L210">
        <v>5</v>
      </c>
      <c r="M210">
        <v>20213.400000000001</v>
      </c>
      <c r="N210">
        <v>424481.39</v>
      </c>
      <c r="O210" s="11">
        <f>IFERROR(INDEX(PO!$G$4:$G$563,MATCH(F210,PO!$A$4:$A$563,0)),"")</f>
        <v>57752.57</v>
      </c>
      <c r="P210" s="12">
        <f>IFERROR(INDEX(GRN!$E$4:$E$559,MATCH(G210,GRN!$A$4:$A$559,0)),"")</f>
        <v>7</v>
      </c>
      <c r="Q210" s="10" t="str">
        <f t="shared" si="21"/>
        <v/>
      </c>
      <c r="R210" s="10" t="str">
        <f t="shared" si="22"/>
        <v/>
      </c>
      <c r="S210" s="10" t="str">
        <f t="shared" si="23"/>
        <v/>
      </c>
      <c r="T210" s="10" t="str">
        <f t="shared" si="24"/>
        <v/>
      </c>
      <c r="U210" s="13" t="str">
        <f>IF(J210="Billet",I210/INDEX(Bench!$B$4:$B$15,MATCH(TEXT(C210,"yyyy-mm"),Bench!$A$4:$A$15,0))-1,"")</f>
        <v/>
      </c>
      <c r="V210" s="10" t="str">
        <f t="shared" si="25"/>
        <v/>
      </c>
      <c r="W210" s="10">
        <f>IF(E210="","n/a",COUNTIFS(GSTR2B!$B$4:$B$552,E210,GSTR2B!$C$4:$C$552,B210))</f>
        <v>1</v>
      </c>
      <c r="X210" s="10" t="str">
        <f t="shared" si="26"/>
        <v/>
      </c>
      <c r="Y210" s="11">
        <f>IF(N(W210)&gt;0,SUMIFS(GSTR2B!$F$4:$F$552,GSTR2B!$B$4:$B$552,E210,GSTR2B!$C$4:$C$552,B210),"")</f>
        <v>20213.400000000001</v>
      </c>
      <c r="Z210" s="10" t="str">
        <f t="shared" si="27"/>
        <v/>
      </c>
    </row>
    <row r="211" spans="1:26" x14ac:dyDescent="0.3">
      <c r="A211" t="s">
        <v>3596</v>
      </c>
      <c r="B211" t="s">
        <v>3597</v>
      </c>
      <c r="C211" s="7">
        <v>45805</v>
      </c>
      <c r="D211" t="s">
        <v>284</v>
      </c>
      <c r="E211" t="s">
        <v>3120</v>
      </c>
      <c r="F211" t="s">
        <v>436</v>
      </c>
      <c r="G211" t="s">
        <v>1000</v>
      </c>
      <c r="H211">
        <v>4532</v>
      </c>
      <c r="I211">
        <v>145.91</v>
      </c>
      <c r="J211" t="s">
        <v>3043</v>
      </c>
      <c r="K211">
        <v>661264.12</v>
      </c>
      <c r="L211">
        <v>18</v>
      </c>
      <c r="M211">
        <v>119027.54</v>
      </c>
      <c r="N211">
        <v>780291.66</v>
      </c>
      <c r="O211" s="11">
        <f>IFERROR(INDEX(PO!$G$4:$G$563,MATCH(F211,PO!$A$4:$A$563,0)),"")</f>
        <v>145.91</v>
      </c>
      <c r="P211" s="12">
        <f>IFERROR(INDEX(GRN!$E$4:$E$559,MATCH(G211,GRN!$A$4:$A$559,0)),"")</f>
        <v>4532</v>
      </c>
      <c r="Q211" s="10" t="str">
        <f t="shared" si="21"/>
        <v/>
      </c>
      <c r="R211" s="10" t="str">
        <f t="shared" si="22"/>
        <v/>
      </c>
      <c r="S211" s="10" t="str">
        <f t="shared" si="23"/>
        <v/>
      </c>
      <c r="T211" s="10" t="str">
        <f t="shared" si="24"/>
        <v/>
      </c>
      <c r="U211" s="13" t="str">
        <f>IF(J211="Billet",I211/INDEX(Bench!$B$4:$B$15,MATCH(TEXT(C211,"yyyy-mm"),Bench!$A$4:$A$15,0))-1,"")</f>
        <v/>
      </c>
      <c r="V211" s="10" t="str">
        <f t="shared" si="25"/>
        <v/>
      </c>
      <c r="W211" s="10">
        <f>IF(E211="","n/a",COUNTIFS(GSTR2B!$B$4:$B$552,E211,GSTR2B!$C$4:$C$552,B211))</f>
        <v>1</v>
      </c>
      <c r="X211" s="10" t="str">
        <f t="shared" si="26"/>
        <v/>
      </c>
      <c r="Y211" s="11">
        <f>IF(N(W211)&gt;0,SUMIFS(GSTR2B!$F$4:$F$552,GSTR2B!$B$4:$B$552,E211,GSTR2B!$C$4:$C$552,B211),"")</f>
        <v>119027.54</v>
      </c>
      <c r="Z211" s="10" t="str">
        <f t="shared" si="27"/>
        <v/>
      </c>
    </row>
    <row r="212" spans="1:26" x14ac:dyDescent="0.3">
      <c r="A212" t="s">
        <v>3598</v>
      </c>
      <c r="B212" t="s">
        <v>3599</v>
      </c>
      <c r="C212" s="7">
        <v>45931</v>
      </c>
      <c r="D212" t="s">
        <v>198</v>
      </c>
      <c r="E212" t="s">
        <v>3073</v>
      </c>
      <c r="F212" t="s">
        <v>437</v>
      </c>
      <c r="G212" t="s">
        <v>1001</v>
      </c>
      <c r="H212">
        <v>3774</v>
      </c>
      <c r="I212">
        <v>154.21</v>
      </c>
      <c r="J212" t="s">
        <v>3043</v>
      </c>
      <c r="K212">
        <v>581988.54</v>
      </c>
      <c r="L212">
        <v>18</v>
      </c>
      <c r="M212">
        <v>104757.94</v>
      </c>
      <c r="N212">
        <v>686746.48</v>
      </c>
      <c r="O212" s="11">
        <f>IFERROR(INDEX(PO!$G$4:$G$563,MATCH(F212,PO!$A$4:$A$563,0)),"")</f>
        <v>154.21</v>
      </c>
      <c r="P212" s="12">
        <f>IFERROR(INDEX(GRN!$E$4:$E$559,MATCH(G212,GRN!$A$4:$A$559,0)),"")</f>
        <v>3774</v>
      </c>
      <c r="Q212" s="10" t="str">
        <f t="shared" si="21"/>
        <v/>
      </c>
      <c r="R212" s="10" t="str">
        <f t="shared" si="22"/>
        <v/>
      </c>
      <c r="S212" s="10" t="str">
        <f t="shared" si="23"/>
        <v/>
      </c>
      <c r="T212" s="10" t="str">
        <f t="shared" si="24"/>
        <v>FLAG</v>
      </c>
      <c r="U212" s="13" t="str">
        <f>IF(J212="Billet",I212/INDEX(Bench!$B$4:$B$15,MATCH(TEXT(C212,"yyyy-mm"),Bench!$A$4:$A$15,0))-1,"")</f>
        <v/>
      </c>
      <c r="V212" s="10" t="str">
        <f t="shared" si="25"/>
        <v/>
      </c>
      <c r="W212" s="10">
        <f>IF(E212="","n/a",COUNTIFS(GSTR2B!$B$4:$B$552,E212,GSTR2B!$C$4:$C$552,B212))</f>
        <v>1</v>
      </c>
      <c r="X212" s="10" t="str">
        <f t="shared" si="26"/>
        <v/>
      </c>
      <c r="Y212" s="11">
        <f>IF(N(W212)&gt;0,SUMIFS(GSTR2B!$F$4:$F$552,GSTR2B!$B$4:$B$552,E212,GSTR2B!$C$4:$C$552,B212),"")</f>
        <v>104757.94</v>
      </c>
      <c r="Z212" s="10" t="str">
        <f t="shared" si="27"/>
        <v/>
      </c>
    </row>
    <row r="213" spans="1:26" x14ac:dyDescent="0.3">
      <c r="A213" t="s">
        <v>3600</v>
      </c>
      <c r="B213" t="s">
        <v>3599</v>
      </c>
      <c r="C213" s="7">
        <v>45961</v>
      </c>
      <c r="D213" t="s">
        <v>198</v>
      </c>
      <c r="E213" t="s">
        <v>3073</v>
      </c>
      <c r="F213" t="s">
        <v>437</v>
      </c>
      <c r="G213" t="s">
        <v>1001</v>
      </c>
      <c r="H213">
        <v>3774</v>
      </c>
      <c r="I213">
        <v>154.21</v>
      </c>
      <c r="J213" t="s">
        <v>3043</v>
      </c>
      <c r="K213">
        <v>581988.54</v>
      </c>
      <c r="L213">
        <v>18</v>
      </c>
      <c r="M213">
        <v>104757.94</v>
      </c>
      <c r="N213">
        <v>686746.48</v>
      </c>
      <c r="O213" s="11">
        <f>IFERROR(INDEX(PO!$G$4:$G$563,MATCH(F213,PO!$A$4:$A$563,0)),"")</f>
        <v>154.21</v>
      </c>
      <c r="P213" s="12">
        <f>IFERROR(INDEX(GRN!$E$4:$E$559,MATCH(G213,GRN!$A$4:$A$559,0)),"")</f>
        <v>3774</v>
      </c>
      <c r="Q213" s="10" t="str">
        <f t="shared" si="21"/>
        <v/>
      </c>
      <c r="R213" s="10" t="str">
        <f t="shared" si="22"/>
        <v/>
      </c>
      <c r="S213" s="10" t="str">
        <f t="shared" si="23"/>
        <v/>
      </c>
      <c r="T213" s="10" t="str">
        <f t="shared" si="24"/>
        <v>FLAG</v>
      </c>
      <c r="U213" s="13" t="str">
        <f>IF(J213="Billet",I213/INDEX(Bench!$B$4:$B$15,MATCH(TEXT(C213,"yyyy-mm"),Bench!$A$4:$A$15,0))-1,"")</f>
        <v/>
      </c>
      <c r="V213" s="10" t="str">
        <f t="shared" si="25"/>
        <v/>
      </c>
      <c r="W213" s="10">
        <f>IF(E213="","n/a",COUNTIFS(GSTR2B!$B$4:$B$552,E213,GSTR2B!$C$4:$C$552,B213))</f>
        <v>1</v>
      </c>
      <c r="X213" s="10" t="str">
        <f t="shared" si="26"/>
        <v/>
      </c>
      <c r="Y213" s="11">
        <f>IF(N(W213)&gt;0,SUMIFS(GSTR2B!$F$4:$F$552,GSTR2B!$B$4:$B$552,E213,GSTR2B!$C$4:$C$552,B213),"")</f>
        <v>104757.94</v>
      </c>
      <c r="Z213" s="10" t="str">
        <f t="shared" si="27"/>
        <v/>
      </c>
    </row>
    <row r="214" spans="1:26" x14ac:dyDescent="0.3">
      <c r="A214" t="s">
        <v>3601</v>
      </c>
      <c r="B214" t="s">
        <v>3602</v>
      </c>
      <c r="C214" s="7">
        <v>45917</v>
      </c>
      <c r="D214" t="s">
        <v>253</v>
      </c>
      <c r="E214" t="s">
        <v>3129</v>
      </c>
      <c r="F214" t="s">
        <v>438</v>
      </c>
      <c r="G214" t="s">
        <v>1002</v>
      </c>
      <c r="H214">
        <v>6</v>
      </c>
      <c r="I214">
        <v>41114.93</v>
      </c>
      <c r="J214" t="s">
        <v>3053</v>
      </c>
      <c r="K214">
        <v>246689.58</v>
      </c>
      <c r="L214">
        <v>5</v>
      </c>
      <c r="M214">
        <v>12334.48</v>
      </c>
      <c r="N214">
        <v>259024.06</v>
      </c>
      <c r="O214" s="11">
        <f>IFERROR(INDEX(PO!$G$4:$G$563,MATCH(F214,PO!$A$4:$A$563,0)),"")</f>
        <v>41114.93</v>
      </c>
      <c r="P214" s="12">
        <f>IFERROR(INDEX(GRN!$E$4:$E$559,MATCH(G214,GRN!$A$4:$A$559,0)),"")</f>
        <v>6</v>
      </c>
      <c r="Q214" s="10" t="str">
        <f t="shared" si="21"/>
        <v/>
      </c>
      <c r="R214" s="10" t="str">
        <f t="shared" si="22"/>
        <v/>
      </c>
      <c r="S214" s="10" t="str">
        <f t="shared" si="23"/>
        <v/>
      </c>
      <c r="T214" s="10" t="str">
        <f t="shared" si="24"/>
        <v/>
      </c>
      <c r="U214" s="13" t="str">
        <f>IF(J214="Billet",I214/INDEX(Bench!$B$4:$B$15,MATCH(TEXT(C214,"yyyy-mm"),Bench!$A$4:$A$15,0))-1,"")</f>
        <v/>
      </c>
      <c r="V214" s="10" t="str">
        <f t="shared" si="25"/>
        <v/>
      </c>
      <c r="W214" s="10">
        <f>IF(E214="","n/a",COUNTIFS(GSTR2B!$B$4:$B$552,E214,GSTR2B!$C$4:$C$552,B214))</f>
        <v>1</v>
      </c>
      <c r="X214" s="10" t="str">
        <f t="shared" si="26"/>
        <v/>
      </c>
      <c r="Y214" s="11">
        <f>IF(N(W214)&gt;0,SUMIFS(GSTR2B!$F$4:$F$552,GSTR2B!$B$4:$B$552,E214,GSTR2B!$C$4:$C$552,B214),"")</f>
        <v>12334.48</v>
      </c>
      <c r="Z214" s="10" t="str">
        <f t="shared" si="27"/>
        <v/>
      </c>
    </row>
    <row r="215" spans="1:26" x14ac:dyDescent="0.3">
      <c r="A215" t="s">
        <v>3603</v>
      </c>
      <c r="B215" t="s">
        <v>3604</v>
      </c>
      <c r="C215" s="7">
        <v>45849</v>
      </c>
      <c r="D215" t="s">
        <v>241</v>
      </c>
      <c r="E215" t="s">
        <v>3116</v>
      </c>
      <c r="F215" t="s">
        <v>439</v>
      </c>
      <c r="G215" t="s">
        <v>1003</v>
      </c>
      <c r="H215">
        <v>5915</v>
      </c>
      <c r="I215">
        <v>104.2</v>
      </c>
      <c r="J215" t="s">
        <v>3038</v>
      </c>
      <c r="K215">
        <v>616343</v>
      </c>
      <c r="L215">
        <v>18</v>
      </c>
      <c r="M215">
        <v>110941.74</v>
      </c>
      <c r="N215">
        <v>727284.74</v>
      </c>
      <c r="O215" s="11">
        <f>IFERROR(INDEX(PO!$G$4:$G$563,MATCH(F215,PO!$A$4:$A$563,0)),"")</f>
        <v>104.2</v>
      </c>
      <c r="P215" s="12">
        <f>IFERROR(INDEX(GRN!$E$4:$E$559,MATCH(G215,GRN!$A$4:$A$559,0)),"")</f>
        <v>5915</v>
      </c>
      <c r="Q215" s="10" t="str">
        <f t="shared" si="21"/>
        <v/>
      </c>
      <c r="R215" s="10" t="str">
        <f t="shared" si="22"/>
        <v/>
      </c>
      <c r="S215" s="10" t="str">
        <f t="shared" si="23"/>
        <v/>
      </c>
      <c r="T215" s="10" t="str">
        <f t="shared" si="24"/>
        <v/>
      </c>
      <c r="U215" s="13" t="str">
        <f>IF(J215="Billet",I215/INDEX(Bench!$B$4:$B$15,MATCH(TEXT(C215,"yyyy-mm"),Bench!$A$4:$A$15,0))-1,"")</f>
        <v/>
      </c>
      <c r="V215" s="10" t="str">
        <f t="shared" si="25"/>
        <v/>
      </c>
      <c r="W215" s="10">
        <f>IF(E215="","n/a",COUNTIFS(GSTR2B!$B$4:$B$552,E215,GSTR2B!$C$4:$C$552,B215))</f>
        <v>1</v>
      </c>
      <c r="X215" s="10" t="str">
        <f t="shared" si="26"/>
        <v/>
      </c>
      <c r="Y215" s="11">
        <f>IF(N(W215)&gt;0,SUMIFS(GSTR2B!$F$4:$F$552,GSTR2B!$B$4:$B$552,E215,GSTR2B!$C$4:$C$552,B215),"")</f>
        <v>110941.74</v>
      </c>
      <c r="Z215" s="10" t="str">
        <f t="shared" si="27"/>
        <v/>
      </c>
    </row>
    <row r="216" spans="1:26" x14ac:dyDescent="0.3">
      <c r="A216" t="s">
        <v>3605</v>
      </c>
      <c r="B216" t="s">
        <v>3606</v>
      </c>
      <c r="C216" s="7">
        <v>46073</v>
      </c>
      <c r="D216" t="s">
        <v>311</v>
      </c>
      <c r="E216" t="s">
        <v>3065</v>
      </c>
      <c r="F216" t="s">
        <v>440</v>
      </c>
      <c r="G216" t="s">
        <v>1004</v>
      </c>
      <c r="H216">
        <v>14875</v>
      </c>
      <c r="I216">
        <v>269.83999999999997</v>
      </c>
      <c r="J216" t="s">
        <v>3032</v>
      </c>
      <c r="K216">
        <v>4013870</v>
      </c>
      <c r="L216">
        <v>18</v>
      </c>
      <c r="M216">
        <v>722496.6</v>
      </c>
      <c r="N216">
        <v>4736366.5999999996</v>
      </c>
      <c r="O216" s="11">
        <f>IFERROR(INDEX(PO!$G$4:$G$563,MATCH(F216,PO!$A$4:$A$563,0)),"")</f>
        <v>269.83999999999997</v>
      </c>
      <c r="P216" s="12">
        <f>IFERROR(INDEX(GRN!$E$4:$E$559,MATCH(G216,GRN!$A$4:$A$559,0)),"")</f>
        <v>14875</v>
      </c>
      <c r="Q216" s="10" t="str">
        <f t="shared" si="21"/>
        <v/>
      </c>
      <c r="R216" s="10" t="str">
        <f t="shared" si="22"/>
        <v/>
      </c>
      <c r="S216" s="10" t="str">
        <f t="shared" si="23"/>
        <v/>
      </c>
      <c r="T216" s="10" t="str">
        <f t="shared" si="24"/>
        <v/>
      </c>
      <c r="U216" s="13">
        <f>IF(J216="Billet",I216/INDEX(Bench!$B$4:$B$15,MATCH(TEXT(C216,"yyyy-mm"),Bench!$A$4:$A$15,0))-1,"")</f>
        <v>0.10594696503955059</v>
      </c>
      <c r="V216" s="10" t="str">
        <f t="shared" si="25"/>
        <v>FLAG</v>
      </c>
      <c r="W216" s="10">
        <f>IF(E216="","n/a",COUNTIFS(GSTR2B!$B$4:$B$552,E216,GSTR2B!$C$4:$C$552,B216))</f>
        <v>1</v>
      </c>
      <c r="X216" s="10" t="str">
        <f t="shared" si="26"/>
        <v/>
      </c>
      <c r="Y216" s="11">
        <f>IF(N(W216)&gt;0,SUMIFS(GSTR2B!$F$4:$F$552,GSTR2B!$B$4:$B$552,E216,GSTR2B!$C$4:$C$552,B216),"")</f>
        <v>722496.6</v>
      </c>
      <c r="Z216" s="10" t="str">
        <f t="shared" si="27"/>
        <v/>
      </c>
    </row>
    <row r="217" spans="1:26" x14ac:dyDescent="0.3">
      <c r="A217" t="s">
        <v>3607</v>
      </c>
      <c r="B217" t="s">
        <v>3608</v>
      </c>
      <c r="C217" s="7">
        <v>46080</v>
      </c>
      <c r="D217" t="s">
        <v>188</v>
      </c>
      <c r="E217" t="s">
        <v>3112</v>
      </c>
      <c r="F217" t="s">
        <v>441</v>
      </c>
      <c r="G217" t="s">
        <v>1005</v>
      </c>
      <c r="H217">
        <v>12603</v>
      </c>
      <c r="I217">
        <v>250.69</v>
      </c>
      <c r="J217" t="s">
        <v>3032</v>
      </c>
      <c r="K217">
        <v>3159446.07</v>
      </c>
      <c r="L217">
        <v>18</v>
      </c>
      <c r="M217">
        <v>568700.29</v>
      </c>
      <c r="N217">
        <v>3728146.36</v>
      </c>
      <c r="O217" s="11">
        <f>IFERROR(INDEX(PO!$G$4:$G$563,MATCH(F217,PO!$A$4:$A$563,0)),"")</f>
        <v>250.69</v>
      </c>
      <c r="P217" s="12">
        <f>IFERROR(INDEX(GRN!$E$4:$E$559,MATCH(G217,GRN!$A$4:$A$559,0)),"")</f>
        <v>12603</v>
      </c>
      <c r="Q217" s="10" t="str">
        <f t="shared" si="21"/>
        <v/>
      </c>
      <c r="R217" s="10" t="str">
        <f t="shared" si="22"/>
        <v/>
      </c>
      <c r="S217" s="10" t="str">
        <f t="shared" si="23"/>
        <v/>
      </c>
      <c r="T217" s="10" t="str">
        <f t="shared" si="24"/>
        <v/>
      </c>
      <c r="U217" s="13">
        <f>IF(J217="Billet",I217/INDEX(Bench!$B$4:$B$15,MATCH(TEXT(C217,"yyyy-mm"),Bench!$A$4:$A$15,0))-1,"")</f>
        <v>2.746014180909051E-2</v>
      </c>
      <c r="V217" s="10" t="str">
        <f t="shared" si="25"/>
        <v/>
      </c>
      <c r="W217" s="10">
        <f>IF(E217="","n/a",COUNTIFS(GSTR2B!$B$4:$B$552,E217,GSTR2B!$C$4:$C$552,B217))</f>
        <v>1</v>
      </c>
      <c r="X217" s="10" t="str">
        <f t="shared" si="26"/>
        <v/>
      </c>
      <c r="Y217" s="11">
        <f>IF(N(W217)&gt;0,SUMIFS(GSTR2B!$F$4:$F$552,GSTR2B!$B$4:$B$552,E217,GSTR2B!$C$4:$C$552,B217),"")</f>
        <v>568700.29</v>
      </c>
      <c r="Z217" s="10" t="str">
        <f t="shared" si="27"/>
        <v/>
      </c>
    </row>
    <row r="218" spans="1:26" x14ac:dyDescent="0.3">
      <c r="A218" t="s">
        <v>3609</v>
      </c>
      <c r="B218" t="s">
        <v>3610</v>
      </c>
      <c r="C218" s="7">
        <v>45879</v>
      </c>
      <c r="D218" t="s">
        <v>262</v>
      </c>
      <c r="E218" t="s">
        <v>3149</v>
      </c>
      <c r="F218" t="s">
        <v>442</v>
      </c>
      <c r="G218" t="s">
        <v>1006</v>
      </c>
      <c r="H218">
        <v>2566</v>
      </c>
      <c r="I218">
        <v>119.66</v>
      </c>
      <c r="J218" t="s">
        <v>3048</v>
      </c>
      <c r="K218">
        <v>307047.56</v>
      </c>
      <c r="L218">
        <v>18</v>
      </c>
      <c r="M218">
        <v>55268.56</v>
      </c>
      <c r="N218">
        <v>362316.12</v>
      </c>
      <c r="O218" s="11">
        <f>IFERROR(INDEX(PO!$G$4:$G$563,MATCH(F218,PO!$A$4:$A$563,0)),"")</f>
        <v>119.66</v>
      </c>
      <c r="P218" s="12">
        <f>IFERROR(INDEX(GRN!$E$4:$E$559,MATCH(G218,GRN!$A$4:$A$559,0)),"")</f>
        <v>2566</v>
      </c>
      <c r="Q218" s="10" t="str">
        <f t="shared" si="21"/>
        <v/>
      </c>
      <c r="R218" s="10" t="str">
        <f t="shared" si="22"/>
        <v/>
      </c>
      <c r="S218" s="10" t="str">
        <f t="shared" si="23"/>
        <v/>
      </c>
      <c r="T218" s="10" t="str">
        <f t="shared" si="24"/>
        <v/>
      </c>
      <c r="U218" s="13" t="str">
        <f>IF(J218="Billet",I218/INDEX(Bench!$B$4:$B$15,MATCH(TEXT(C218,"yyyy-mm"),Bench!$A$4:$A$15,0))-1,"")</f>
        <v/>
      </c>
      <c r="V218" s="10" t="str">
        <f t="shared" si="25"/>
        <v/>
      </c>
      <c r="W218" s="10">
        <f>IF(E218="","n/a",COUNTIFS(GSTR2B!$B$4:$B$552,E218,GSTR2B!$C$4:$C$552,B218))</f>
        <v>1</v>
      </c>
      <c r="X218" s="10" t="str">
        <f t="shared" si="26"/>
        <v/>
      </c>
      <c r="Y218" s="11">
        <f>IF(N(W218)&gt;0,SUMIFS(GSTR2B!$F$4:$F$552,GSTR2B!$B$4:$B$552,E218,GSTR2B!$C$4:$C$552,B218),"")</f>
        <v>55268.56</v>
      </c>
      <c r="Z218" s="10" t="str">
        <f t="shared" si="27"/>
        <v/>
      </c>
    </row>
    <row r="219" spans="1:26" x14ac:dyDescent="0.3">
      <c r="A219" t="s">
        <v>3611</v>
      </c>
      <c r="B219" t="s">
        <v>3612</v>
      </c>
      <c r="C219" s="7">
        <v>45863</v>
      </c>
      <c r="D219" t="s">
        <v>326</v>
      </c>
      <c r="E219" t="s">
        <v>3101</v>
      </c>
      <c r="F219" t="s">
        <v>443</v>
      </c>
      <c r="G219" t="s">
        <v>1007</v>
      </c>
      <c r="H219">
        <v>1458</v>
      </c>
      <c r="I219">
        <v>633.20000000000005</v>
      </c>
      <c r="J219" t="s">
        <v>3048</v>
      </c>
      <c r="K219">
        <v>923205.6</v>
      </c>
      <c r="L219">
        <v>18</v>
      </c>
      <c r="M219">
        <v>166177.01</v>
      </c>
      <c r="N219">
        <v>1089382.6100000001</v>
      </c>
      <c r="O219" s="11">
        <f>IFERROR(INDEX(PO!$G$4:$G$563,MATCH(F219,PO!$A$4:$A$563,0)),"")</f>
        <v>633.20000000000005</v>
      </c>
      <c r="P219" s="12">
        <f>IFERROR(INDEX(GRN!$E$4:$E$559,MATCH(G219,GRN!$A$4:$A$559,0)),"")</f>
        <v>1458</v>
      </c>
      <c r="Q219" s="10" t="str">
        <f t="shared" si="21"/>
        <v/>
      </c>
      <c r="R219" s="10" t="str">
        <f t="shared" si="22"/>
        <v/>
      </c>
      <c r="S219" s="10" t="str">
        <f t="shared" si="23"/>
        <v/>
      </c>
      <c r="T219" s="10" t="str">
        <f t="shared" si="24"/>
        <v/>
      </c>
      <c r="U219" s="13" t="str">
        <f>IF(J219="Billet",I219/INDEX(Bench!$B$4:$B$15,MATCH(TEXT(C219,"yyyy-mm"),Bench!$A$4:$A$15,0))-1,"")</f>
        <v/>
      </c>
      <c r="V219" s="10" t="str">
        <f t="shared" si="25"/>
        <v/>
      </c>
      <c r="W219" s="10">
        <f>IF(E219="","n/a",COUNTIFS(GSTR2B!$B$4:$B$552,E219,GSTR2B!$C$4:$C$552,B219))</f>
        <v>1</v>
      </c>
      <c r="X219" s="10" t="str">
        <f t="shared" si="26"/>
        <v/>
      </c>
      <c r="Y219" s="11">
        <f>IF(N(W219)&gt;0,SUMIFS(GSTR2B!$F$4:$F$552,GSTR2B!$B$4:$B$552,E219,GSTR2B!$C$4:$C$552,B219),"")</f>
        <v>166177.01</v>
      </c>
      <c r="Z219" s="10" t="str">
        <f t="shared" si="27"/>
        <v/>
      </c>
    </row>
    <row r="220" spans="1:26" x14ac:dyDescent="0.3">
      <c r="A220" t="s">
        <v>3613</v>
      </c>
      <c r="B220" t="s">
        <v>3614</v>
      </c>
      <c r="C220" s="7">
        <v>45812</v>
      </c>
      <c r="D220" t="s">
        <v>239</v>
      </c>
      <c r="E220" t="s">
        <v>3105</v>
      </c>
      <c r="F220" t="s">
        <v>444</v>
      </c>
      <c r="G220" t="s">
        <v>1008</v>
      </c>
      <c r="H220">
        <v>5</v>
      </c>
      <c r="I220">
        <v>56375.44</v>
      </c>
      <c r="J220" t="s">
        <v>3053</v>
      </c>
      <c r="K220">
        <v>281877.2</v>
      </c>
      <c r="L220">
        <v>5</v>
      </c>
      <c r="M220">
        <v>14093.86</v>
      </c>
      <c r="N220">
        <v>295971.06</v>
      </c>
      <c r="O220" s="11">
        <f>IFERROR(INDEX(PO!$G$4:$G$563,MATCH(F220,PO!$A$4:$A$563,0)),"")</f>
        <v>56375.44</v>
      </c>
      <c r="P220" s="12">
        <f>IFERROR(INDEX(GRN!$E$4:$E$559,MATCH(G220,GRN!$A$4:$A$559,0)),"")</f>
        <v>5</v>
      </c>
      <c r="Q220" s="10" t="str">
        <f t="shared" si="21"/>
        <v/>
      </c>
      <c r="R220" s="10" t="str">
        <f t="shared" si="22"/>
        <v/>
      </c>
      <c r="S220" s="10" t="str">
        <f t="shared" si="23"/>
        <v/>
      </c>
      <c r="T220" s="10" t="str">
        <f t="shared" si="24"/>
        <v/>
      </c>
      <c r="U220" s="13" t="str">
        <f>IF(J220="Billet",I220/INDEX(Bench!$B$4:$B$15,MATCH(TEXT(C220,"yyyy-mm"),Bench!$A$4:$A$15,0))-1,"")</f>
        <v/>
      </c>
      <c r="V220" s="10" t="str">
        <f t="shared" si="25"/>
        <v/>
      </c>
      <c r="W220" s="10">
        <f>IF(E220="","n/a",COUNTIFS(GSTR2B!$B$4:$B$552,E220,GSTR2B!$C$4:$C$552,B220))</f>
        <v>1</v>
      </c>
      <c r="X220" s="10" t="str">
        <f t="shared" si="26"/>
        <v/>
      </c>
      <c r="Y220" s="11">
        <f>IF(N(W220)&gt;0,SUMIFS(GSTR2B!$F$4:$F$552,GSTR2B!$B$4:$B$552,E220,GSTR2B!$C$4:$C$552,B220),"")</f>
        <v>14093.86</v>
      </c>
      <c r="Z220" s="10" t="str">
        <f t="shared" si="27"/>
        <v/>
      </c>
    </row>
    <row r="221" spans="1:26" x14ac:dyDescent="0.3">
      <c r="A221" t="s">
        <v>3615</v>
      </c>
      <c r="B221" t="s">
        <v>3616</v>
      </c>
      <c r="C221" s="7">
        <v>45917</v>
      </c>
      <c r="D221" t="s">
        <v>227</v>
      </c>
      <c r="E221" t="s">
        <v>3034</v>
      </c>
      <c r="F221" t="s">
        <v>445</v>
      </c>
      <c r="G221" t="s">
        <v>1009</v>
      </c>
      <c r="H221">
        <v>4958</v>
      </c>
      <c r="I221">
        <v>247.08</v>
      </c>
      <c r="J221" t="s">
        <v>3032</v>
      </c>
      <c r="K221">
        <v>1225022.6399999999</v>
      </c>
      <c r="L221">
        <v>18</v>
      </c>
      <c r="M221">
        <v>220504.08</v>
      </c>
      <c r="N221">
        <v>1445526.72</v>
      </c>
      <c r="O221" s="11">
        <f>IFERROR(INDEX(PO!$G$4:$G$563,MATCH(F221,PO!$A$4:$A$563,0)),"")</f>
        <v>247.08</v>
      </c>
      <c r="P221" s="12">
        <f>IFERROR(INDEX(GRN!$E$4:$E$559,MATCH(G221,GRN!$A$4:$A$559,0)),"")</f>
        <v>4958</v>
      </c>
      <c r="Q221" s="10" t="str">
        <f t="shared" si="21"/>
        <v/>
      </c>
      <c r="R221" s="10" t="str">
        <f t="shared" si="22"/>
        <v/>
      </c>
      <c r="S221" s="10" t="str">
        <f t="shared" si="23"/>
        <v/>
      </c>
      <c r="T221" s="10" t="str">
        <f t="shared" si="24"/>
        <v/>
      </c>
      <c r="U221" s="13">
        <f>IF(J221="Billet",I221/INDEX(Bench!$B$4:$B$15,MATCH(TEXT(C221,"yyyy-mm"),Bench!$A$4:$A$15,0))-1,"")</f>
        <v>-6.8756319514651221E-4</v>
      </c>
      <c r="V221" s="10" t="str">
        <f t="shared" si="25"/>
        <v/>
      </c>
      <c r="W221" s="10">
        <f>IF(E221="","n/a",COUNTIFS(GSTR2B!$B$4:$B$552,E221,GSTR2B!$C$4:$C$552,B221))</f>
        <v>1</v>
      </c>
      <c r="X221" s="10" t="str">
        <f t="shared" si="26"/>
        <v/>
      </c>
      <c r="Y221" s="11">
        <f>IF(N(W221)&gt;0,SUMIFS(GSTR2B!$F$4:$F$552,GSTR2B!$B$4:$B$552,E221,GSTR2B!$C$4:$C$552,B221),"")</f>
        <v>220504.08</v>
      </c>
      <c r="Z221" s="10" t="str">
        <f t="shared" si="27"/>
        <v/>
      </c>
    </row>
    <row r="222" spans="1:26" x14ac:dyDescent="0.3">
      <c r="A222" t="s">
        <v>3617</v>
      </c>
      <c r="B222" t="s">
        <v>3618</v>
      </c>
      <c r="C222" s="7">
        <v>45770</v>
      </c>
      <c r="D222" t="s">
        <v>202</v>
      </c>
      <c r="E222" t="s">
        <v>3125</v>
      </c>
      <c r="F222" t="s">
        <v>446</v>
      </c>
      <c r="G222" t="s">
        <v>1010</v>
      </c>
      <c r="H222">
        <v>1768</v>
      </c>
      <c r="I222">
        <v>553.49</v>
      </c>
      <c r="J222" t="s">
        <v>3048</v>
      </c>
      <c r="K222">
        <v>978570.32</v>
      </c>
      <c r="L222">
        <v>18</v>
      </c>
      <c r="M222">
        <v>176142.66</v>
      </c>
      <c r="N222">
        <v>1154712.98</v>
      </c>
      <c r="O222" s="11">
        <f>IFERROR(INDEX(PO!$G$4:$G$563,MATCH(F222,PO!$A$4:$A$563,0)),"")</f>
        <v>553.49</v>
      </c>
      <c r="P222" s="12">
        <f>IFERROR(INDEX(GRN!$E$4:$E$559,MATCH(G222,GRN!$A$4:$A$559,0)),"")</f>
        <v>1768</v>
      </c>
      <c r="Q222" s="10" t="str">
        <f t="shared" si="21"/>
        <v/>
      </c>
      <c r="R222" s="10" t="str">
        <f t="shared" si="22"/>
        <v/>
      </c>
      <c r="S222" s="10" t="str">
        <f t="shared" si="23"/>
        <v/>
      </c>
      <c r="T222" s="10" t="str">
        <f t="shared" si="24"/>
        <v/>
      </c>
      <c r="U222" s="13" t="str">
        <f>IF(J222="Billet",I222/INDEX(Bench!$B$4:$B$15,MATCH(TEXT(C222,"yyyy-mm"),Bench!$A$4:$A$15,0))-1,"")</f>
        <v/>
      </c>
      <c r="V222" s="10" t="str">
        <f t="shared" si="25"/>
        <v/>
      </c>
      <c r="W222" s="10">
        <f>IF(E222="","n/a",COUNTIFS(GSTR2B!$B$4:$B$552,E222,GSTR2B!$C$4:$C$552,B222))</f>
        <v>1</v>
      </c>
      <c r="X222" s="10" t="str">
        <f t="shared" si="26"/>
        <v/>
      </c>
      <c r="Y222" s="11">
        <f>IF(N(W222)&gt;0,SUMIFS(GSTR2B!$F$4:$F$552,GSTR2B!$B$4:$B$552,E222,GSTR2B!$C$4:$C$552,B222),"")</f>
        <v>176142.66</v>
      </c>
      <c r="Z222" s="10" t="str">
        <f t="shared" si="27"/>
        <v/>
      </c>
    </row>
    <row r="223" spans="1:26" x14ac:dyDescent="0.3">
      <c r="A223" t="s">
        <v>3619</v>
      </c>
      <c r="B223" t="s">
        <v>3620</v>
      </c>
      <c r="C223" s="7">
        <v>46027</v>
      </c>
      <c r="D223" t="s">
        <v>235</v>
      </c>
      <c r="E223" t="s">
        <v>3085</v>
      </c>
      <c r="F223" t="s">
        <v>447</v>
      </c>
      <c r="G223" t="s">
        <v>1011</v>
      </c>
      <c r="H223">
        <v>1</v>
      </c>
      <c r="I223">
        <v>156557.31</v>
      </c>
      <c r="J223" t="s">
        <v>3059</v>
      </c>
      <c r="K223">
        <v>156557.31</v>
      </c>
      <c r="L223">
        <v>18</v>
      </c>
      <c r="M223">
        <v>28180.32</v>
      </c>
      <c r="N223">
        <v>184737.63</v>
      </c>
      <c r="O223" s="11">
        <f>IFERROR(INDEX(PO!$G$4:$G$563,MATCH(F223,PO!$A$4:$A$563,0)),"")</f>
        <v>156557.31</v>
      </c>
      <c r="P223" s="12">
        <f>IFERROR(INDEX(GRN!$E$4:$E$559,MATCH(G223,GRN!$A$4:$A$559,0)),"")</f>
        <v>1</v>
      </c>
      <c r="Q223" s="10" t="str">
        <f t="shared" si="21"/>
        <v/>
      </c>
      <c r="R223" s="10" t="str">
        <f t="shared" si="22"/>
        <v/>
      </c>
      <c r="S223" s="10" t="str">
        <f t="shared" si="23"/>
        <v/>
      </c>
      <c r="T223" s="10" t="str">
        <f t="shared" si="24"/>
        <v/>
      </c>
      <c r="U223" s="13" t="str">
        <f>IF(J223="Billet",I223/INDEX(Bench!$B$4:$B$15,MATCH(TEXT(C223,"yyyy-mm"),Bench!$A$4:$A$15,0))-1,"")</f>
        <v/>
      </c>
      <c r="V223" s="10" t="str">
        <f t="shared" si="25"/>
        <v/>
      </c>
      <c r="W223" s="10">
        <f>IF(E223="","n/a",COUNTIFS(GSTR2B!$B$4:$B$552,E223,GSTR2B!$C$4:$C$552,B223))</f>
        <v>1</v>
      </c>
      <c r="X223" s="10" t="str">
        <f t="shared" si="26"/>
        <v/>
      </c>
      <c r="Y223" s="11">
        <f>IF(N(W223)&gt;0,SUMIFS(GSTR2B!$F$4:$F$552,GSTR2B!$B$4:$B$552,E223,GSTR2B!$C$4:$C$552,B223),"")</f>
        <v>28180.32</v>
      </c>
      <c r="Z223" s="10" t="str">
        <f t="shared" si="27"/>
        <v/>
      </c>
    </row>
    <row r="224" spans="1:26" x14ac:dyDescent="0.3">
      <c r="A224" t="s">
        <v>3621</v>
      </c>
      <c r="B224" t="s">
        <v>3622</v>
      </c>
      <c r="C224" s="7">
        <v>46044</v>
      </c>
      <c r="D224" t="s">
        <v>284</v>
      </c>
      <c r="E224" t="s">
        <v>3120</v>
      </c>
      <c r="F224" t="s">
        <v>448</v>
      </c>
      <c r="G224" t="s">
        <v>1012</v>
      </c>
      <c r="H224">
        <v>2879</v>
      </c>
      <c r="I224">
        <v>148.33000000000001</v>
      </c>
      <c r="J224" t="s">
        <v>3043</v>
      </c>
      <c r="K224">
        <v>427042.07</v>
      </c>
      <c r="L224">
        <v>18</v>
      </c>
      <c r="M224">
        <v>76867.570000000007</v>
      </c>
      <c r="N224">
        <v>503909.64</v>
      </c>
      <c r="O224" s="11">
        <f>IFERROR(INDEX(PO!$G$4:$G$563,MATCH(F224,PO!$A$4:$A$563,0)),"")</f>
        <v>148.33000000000001</v>
      </c>
      <c r="P224" s="12">
        <f>IFERROR(INDEX(GRN!$E$4:$E$559,MATCH(G224,GRN!$A$4:$A$559,0)),"")</f>
        <v>2879</v>
      </c>
      <c r="Q224" s="10" t="str">
        <f t="shared" si="21"/>
        <v/>
      </c>
      <c r="R224" s="10" t="str">
        <f t="shared" si="22"/>
        <v/>
      </c>
      <c r="S224" s="10" t="str">
        <f t="shared" si="23"/>
        <v/>
      </c>
      <c r="T224" s="10" t="str">
        <f t="shared" si="24"/>
        <v/>
      </c>
      <c r="U224" s="13" t="str">
        <f>IF(J224="Billet",I224/INDEX(Bench!$B$4:$B$15,MATCH(TEXT(C224,"yyyy-mm"),Bench!$A$4:$A$15,0))-1,"")</f>
        <v/>
      </c>
      <c r="V224" s="10" t="str">
        <f t="shared" si="25"/>
        <v/>
      </c>
      <c r="W224" s="10">
        <f>IF(E224="","n/a",COUNTIFS(GSTR2B!$B$4:$B$552,E224,GSTR2B!$C$4:$C$552,B224))</f>
        <v>0</v>
      </c>
      <c r="X224" s="10" t="str">
        <f t="shared" si="26"/>
        <v>FLAG</v>
      </c>
      <c r="Y224" s="11" t="str">
        <f>IF(N(W224)&gt;0,SUMIFS(GSTR2B!$F$4:$F$552,GSTR2B!$B$4:$B$552,E224,GSTR2B!$C$4:$C$552,B224),"")</f>
        <v/>
      </c>
      <c r="Z224" s="10" t="str">
        <f t="shared" si="27"/>
        <v/>
      </c>
    </row>
    <row r="225" spans="1:26" x14ac:dyDescent="0.3">
      <c r="A225" t="s">
        <v>3623</v>
      </c>
      <c r="B225" t="s">
        <v>3624</v>
      </c>
      <c r="C225" s="7">
        <v>45892</v>
      </c>
      <c r="D225" t="s">
        <v>206</v>
      </c>
      <c r="E225" t="s">
        <v>3097</v>
      </c>
      <c r="F225" t="s">
        <v>449</v>
      </c>
      <c r="G225" t="s">
        <v>1013</v>
      </c>
      <c r="H225">
        <v>1447</v>
      </c>
      <c r="I225">
        <v>87.38</v>
      </c>
      <c r="J225" t="s">
        <v>3043</v>
      </c>
      <c r="K225">
        <v>126438.86</v>
      </c>
      <c r="L225">
        <v>18</v>
      </c>
      <c r="M225">
        <v>22758.99</v>
      </c>
      <c r="N225">
        <v>149197.85</v>
      </c>
      <c r="O225" s="11">
        <f>IFERROR(INDEX(PO!$G$4:$G$563,MATCH(F225,PO!$A$4:$A$563,0)),"")</f>
        <v>87.38</v>
      </c>
      <c r="P225" s="12">
        <f>IFERROR(INDEX(GRN!$E$4:$E$559,MATCH(G225,GRN!$A$4:$A$559,0)),"")</f>
        <v>1447</v>
      </c>
      <c r="Q225" s="10" t="str">
        <f t="shared" si="21"/>
        <v/>
      </c>
      <c r="R225" s="10" t="str">
        <f t="shared" si="22"/>
        <v/>
      </c>
      <c r="S225" s="10" t="str">
        <f t="shared" si="23"/>
        <v/>
      </c>
      <c r="T225" s="10" t="str">
        <f t="shared" si="24"/>
        <v/>
      </c>
      <c r="U225" s="13" t="str">
        <f>IF(J225="Billet",I225/INDEX(Bench!$B$4:$B$15,MATCH(TEXT(C225,"yyyy-mm"),Bench!$A$4:$A$15,0))-1,"")</f>
        <v/>
      </c>
      <c r="V225" s="10" t="str">
        <f t="shared" si="25"/>
        <v/>
      </c>
      <c r="W225" s="10">
        <f>IF(E225="","n/a",COUNTIFS(GSTR2B!$B$4:$B$552,E225,GSTR2B!$C$4:$C$552,B225))</f>
        <v>1</v>
      </c>
      <c r="X225" s="10" t="str">
        <f t="shared" si="26"/>
        <v/>
      </c>
      <c r="Y225" s="11">
        <f>IF(N(W225)&gt;0,SUMIFS(GSTR2B!$F$4:$F$552,GSTR2B!$B$4:$B$552,E225,GSTR2B!$C$4:$C$552,B225),"")</f>
        <v>22758.99</v>
      </c>
      <c r="Z225" s="10" t="str">
        <f t="shared" si="27"/>
        <v/>
      </c>
    </row>
    <row r="226" spans="1:26" x14ac:dyDescent="0.3">
      <c r="A226" t="s">
        <v>3625</v>
      </c>
      <c r="B226" t="s">
        <v>3626</v>
      </c>
      <c r="C226" s="7">
        <v>45946</v>
      </c>
      <c r="D226" t="s">
        <v>188</v>
      </c>
      <c r="E226" t="s">
        <v>3112</v>
      </c>
      <c r="F226" t="s">
        <v>450</v>
      </c>
      <c r="G226" t="s">
        <v>1014</v>
      </c>
      <c r="H226">
        <v>16728</v>
      </c>
      <c r="I226">
        <v>253.03</v>
      </c>
      <c r="J226" t="s">
        <v>3032</v>
      </c>
      <c r="K226">
        <v>4232685.84</v>
      </c>
      <c r="L226">
        <v>18</v>
      </c>
      <c r="M226">
        <v>761883.45</v>
      </c>
      <c r="N226">
        <v>4994569.29</v>
      </c>
      <c r="O226" s="11">
        <f>IFERROR(INDEX(PO!$G$4:$G$563,MATCH(F226,PO!$A$4:$A$563,0)),"")</f>
        <v>253.03</v>
      </c>
      <c r="P226" s="12">
        <f>IFERROR(INDEX(GRN!$E$4:$E$559,MATCH(G226,GRN!$A$4:$A$559,0)),"")</f>
        <v>16728</v>
      </c>
      <c r="Q226" s="10" t="str">
        <f t="shared" si="21"/>
        <v/>
      </c>
      <c r="R226" s="10" t="str">
        <f t="shared" si="22"/>
        <v/>
      </c>
      <c r="S226" s="10" t="str">
        <f t="shared" si="23"/>
        <v/>
      </c>
      <c r="T226" s="10" t="str">
        <f t="shared" si="24"/>
        <v/>
      </c>
      <c r="U226" s="13">
        <f>IF(J226="Billet",I226/INDEX(Bench!$B$4:$B$15,MATCH(TEXT(C226,"yyyy-mm"),Bench!$A$4:$A$15,0))-1,"")</f>
        <v>1.7206030150753726E-2</v>
      </c>
      <c r="V226" s="10" t="str">
        <f t="shared" si="25"/>
        <v/>
      </c>
      <c r="W226" s="10">
        <f>IF(E226="","n/a",COUNTIFS(GSTR2B!$B$4:$B$552,E226,GSTR2B!$C$4:$C$552,B226))</f>
        <v>1</v>
      </c>
      <c r="X226" s="10" t="str">
        <f t="shared" si="26"/>
        <v/>
      </c>
      <c r="Y226" s="11">
        <f>IF(N(W226)&gt;0,SUMIFS(GSTR2B!$F$4:$F$552,GSTR2B!$B$4:$B$552,E226,GSTR2B!$C$4:$C$552,B226),"")</f>
        <v>761883.45</v>
      </c>
      <c r="Z226" s="10" t="str">
        <f t="shared" si="27"/>
        <v/>
      </c>
    </row>
    <row r="227" spans="1:26" x14ac:dyDescent="0.3">
      <c r="A227" t="s">
        <v>3627</v>
      </c>
      <c r="B227" t="s">
        <v>3628</v>
      </c>
      <c r="C227" s="7">
        <v>45804</v>
      </c>
      <c r="D227" t="s">
        <v>253</v>
      </c>
      <c r="E227" t="s">
        <v>3129</v>
      </c>
      <c r="F227" t="s">
        <v>451</v>
      </c>
      <c r="G227" t="s">
        <v>1015</v>
      </c>
      <c r="H227">
        <v>9</v>
      </c>
      <c r="I227">
        <v>20987.29</v>
      </c>
      <c r="J227" t="s">
        <v>3053</v>
      </c>
      <c r="K227">
        <v>188885.61</v>
      </c>
      <c r="L227">
        <v>5</v>
      </c>
      <c r="M227">
        <v>9444.2800000000007</v>
      </c>
      <c r="N227">
        <v>198329.89</v>
      </c>
      <c r="O227" s="11">
        <f>IFERROR(INDEX(PO!$G$4:$G$563,MATCH(F227,PO!$A$4:$A$563,0)),"")</f>
        <v>20987.29</v>
      </c>
      <c r="P227" s="12">
        <f>IFERROR(INDEX(GRN!$E$4:$E$559,MATCH(G227,GRN!$A$4:$A$559,0)),"")</f>
        <v>9</v>
      </c>
      <c r="Q227" s="10" t="str">
        <f t="shared" si="21"/>
        <v/>
      </c>
      <c r="R227" s="10" t="str">
        <f t="shared" si="22"/>
        <v/>
      </c>
      <c r="S227" s="10" t="str">
        <f t="shared" si="23"/>
        <v/>
      </c>
      <c r="T227" s="10" t="str">
        <f t="shared" si="24"/>
        <v/>
      </c>
      <c r="U227" s="13" t="str">
        <f>IF(J227="Billet",I227/INDEX(Bench!$B$4:$B$15,MATCH(TEXT(C227,"yyyy-mm"),Bench!$A$4:$A$15,0))-1,"")</f>
        <v/>
      </c>
      <c r="V227" s="10" t="str">
        <f t="shared" si="25"/>
        <v/>
      </c>
      <c r="W227" s="10">
        <f>IF(E227="","n/a",COUNTIFS(GSTR2B!$B$4:$B$552,E227,GSTR2B!$C$4:$C$552,B227))</f>
        <v>1</v>
      </c>
      <c r="X227" s="10" t="str">
        <f t="shared" si="26"/>
        <v/>
      </c>
      <c r="Y227" s="11">
        <f>IF(N(W227)&gt;0,SUMIFS(GSTR2B!$F$4:$F$552,GSTR2B!$B$4:$B$552,E227,GSTR2B!$C$4:$C$552,B227),"")</f>
        <v>9444.2800000000007</v>
      </c>
      <c r="Z227" s="10" t="str">
        <f t="shared" si="27"/>
        <v/>
      </c>
    </row>
    <row r="228" spans="1:26" x14ac:dyDescent="0.3">
      <c r="A228" t="s">
        <v>3629</v>
      </c>
      <c r="B228" t="s">
        <v>3630</v>
      </c>
      <c r="C228" s="7">
        <v>46106</v>
      </c>
      <c r="D228" t="s">
        <v>206</v>
      </c>
      <c r="E228" t="s">
        <v>3097</v>
      </c>
      <c r="F228" t="s">
        <v>452</v>
      </c>
      <c r="G228" t="s">
        <v>1016</v>
      </c>
      <c r="H228">
        <v>3790</v>
      </c>
      <c r="I228">
        <v>87.22</v>
      </c>
      <c r="J228" t="s">
        <v>3043</v>
      </c>
      <c r="K228">
        <v>330563.8</v>
      </c>
      <c r="L228">
        <v>18</v>
      </c>
      <c r="M228">
        <v>59501.48</v>
      </c>
      <c r="N228">
        <v>390065.28</v>
      </c>
      <c r="O228" s="11">
        <f>IFERROR(INDEX(PO!$G$4:$G$563,MATCH(F228,PO!$A$4:$A$563,0)),"")</f>
        <v>87.22</v>
      </c>
      <c r="P228" s="12">
        <f>IFERROR(INDEX(GRN!$E$4:$E$559,MATCH(G228,GRN!$A$4:$A$559,0)),"")</f>
        <v>3790</v>
      </c>
      <c r="Q228" s="10" t="str">
        <f t="shared" si="21"/>
        <v/>
      </c>
      <c r="R228" s="10" t="str">
        <f t="shared" si="22"/>
        <v/>
      </c>
      <c r="S228" s="10" t="str">
        <f t="shared" si="23"/>
        <v/>
      </c>
      <c r="T228" s="10" t="str">
        <f t="shared" si="24"/>
        <v/>
      </c>
      <c r="U228" s="13" t="str">
        <f>IF(J228="Billet",I228/INDEX(Bench!$B$4:$B$15,MATCH(TEXT(C228,"yyyy-mm"),Bench!$A$4:$A$15,0))-1,"")</f>
        <v/>
      </c>
      <c r="V228" s="10" t="str">
        <f t="shared" si="25"/>
        <v/>
      </c>
      <c r="W228" s="10">
        <f>IF(E228="","n/a",COUNTIFS(GSTR2B!$B$4:$B$552,E228,GSTR2B!$C$4:$C$552,B228))</f>
        <v>1</v>
      </c>
      <c r="X228" s="10" t="str">
        <f t="shared" si="26"/>
        <v/>
      </c>
      <c r="Y228" s="11">
        <f>IF(N(W228)&gt;0,SUMIFS(GSTR2B!$F$4:$F$552,GSTR2B!$B$4:$B$552,E228,GSTR2B!$C$4:$C$552,B228),"")</f>
        <v>59501.48</v>
      </c>
      <c r="Z228" s="10" t="str">
        <f t="shared" si="27"/>
        <v/>
      </c>
    </row>
    <row r="229" spans="1:26" x14ac:dyDescent="0.3">
      <c r="A229" t="s">
        <v>3631</v>
      </c>
      <c r="B229" t="s">
        <v>3632</v>
      </c>
      <c r="C229" s="7">
        <v>46082</v>
      </c>
      <c r="D229" t="s">
        <v>229</v>
      </c>
      <c r="E229" t="s">
        <v>3077</v>
      </c>
      <c r="F229" t="s">
        <v>453</v>
      </c>
      <c r="G229" t="s">
        <v>1017</v>
      </c>
      <c r="H229">
        <v>1424</v>
      </c>
      <c r="I229">
        <v>234.88</v>
      </c>
      <c r="J229" t="s">
        <v>3048</v>
      </c>
      <c r="K229">
        <v>334469.12</v>
      </c>
      <c r="L229">
        <v>18</v>
      </c>
      <c r="M229">
        <v>60204.44</v>
      </c>
      <c r="N229">
        <v>394673.56</v>
      </c>
      <c r="O229" s="11">
        <f>IFERROR(INDEX(PO!$G$4:$G$563,MATCH(F229,PO!$A$4:$A$563,0)),"")</f>
        <v>234.88</v>
      </c>
      <c r="P229" s="12">
        <f>IFERROR(INDEX(GRN!$E$4:$E$559,MATCH(G229,GRN!$A$4:$A$559,0)),"")</f>
        <v>1424</v>
      </c>
      <c r="Q229" s="10" t="str">
        <f t="shared" si="21"/>
        <v/>
      </c>
      <c r="R229" s="10" t="str">
        <f t="shared" si="22"/>
        <v/>
      </c>
      <c r="S229" s="10" t="str">
        <f t="shared" si="23"/>
        <v/>
      </c>
      <c r="T229" s="10" t="str">
        <f t="shared" si="24"/>
        <v/>
      </c>
      <c r="U229" s="13" t="str">
        <f>IF(J229="Billet",I229/INDEX(Bench!$B$4:$B$15,MATCH(TEXT(C229,"yyyy-mm"),Bench!$A$4:$A$15,0))-1,"")</f>
        <v/>
      </c>
      <c r="V229" s="10" t="str">
        <f t="shared" si="25"/>
        <v/>
      </c>
      <c r="W229" s="10">
        <f>IF(E229="","n/a",COUNTIFS(GSTR2B!$B$4:$B$552,E229,GSTR2B!$C$4:$C$552,B229))</f>
        <v>1</v>
      </c>
      <c r="X229" s="10" t="str">
        <f t="shared" si="26"/>
        <v/>
      </c>
      <c r="Y229" s="11">
        <f>IF(N(W229)&gt;0,SUMIFS(GSTR2B!$F$4:$F$552,GSTR2B!$B$4:$B$552,E229,GSTR2B!$C$4:$C$552,B229),"")</f>
        <v>60204.44</v>
      </c>
      <c r="Z229" s="10" t="str">
        <f t="shared" si="27"/>
        <v/>
      </c>
    </row>
    <row r="230" spans="1:26" x14ac:dyDescent="0.3">
      <c r="A230" t="s">
        <v>3633</v>
      </c>
      <c r="B230" t="s">
        <v>3634</v>
      </c>
      <c r="C230" s="7">
        <v>45911</v>
      </c>
      <c r="D230" t="s">
        <v>247</v>
      </c>
      <c r="E230" t="s">
        <v>3061</v>
      </c>
      <c r="F230" t="s">
        <v>454</v>
      </c>
      <c r="G230" t="s">
        <v>1018</v>
      </c>
      <c r="H230">
        <v>0</v>
      </c>
      <c r="I230">
        <v>103993.68</v>
      </c>
      <c r="J230" t="s">
        <v>3059</v>
      </c>
      <c r="K230">
        <v>0</v>
      </c>
      <c r="L230">
        <v>18</v>
      </c>
      <c r="M230">
        <v>0</v>
      </c>
      <c r="N230">
        <v>0</v>
      </c>
      <c r="O230" s="11">
        <f>IFERROR(INDEX(PO!$G$4:$G$563,MATCH(F230,PO!$A$4:$A$563,0)),"")</f>
        <v>103993.68</v>
      </c>
      <c r="P230" s="12">
        <f>IFERROR(INDEX(GRN!$E$4:$E$559,MATCH(G230,GRN!$A$4:$A$559,0)),"")</f>
        <v>0</v>
      </c>
      <c r="Q230" s="10" t="str">
        <f t="shared" si="21"/>
        <v/>
      </c>
      <c r="R230" s="10" t="str">
        <f t="shared" si="22"/>
        <v/>
      </c>
      <c r="S230" s="10" t="str">
        <f t="shared" si="23"/>
        <v/>
      </c>
      <c r="T230" s="10" t="str">
        <f t="shared" si="24"/>
        <v/>
      </c>
      <c r="U230" s="13" t="str">
        <f>IF(J230="Billet",I230/INDEX(Bench!$B$4:$B$15,MATCH(TEXT(C230,"yyyy-mm"),Bench!$A$4:$A$15,0))-1,"")</f>
        <v/>
      </c>
      <c r="V230" s="10" t="str">
        <f t="shared" si="25"/>
        <v/>
      </c>
      <c r="W230" s="10">
        <f>IF(E230="","n/a",COUNTIFS(GSTR2B!$B$4:$B$552,E230,GSTR2B!$C$4:$C$552,B230))</f>
        <v>1</v>
      </c>
      <c r="X230" s="10" t="str">
        <f t="shared" si="26"/>
        <v/>
      </c>
      <c r="Y230" s="11">
        <f>IF(N(W230)&gt;0,SUMIFS(GSTR2B!$F$4:$F$552,GSTR2B!$B$4:$B$552,E230,GSTR2B!$C$4:$C$552,B230),"")</f>
        <v>0</v>
      </c>
      <c r="Z230" s="10" t="str">
        <f t="shared" si="27"/>
        <v/>
      </c>
    </row>
    <row r="231" spans="1:26" x14ac:dyDescent="0.3">
      <c r="A231" t="s">
        <v>3635</v>
      </c>
      <c r="B231" t="s">
        <v>3636</v>
      </c>
      <c r="C231" s="7">
        <v>46065</v>
      </c>
      <c r="D231" t="s">
        <v>262</v>
      </c>
      <c r="E231" t="s">
        <v>3149</v>
      </c>
      <c r="F231" t="s">
        <v>455</v>
      </c>
      <c r="G231" t="s">
        <v>1019</v>
      </c>
      <c r="H231">
        <v>1220</v>
      </c>
      <c r="I231">
        <v>532.59</v>
      </c>
      <c r="J231" t="s">
        <v>3048</v>
      </c>
      <c r="K231">
        <v>649759.80000000005</v>
      </c>
      <c r="L231">
        <v>18</v>
      </c>
      <c r="M231">
        <v>116956.76</v>
      </c>
      <c r="N231">
        <v>766716.56</v>
      </c>
      <c r="O231" s="11">
        <f>IFERROR(INDEX(PO!$G$4:$G$563,MATCH(F231,PO!$A$4:$A$563,0)),"")</f>
        <v>532.59</v>
      </c>
      <c r="P231" s="12">
        <f>IFERROR(INDEX(GRN!$E$4:$E$559,MATCH(G231,GRN!$A$4:$A$559,0)),"")</f>
        <v>1220</v>
      </c>
      <c r="Q231" s="10" t="str">
        <f t="shared" si="21"/>
        <v/>
      </c>
      <c r="R231" s="10" t="str">
        <f t="shared" si="22"/>
        <v/>
      </c>
      <c r="S231" s="10" t="str">
        <f t="shared" si="23"/>
        <v/>
      </c>
      <c r="T231" s="10" t="str">
        <f t="shared" si="24"/>
        <v/>
      </c>
      <c r="U231" s="13" t="str">
        <f>IF(J231="Billet",I231/INDEX(Bench!$B$4:$B$15,MATCH(TEXT(C231,"yyyy-mm"),Bench!$A$4:$A$15,0))-1,"")</f>
        <v/>
      </c>
      <c r="V231" s="10" t="str">
        <f t="shared" si="25"/>
        <v/>
      </c>
      <c r="W231" s="10">
        <f>IF(E231="","n/a",COUNTIFS(GSTR2B!$B$4:$B$552,E231,GSTR2B!$C$4:$C$552,B231))</f>
        <v>1</v>
      </c>
      <c r="X231" s="10" t="str">
        <f t="shared" si="26"/>
        <v/>
      </c>
      <c r="Y231" s="11">
        <f>IF(N(W231)&gt;0,SUMIFS(GSTR2B!$F$4:$F$552,GSTR2B!$B$4:$B$552,E231,GSTR2B!$C$4:$C$552,B231),"")</f>
        <v>116956.76</v>
      </c>
      <c r="Z231" s="10" t="str">
        <f t="shared" si="27"/>
        <v/>
      </c>
    </row>
    <row r="232" spans="1:26" x14ac:dyDescent="0.3">
      <c r="A232" t="s">
        <v>3637</v>
      </c>
      <c r="B232" t="s">
        <v>3638</v>
      </c>
      <c r="C232" s="7">
        <v>45815</v>
      </c>
      <c r="D232" t="s">
        <v>277</v>
      </c>
      <c r="E232" t="s">
        <v>3152</v>
      </c>
      <c r="F232" t="s">
        <v>456</v>
      </c>
      <c r="G232" t="s">
        <v>1020</v>
      </c>
      <c r="H232">
        <v>3</v>
      </c>
      <c r="I232">
        <v>43891.4</v>
      </c>
      <c r="J232" t="s">
        <v>3053</v>
      </c>
      <c r="K232">
        <v>131674.20000000001</v>
      </c>
      <c r="L232">
        <v>5</v>
      </c>
      <c r="M232">
        <v>6583.71</v>
      </c>
      <c r="N232">
        <v>138257.91</v>
      </c>
      <c r="O232" s="11">
        <f>IFERROR(INDEX(PO!$G$4:$G$563,MATCH(F232,PO!$A$4:$A$563,0)),"")</f>
        <v>43891.4</v>
      </c>
      <c r="P232" s="12">
        <f>IFERROR(INDEX(GRN!$E$4:$E$559,MATCH(G232,GRN!$A$4:$A$559,0)),"")</f>
        <v>3</v>
      </c>
      <c r="Q232" s="10" t="str">
        <f t="shared" si="21"/>
        <v/>
      </c>
      <c r="R232" s="10" t="str">
        <f t="shared" si="22"/>
        <v/>
      </c>
      <c r="S232" s="10" t="str">
        <f t="shared" si="23"/>
        <v/>
      </c>
      <c r="T232" s="10" t="str">
        <f t="shared" si="24"/>
        <v/>
      </c>
      <c r="U232" s="13" t="str">
        <f>IF(J232="Billet",I232/INDEX(Bench!$B$4:$B$15,MATCH(TEXT(C232,"yyyy-mm"),Bench!$A$4:$A$15,0))-1,"")</f>
        <v/>
      </c>
      <c r="V232" s="10" t="str">
        <f t="shared" si="25"/>
        <v/>
      </c>
      <c r="W232" s="10">
        <f>IF(E232="","n/a",COUNTIFS(GSTR2B!$B$4:$B$552,E232,GSTR2B!$C$4:$C$552,B232))</f>
        <v>1</v>
      </c>
      <c r="X232" s="10" t="str">
        <f t="shared" si="26"/>
        <v/>
      </c>
      <c r="Y232" s="11">
        <f>IF(N(W232)&gt;0,SUMIFS(GSTR2B!$F$4:$F$552,GSTR2B!$B$4:$B$552,E232,GSTR2B!$C$4:$C$552,B232),"")</f>
        <v>6583.71</v>
      </c>
      <c r="Z232" s="10" t="str">
        <f t="shared" si="27"/>
        <v/>
      </c>
    </row>
    <row r="233" spans="1:26" x14ac:dyDescent="0.3">
      <c r="A233" t="s">
        <v>3639</v>
      </c>
      <c r="B233" t="s">
        <v>3640</v>
      </c>
      <c r="C233" s="7">
        <v>45794</v>
      </c>
      <c r="D233" t="s">
        <v>253</v>
      </c>
      <c r="E233" t="s">
        <v>3129</v>
      </c>
      <c r="F233" t="s">
        <v>457</v>
      </c>
      <c r="G233" t="s">
        <v>1021</v>
      </c>
      <c r="H233">
        <v>8</v>
      </c>
      <c r="I233">
        <v>44761.41</v>
      </c>
      <c r="J233" t="s">
        <v>3053</v>
      </c>
      <c r="K233">
        <v>358091.28</v>
      </c>
      <c r="L233">
        <v>5</v>
      </c>
      <c r="M233">
        <v>17904.560000000001</v>
      </c>
      <c r="N233">
        <v>375995.84</v>
      </c>
      <c r="O233" s="11">
        <f>IFERROR(INDEX(PO!$G$4:$G$563,MATCH(F233,PO!$A$4:$A$563,0)),"")</f>
        <v>44761.41</v>
      </c>
      <c r="P233" s="12">
        <f>IFERROR(INDEX(GRN!$E$4:$E$559,MATCH(G233,GRN!$A$4:$A$559,0)),"")</f>
        <v>8</v>
      </c>
      <c r="Q233" s="10" t="str">
        <f t="shared" si="21"/>
        <v/>
      </c>
      <c r="R233" s="10" t="str">
        <f t="shared" si="22"/>
        <v/>
      </c>
      <c r="S233" s="10" t="str">
        <f t="shared" si="23"/>
        <v/>
      </c>
      <c r="T233" s="10" t="str">
        <f t="shared" si="24"/>
        <v/>
      </c>
      <c r="U233" s="13" t="str">
        <f>IF(J233="Billet",I233/INDEX(Bench!$B$4:$B$15,MATCH(TEXT(C233,"yyyy-mm"),Bench!$A$4:$A$15,0))-1,"")</f>
        <v/>
      </c>
      <c r="V233" s="10" t="str">
        <f t="shared" si="25"/>
        <v/>
      </c>
      <c r="W233" s="10">
        <f>IF(E233="","n/a",COUNTIFS(GSTR2B!$B$4:$B$552,E233,GSTR2B!$C$4:$C$552,B233))</f>
        <v>1</v>
      </c>
      <c r="X233" s="10" t="str">
        <f t="shared" si="26"/>
        <v/>
      </c>
      <c r="Y233" s="11">
        <f>IF(N(W233)&gt;0,SUMIFS(GSTR2B!$F$4:$F$552,GSTR2B!$B$4:$B$552,E233,GSTR2B!$C$4:$C$552,B233),"")</f>
        <v>17904.560000000001</v>
      </c>
      <c r="Z233" s="10" t="str">
        <f t="shared" si="27"/>
        <v/>
      </c>
    </row>
    <row r="234" spans="1:26" x14ac:dyDescent="0.3">
      <c r="A234" t="s">
        <v>3641</v>
      </c>
      <c r="B234" t="s">
        <v>3642</v>
      </c>
      <c r="C234" s="7">
        <v>45987</v>
      </c>
      <c r="D234" t="s">
        <v>262</v>
      </c>
      <c r="E234" t="s">
        <v>3149</v>
      </c>
      <c r="F234" t="s">
        <v>458</v>
      </c>
      <c r="G234" t="s">
        <v>1022</v>
      </c>
      <c r="H234">
        <v>2798</v>
      </c>
      <c r="I234">
        <v>147.63</v>
      </c>
      <c r="J234" t="s">
        <v>3048</v>
      </c>
      <c r="K234">
        <v>413068.74</v>
      </c>
      <c r="L234">
        <v>18</v>
      </c>
      <c r="M234">
        <v>74352.37</v>
      </c>
      <c r="N234">
        <v>487421.11</v>
      </c>
      <c r="O234" s="11">
        <f>IFERROR(INDEX(PO!$G$4:$G$563,MATCH(F234,PO!$A$4:$A$563,0)),"")</f>
        <v>147.63</v>
      </c>
      <c r="P234" s="12">
        <f>IFERROR(INDEX(GRN!$E$4:$E$559,MATCH(G234,GRN!$A$4:$A$559,0)),"")</f>
        <v>2798</v>
      </c>
      <c r="Q234" s="10" t="str">
        <f t="shared" si="21"/>
        <v/>
      </c>
      <c r="R234" s="10" t="str">
        <f t="shared" si="22"/>
        <v/>
      </c>
      <c r="S234" s="10" t="str">
        <f t="shared" si="23"/>
        <v/>
      </c>
      <c r="T234" s="10" t="str">
        <f t="shared" si="24"/>
        <v/>
      </c>
      <c r="U234" s="13" t="str">
        <f>IF(J234="Billet",I234/INDEX(Bench!$B$4:$B$15,MATCH(TEXT(C234,"yyyy-mm"),Bench!$A$4:$A$15,0))-1,"")</f>
        <v/>
      </c>
      <c r="V234" s="10" t="str">
        <f t="shared" si="25"/>
        <v/>
      </c>
      <c r="W234" s="10">
        <f>IF(E234="","n/a",COUNTIFS(GSTR2B!$B$4:$B$552,E234,GSTR2B!$C$4:$C$552,B234))</f>
        <v>1</v>
      </c>
      <c r="X234" s="10" t="str">
        <f t="shared" si="26"/>
        <v/>
      </c>
      <c r="Y234" s="11">
        <f>IF(N(W234)&gt;0,SUMIFS(GSTR2B!$F$4:$F$552,GSTR2B!$B$4:$B$552,E234,GSTR2B!$C$4:$C$552,B234),"")</f>
        <v>74352.37</v>
      </c>
      <c r="Z234" s="10" t="str">
        <f t="shared" si="27"/>
        <v/>
      </c>
    </row>
    <row r="235" spans="1:26" x14ac:dyDescent="0.3">
      <c r="A235" t="s">
        <v>3643</v>
      </c>
      <c r="B235" t="s">
        <v>3644</v>
      </c>
      <c r="C235" s="7">
        <v>45963</v>
      </c>
      <c r="D235" t="s">
        <v>188</v>
      </c>
      <c r="E235" t="s">
        <v>3112</v>
      </c>
      <c r="F235" t="s">
        <v>459</v>
      </c>
      <c r="G235" t="s">
        <v>1023</v>
      </c>
      <c r="H235">
        <v>15637</v>
      </c>
      <c r="I235">
        <v>254.31</v>
      </c>
      <c r="J235" t="s">
        <v>3032</v>
      </c>
      <c r="K235">
        <v>3976645.47</v>
      </c>
      <c r="L235">
        <v>18</v>
      </c>
      <c r="M235">
        <v>715796.18</v>
      </c>
      <c r="N235">
        <v>4692441.6500000004</v>
      </c>
      <c r="O235" s="11">
        <f>IFERROR(INDEX(PO!$G$4:$G$563,MATCH(F235,PO!$A$4:$A$563,0)),"")</f>
        <v>254.31</v>
      </c>
      <c r="P235" s="12">
        <f>IFERROR(INDEX(GRN!$E$4:$E$559,MATCH(G235,GRN!$A$4:$A$559,0)),"")</f>
        <v>15637</v>
      </c>
      <c r="Q235" s="10" t="str">
        <f t="shared" si="21"/>
        <v/>
      </c>
      <c r="R235" s="10" t="str">
        <f t="shared" si="22"/>
        <v/>
      </c>
      <c r="S235" s="10" t="str">
        <f t="shared" si="23"/>
        <v/>
      </c>
      <c r="T235" s="10" t="str">
        <f t="shared" si="24"/>
        <v/>
      </c>
      <c r="U235" s="13">
        <f>IF(J235="Billet",I235/INDEX(Bench!$B$4:$B$15,MATCH(TEXT(C235,"yyyy-mm"),Bench!$A$4:$A$15,0))-1,"")</f>
        <v>1.9850818094321321E-2</v>
      </c>
      <c r="V235" s="10" t="str">
        <f t="shared" si="25"/>
        <v/>
      </c>
      <c r="W235" s="10">
        <f>IF(E235="","n/a",COUNTIFS(GSTR2B!$B$4:$B$552,E235,GSTR2B!$C$4:$C$552,B235))</f>
        <v>1</v>
      </c>
      <c r="X235" s="10" t="str">
        <f t="shared" si="26"/>
        <v/>
      </c>
      <c r="Y235" s="11">
        <f>IF(N(W235)&gt;0,SUMIFS(GSTR2B!$F$4:$F$552,GSTR2B!$B$4:$B$552,E235,GSTR2B!$C$4:$C$552,B235),"")</f>
        <v>715796.18</v>
      </c>
      <c r="Z235" s="10" t="str">
        <f t="shared" si="27"/>
        <v/>
      </c>
    </row>
    <row r="236" spans="1:26" x14ac:dyDescent="0.3">
      <c r="A236" t="s">
        <v>3645</v>
      </c>
      <c r="B236" t="s">
        <v>3646</v>
      </c>
      <c r="C236" s="7">
        <v>45948</v>
      </c>
      <c r="D236" t="s">
        <v>277</v>
      </c>
      <c r="E236" t="s">
        <v>3152</v>
      </c>
      <c r="F236" t="s">
        <v>460</v>
      </c>
      <c r="G236" t="s">
        <v>1024</v>
      </c>
      <c r="H236">
        <v>5</v>
      </c>
      <c r="I236">
        <v>37108.949999999997</v>
      </c>
      <c r="J236" t="s">
        <v>3053</v>
      </c>
      <c r="K236">
        <v>185544.75</v>
      </c>
      <c r="L236">
        <v>5</v>
      </c>
      <c r="M236">
        <v>9277.24</v>
      </c>
      <c r="N236">
        <v>194821.99</v>
      </c>
      <c r="O236" s="11">
        <f>IFERROR(INDEX(PO!$G$4:$G$563,MATCH(F236,PO!$A$4:$A$563,0)),"")</f>
        <v>37108.949999999997</v>
      </c>
      <c r="P236" s="12">
        <f>IFERROR(INDEX(GRN!$E$4:$E$559,MATCH(G236,GRN!$A$4:$A$559,0)),"")</f>
        <v>5</v>
      </c>
      <c r="Q236" s="10" t="str">
        <f t="shared" si="21"/>
        <v/>
      </c>
      <c r="R236" s="10" t="str">
        <f t="shared" si="22"/>
        <v/>
      </c>
      <c r="S236" s="10" t="str">
        <f t="shared" si="23"/>
        <v/>
      </c>
      <c r="T236" s="10" t="str">
        <f t="shared" si="24"/>
        <v/>
      </c>
      <c r="U236" s="13" t="str">
        <f>IF(J236="Billet",I236/INDEX(Bench!$B$4:$B$15,MATCH(TEXT(C236,"yyyy-mm"),Bench!$A$4:$A$15,0))-1,"")</f>
        <v/>
      </c>
      <c r="V236" s="10" t="str">
        <f t="shared" si="25"/>
        <v/>
      </c>
      <c r="W236" s="10">
        <f>IF(E236="","n/a",COUNTIFS(GSTR2B!$B$4:$B$552,E236,GSTR2B!$C$4:$C$552,B236))</f>
        <v>1</v>
      </c>
      <c r="X236" s="10" t="str">
        <f t="shared" si="26"/>
        <v/>
      </c>
      <c r="Y236" s="11">
        <f>IF(N(W236)&gt;0,SUMIFS(GSTR2B!$F$4:$F$552,GSTR2B!$B$4:$B$552,E236,GSTR2B!$C$4:$C$552,B236),"")</f>
        <v>9277.24</v>
      </c>
      <c r="Z236" s="10" t="str">
        <f t="shared" si="27"/>
        <v/>
      </c>
    </row>
    <row r="237" spans="1:26" x14ac:dyDescent="0.3">
      <c r="A237" t="s">
        <v>3647</v>
      </c>
      <c r="B237" t="s">
        <v>3648</v>
      </c>
      <c r="C237" s="7">
        <v>45896</v>
      </c>
      <c r="D237" t="s">
        <v>235</v>
      </c>
      <c r="E237" t="s">
        <v>3085</v>
      </c>
      <c r="F237" t="s">
        <v>461</v>
      </c>
      <c r="G237" t="s">
        <v>1025</v>
      </c>
      <c r="H237">
        <v>1</v>
      </c>
      <c r="I237">
        <v>162065.24</v>
      </c>
      <c r="J237" t="s">
        <v>3059</v>
      </c>
      <c r="K237">
        <v>162065.24</v>
      </c>
      <c r="L237">
        <v>18</v>
      </c>
      <c r="M237">
        <v>29171.74</v>
      </c>
      <c r="N237">
        <v>191236.98</v>
      </c>
      <c r="O237" s="11">
        <f>IFERROR(INDEX(PO!$G$4:$G$563,MATCH(F237,PO!$A$4:$A$563,0)),"")</f>
        <v>162065.24</v>
      </c>
      <c r="P237" s="12">
        <f>IFERROR(INDEX(GRN!$E$4:$E$559,MATCH(G237,GRN!$A$4:$A$559,0)),"")</f>
        <v>1</v>
      </c>
      <c r="Q237" s="10" t="str">
        <f t="shared" si="21"/>
        <v/>
      </c>
      <c r="R237" s="10" t="str">
        <f t="shared" si="22"/>
        <v/>
      </c>
      <c r="S237" s="10" t="str">
        <f t="shared" si="23"/>
        <v/>
      </c>
      <c r="T237" s="10" t="str">
        <f t="shared" si="24"/>
        <v/>
      </c>
      <c r="U237" s="13" t="str">
        <f>IF(J237="Billet",I237/INDEX(Bench!$B$4:$B$15,MATCH(TEXT(C237,"yyyy-mm"),Bench!$A$4:$A$15,0))-1,"")</f>
        <v/>
      </c>
      <c r="V237" s="10" t="str">
        <f t="shared" si="25"/>
        <v/>
      </c>
      <c r="W237" s="10">
        <f>IF(E237="","n/a",COUNTIFS(GSTR2B!$B$4:$B$552,E237,GSTR2B!$C$4:$C$552,B237))</f>
        <v>1</v>
      </c>
      <c r="X237" s="10" t="str">
        <f t="shared" si="26"/>
        <v/>
      </c>
      <c r="Y237" s="11">
        <f>IF(N(W237)&gt;0,SUMIFS(GSTR2B!$F$4:$F$552,GSTR2B!$B$4:$B$552,E237,GSTR2B!$C$4:$C$552,B237),"")</f>
        <v>29171.74</v>
      </c>
      <c r="Z237" s="10" t="str">
        <f t="shared" si="27"/>
        <v/>
      </c>
    </row>
    <row r="238" spans="1:26" x14ac:dyDescent="0.3">
      <c r="A238" t="s">
        <v>3649</v>
      </c>
      <c r="B238" t="s">
        <v>3650</v>
      </c>
      <c r="C238" s="7">
        <v>45781</v>
      </c>
      <c r="D238" t="s">
        <v>193</v>
      </c>
      <c r="E238" t="s">
        <v>3056</v>
      </c>
      <c r="F238" t="s">
        <v>462</v>
      </c>
      <c r="G238" t="s">
        <v>1026</v>
      </c>
      <c r="H238">
        <v>3</v>
      </c>
      <c r="I238">
        <v>40521.25</v>
      </c>
      <c r="J238" t="s">
        <v>3053</v>
      </c>
      <c r="K238">
        <v>121563.75</v>
      </c>
      <c r="L238">
        <v>5</v>
      </c>
      <c r="M238">
        <v>6078.19</v>
      </c>
      <c r="N238">
        <v>127641.94</v>
      </c>
      <c r="O238" s="11">
        <f>IFERROR(INDEX(PO!$G$4:$G$563,MATCH(F238,PO!$A$4:$A$563,0)),"")</f>
        <v>40521.25</v>
      </c>
      <c r="P238" s="12">
        <f>IFERROR(INDEX(GRN!$E$4:$E$559,MATCH(G238,GRN!$A$4:$A$559,0)),"")</f>
        <v>3</v>
      </c>
      <c r="Q238" s="10" t="str">
        <f t="shared" si="21"/>
        <v/>
      </c>
      <c r="R238" s="10" t="str">
        <f t="shared" si="22"/>
        <v/>
      </c>
      <c r="S238" s="10" t="str">
        <f t="shared" si="23"/>
        <v/>
      </c>
      <c r="T238" s="10" t="str">
        <f t="shared" si="24"/>
        <v/>
      </c>
      <c r="U238" s="13" t="str">
        <f>IF(J238="Billet",I238/INDEX(Bench!$B$4:$B$15,MATCH(TEXT(C238,"yyyy-mm"),Bench!$A$4:$A$15,0))-1,"")</f>
        <v/>
      </c>
      <c r="V238" s="10" t="str">
        <f t="shared" si="25"/>
        <v/>
      </c>
      <c r="W238" s="10">
        <f>IF(E238="","n/a",COUNTIFS(GSTR2B!$B$4:$B$552,E238,GSTR2B!$C$4:$C$552,B238))</f>
        <v>1</v>
      </c>
      <c r="X238" s="10" t="str">
        <f t="shared" si="26"/>
        <v/>
      </c>
      <c r="Y238" s="11">
        <f>IF(N(W238)&gt;0,SUMIFS(GSTR2B!$F$4:$F$552,GSTR2B!$B$4:$B$552,E238,GSTR2B!$C$4:$C$552,B238),"")</f>
        <v>6078.19</v>
      </c>
      <c r="Z238" s="10" t="str">
        <f t="shared" si="27"/>
        <v/>
      </c>
    </row>
    <row r="239" spans="1:26" x14ac:dyDescent="0.3">
      <c r="A239" t="s">
        <v>3651</v>
      </c>
      <c r="B239" t="s">
        <v>3652</v>
      </c>
      <c r="C239" s="7">
        <v>45868</v>
      </c>
      <c r="D239" t="s">
        <v>326</v>
      </c>
      <c r="E239" t="s">
        <v>3101</v>
      </c>
      <c r="F239" t="s">
        <v>463</v>
      </c>
      <c r="G239" t="s">
        <v>1027</v>
      </c>
      <c r="H239">
        <v>2074</v>
      </c>
      <c r="I239">
        <v>100.17</v>
      </c>
      <c r="J239" t="s">
        <v>3048</v>
      </c>
      <c r="K239">
        <v>207752.58</v>
      </c>
      <c r="L239">
        <v>18</v>
      </c>
      <c r="M239">
        <v>37395.46</v>
      </c>
      <c r="N239">
        <v>245148.04</v>
      </c>
      <c r="O239" s="11">
        <f>IFERROR(INDEX(PO!$G$4:$G$563,MATCH(F239,PO!$A$4:$A$563,0)),"")</f>
        <v>100.17</v>
      </c>
      <c r="P239" s="12">
        <f>IFERROR(INDEX(GRN!$E$4:$E$559,MATCH(G239,GRN!$A$4:$A$559,0)),"")</f>
        <v>2074</v>
      </c>
      <c r="Q239" s="10" t="str">
        <f t="shared" si="21"/>
        <v/>
      </c>
      <c r="R239" s="10" t="str">
        <f t="shared" si="22"/>
        <v/>
      </c>
      <c r="S239" s="10" t="str">
        <f t="shared" si="23"/>
        <v/>
      </c>
      <c r="T239" s="10" t="str">
        <f t="shared" si="24"/>
        <v/>
      </c>
      <c r="U239" s="13" t="str">
        <f>IF(J239="Billet",I239/INDEX(Bench!$B$4:$B$15,MATCH(TEXT(C239,"yyyy-mm"),Bench!$A$4:$A$15,0))-1,"")</f>
        <v/>
      </c>
      <c r="V239" s="10" t="str">
        <f t="shared" si="25"/>
        <v/>
      </c>
      <c r="W239" s="10">
        <f>IF(E239="","n/a",COUNTIFS(GSTR2B!$B$4:$B$552,E239,GSTR2B!$C$4:$C$552,B239))</f>
        <v>1</v>
      </c>
      <c r="X239" s="10" t="str">
        <f t="shared" si="26"/>
        <v/>
      </c>
      <c r="Y239" s="11">
        <f>IF(N(W239)&gt;0,SUMIFS(GSTR2B!$F$4:$F$552,GSTR2B!$B$4:$B$552,E239,GSTR2B!$C$4:$C$552,B239),"")</f>
        <v>37395.46</v>
      </c>
      <c r="Z239" s="10" t="str">
        <f t="shared" si="27"/>
        <v/>
      </c>
    </row>
    <row r="240" spans="1:26" x14ac:dyDescent="0.3">
      <c r="A240" t="s">
        <v>3653</v>
      </c>
      <c r="B240" t="s">
        <v>3654</v>
      </c>
      <c r="C240" s="7">
        <v>45861</v>
      </c>
      <c r="D240" t="s">
        <v>247</v>
      </c>
      <c r="E240" t="s">
        <v>3061</v>
      </c>
      <c r="F240" t="s">
        <v>464</v>
      </c>
      <c r="G240" t="s">
        <v>1028</v>
      </c>
      <c r="H240">
        <v>1</v>
      </c>
      <c r="I240">
        <v>135046.97</v>
      </c>
      <c r="J240" t="s">
        <v>3059</v>
      </c>
      <c r="K240">
        <v>135046.97</v>
      </c>
      <c r="L240">
        <v>18</v>
      </c>
      <c r="M240">
        <v>24308.45</v>
      </c>
      <c r="N240">
        <v>159355.42000000001</v>
      </c>
      <c r="O240" s="11">
        <f>IFERROR(INDEX(PO!$G$4:$G$563,MATCH(F240,PO!$A$4:$A$563,0)),"")</f>
        <v>135046.97</v>
      </c>
      <c r="P240" s="12">
        <f>IFERROR(INDEX(GRN!$E$4:$E$559,MATCH(G240,GRN!$A$4:$A$559,0)),"")</f>
        <v>1</v>
      </c>
      <c r="Q240" s="10" t="str">
        <f t="shared" si="21"/>
        <v/>
      </c>
      <c r="R240" s="10" t="str">
        <f t="shared" si="22"/>
        <v/>
      </c>
      <c r="S240" s="10" t="str">
        <f t="shared" si="23"/>
        <v/>
      </c>
      <c r="T240" s="10" t="str">
        <f t="shared" si="24"/>
        <v/>
      </c>
      <c r="U240" s="13" t="str">
        <f>IF(J240="Billet",I240/INDEX(Bench!$B$4:$B$15,MATCH(TEXT(C240,"yyyy-mm"),Bench!$A$4:$A$15,0))-1,"")</f>
        <v/>
      </c>
      <c r="V240" s="10" t="str">
        <f t="shared" si="25"/>
        <v/>
      </c>
      <c r="W240" s="10">
        <f>IF(E240="","n/a",COUNTIFS(GSTR2B!$B$4:$B$552,E240,GSTR2B!$C$4:$C$552,B240))</f>
        <v>1</v>
      </c>
      <c r="X240" s="10" t="str">
        <f t="shared" si="26"/>
        <v/>
      </c>
      <c r="Y240" s="11">
        <f>IF(N(W240)&gt;0,SUMIFS(GSTR2B!$F$4:$F$552,GSTR2B!$B$4:$B$552,E240,GSTR2B!$C$4:$C$552,B240),"")</f>
        <v>24308.45</v>
      </c>
      <c r="Z240" s="10" t="str">
        <f t="shared" si="27"/>
        <v/>
      </c>
    </row>
    <row r="241" spans="1:26" x14ac:dyDescent="0.3">
      <c r="A241" t="s">
        <v>3655</v>
      </c>
      <c r="B241" t="s">
        <v>3656</v>
      </c>
      <c r="C241" s="7">
        <v>46026</v>
      </c>
      <c r="D241" t="s">
        <v>210</v>
      </c>
      <c r="E241" t="s">
        <v>3045</v>
      </c>
      <c r="F241" t="s">
        <v>465</v>
      </c>
      <c r="G241" t="s">
        <v>1029</v>
      </c>
      <c r="H241">
        <v>2403</v>
      </c>
      <c r="I241">
        <v>99.98</v>
      </c>
      <c r="J241" t="s">
        <v>3043</v>
      </c>
      <c r="K241">
        <v>240251.94</v>
      </c>
      <c r="L241">
        <v>18</v>
      </c>
      <c r="M241">
        <v>43245.35</v>
      </c>
      <c r="N241">
        <v>283497.28999999998</v>
      </c>
      <c r="O241" s="11">
        <f>IFERROR(INDEX(PO!$G$4:$G$563,MATCH(F241,PO!$A$4:$A$563,0)),"")</f>
        <v>99.98</v>
      </c>
      <c r="P241" s="12">
        <f>IFERROR(INDEX(GRN!$E$4:$E$559,MATCH(G241,GRN!$A$4:$A$559,0)),"")</f>
        <v>2403</v>
      </c>
      <c r="Q241" s="10" t="str">
        <f t="shared" si="21"/>
        <v/>
      </c>
      <c r="R241" s="10" t="str">
        <f t="shared" si="22"/>
        <v/>
      </c>
      <c r="S241" s="10" t="str">
        <f t="shared" si="23"/>
        <v/>
      </c>
      <c r="T241" s="10" t="str">
        <f t="shared" si="24"/>
        <v/>
      </c>
      <c r="U241" s="13" t="str">
        <f>IF(J241="Billet",I241/INDEX(Bench!$B$4:$B$15,MATCH(TEXT(C241,"yyyy-mm"),Bench!$A$4:$A$15,0))-1,"")</f>
        <v/>
      </c>
      <c r="V241" s="10" t="str">
        <f t="shared" si="25"/>
        <v/>
      </c>
      <c r="W241" s="10">
        <f>IF(E241="","n/a",COUNTIFS(GSTR2B!$B$4:$B$552,E241,GSTR2B!$C$4:$C$552,B241))</f>
        <v>1</v>
      </c>
      <c r="X241" s="10" t="str">
        <f t="shared" si="26"/>
        <v/>
      </c>
      <c r="Y241" s="11">
        <f>IF(N(W241)&gt;0,SUMIFS(GSTR2B!$F$4:$F$552,GSTR2B!$B$4:$B$552,E241,GSTR2B!$C$4:$C$552,B241),"")</f>
        <v>43245.35</v>
      </c>
      <c r="Z241" s="10" t="str">
        <f t="shared" si="27"/>
        <v/>
      </c>
    </row>
    <row r="242" spans="1:26" x14ac:dyDescent="0.3">
      <c r="A242" t="s">
        <v>3657</v>
      </c>
      <c r="B242" t="s">
        <v>3658</v>
      </c>
      <c r="C242" s="7">
        <v>45918</v>
      </c>
      <c r="D242" t="s">
        <v>247</v>
      </c>
      <c r="E242" t="s">
        <v>3061</v>
      </c>
      <c r="F242" t="s">
        <v>466</v>
      </c>
      <c r="G242" t="s">
        <v>1030</v>
      </c>
      <c r="H242">
        <v>0</v>
      </c>
      <c r="I242">
        <v>91098.12</v>
      </c>
      <c r="J242" t="s">
        <v>3059</v>
      </c>
      <c r="K242">
        <v>0</v>
      </c>
      <c r="L242">
        <v>18</v>
      </c>
      <c r="M242">
        <v>0</v>
      </c>
      <c r="N242">
        <v>0</v>
      </c>
      <c r="O242" s="11">
        <f>IFERROR(INDEX(PO!$G$4:$G$563,MATCH(F242,PO!$A$4:$A$563,0)),"")</f>
        <v>91098.12</v>
      </c>
      <c r="P242" s="12">
        <f>IFERROR(INDEX(GRN!$E$4:$E$559,MATCH(G242,GRN!$A$4:$A$559,0)),"")</f>
        <v>0</v>
      </c>
      <c r="Q242" s="10" t="str">
        <f t="shared" si="21"/>
        <v/>
      </c>
      <c r="R242" s="10" t="str">
        <f t="shared" si="22"/>
        <v/>
      </c>
      <c r="S242" s="10" t="str">
        <f t="shared" si="23"/>
        <v/>
      </c>
      <c r="T242" s="10" t="str">
        <f t="shared" si="24"/>
        <v/>
      </c>
      <c r="U242" s="13" t="str">
        <f>IF(J242="Billet",I242/INDEX(Bench!$B$4:$B$15,MATCH(TEXT(C242,"yyyy-mm"),Bench!$A$4:$A$15,0))-1,"")</f>
        <v/>
      </c>
      <c r="V242" s="10" t="str">
        <f t="shared" si="25"/>
        <v/>
      </c>
      <c r="W242" s="10">
        <f>IF(E242="","n/a",COUNTIFS(GSTR2B!$B$4:$B$552,E242,GSTR2B!$C$4:$C$552,B242))</f>
        <v>1</v>
      </c>
      <c r="X242" s="10" t="str">
        <f t="shared" si="26"/>
        <v/>
      </c>
      <c r="Y242" s="11">
        <f>IF(N(W242)&gt;0,SUMIFS(GSTR2B!$F$4:$F$552,GSTR2B!$B$4:$B$552,E242,GSTR2B!$C$4:$C$552,B242),"")</f>
        <v>0</v>
      </c>
      <c r="Z242" s="10" t="str">
        <f t="shared" si="27"/>
        <v/>
      </c>
    </row>
    <row r="243" spans="1:26" x14ac:dyDescent="0.3">
      <c r="A243" t="s">
        <v>3659</v>
      </c>
      <c r="B243" t="s">
        <v>3660</v>
      </c>
      <c r="C243" s="7">
        <v>45850</v>
      </c>
      <c r="D243" t="s">
        <v>210</v>
      </c>
      <c r="E243" t="s">
        <v>3045</v>
      </c>
      <c r="F243" t="s">
        <v>467</v>
      </c>
      <c r="G243" t="s">
        <v>1031</v>
      </c>
      <c r="H243">
        <v>3077</v>
      </c>
      <c r="I243">
        <v>145.97</v>
      </c>
      <c r="J243" t="s">
        <v>3043</v>
      </c>
      <c r="K243">
        <v>449149.69</v>
      </c>
      <c r="L243">
        <v>18</v>
      </c>
      <c r="M243">
        <v>80846.94</v>
      </c>
      <c r="N243">
        <v>529996.63</v>
      </c>
      <c r="O243" s="11">
        <f>IFERROR(INDEX(PO!$G$4:$G$563,MATCH(F243,PO!$A$4:$A$563,0)),"")</f>
        <v>145.97</v>
      </c>
      <c r="P243" s="12">
        <f>IFERROR(INDEX(GRN!$E$4:$E$559,MATCH(G243,GRN!$A$4:$A$559,0)),"")</f>
        <v>3077</v>
      </c>
      <c r="Q243" s="10" t="str">
        <f t="shared" si="21"/>
        <v/>
      </c>
      <c r="R243" s="10" t="str">
        <f t="shared" si="22"/>
        <v/>
      </c>
      <c r="S243" s="10" t="str">
        <f t="shared" si="23"/>
        <v/>
      </c>
      <c r="T243" s="10" t="str">
        <f t="shared" si="24"/>
        <v/>
      </c>
      <c r="U243" s="13" t="str">
        <f>IF(J243="Billet",I243/INDEX(Bench!$B$4:$B$15,MATCH(TEXT(C243,"yyyy-mm"),Bench!$A$4:$A$15,0))-1,"")</f>
        <v/>
      </c>
      <c r="V243" s="10" t="str">
        <f t="shared" si="25"/>
        <v/>
      </c>
      <c r="W243" s="10">
        <f>IF(E243="","n/a",COUNTIFS(GSTR2B!$B$4:$B$552,E243,GSTR2B!$C$4:$C$552,B243))</f>
        <v>1</v>
      </c>
      <c r="X243" s="10" t="str">
        <f t="shared" si="26"/>
        <v/>
      </c>
      <c r="Y243" s="11">
        <f>IF(N(W243)&gt;0,SUMIFS(GSTR2B!$F$4:$F$552,GSTR2B!$B$4:$B$552,E243,GSTR2B!$C$4:$C$552,B243),"")</f>
        <v>80846.94</v>
      </c>
      <c r="Z243" s="10" t="str">
        <f t="shared" si="27"/>
        <v/>
      </c>
    </row>
    <row r="244" spans="1:26" x14ac:dyDescent="0.3">
      <c r="A244" t="s">
        <v>3661</v>
      </c>
      <c r="B244" t="s">
        <v>3662</v>
      </c>
      <c r="C244" s="7">
        <v>45901</v>
      </c>
      <c r="D244" t="s">
        <v>239</v>
      </c>
      <c r="E244" t="s">
        <v>3105</v>
      </c>
      <c r="F244" t="s">
        <v>468</v>
      </c>
      <c r="G244" t="s">
        <v>1032</v>
      </c>
      <c r="H244">
        <v>4</v>
      </c>
      <c r="I244">
        <v>45934.17</v>
      </c>
      <c r="J244" t="s">
        <v>3053</v>
      </c>
      <c r="K244">
        <v>183736.68</v>
      </c>
      <c r="L244">
        <v>5</v>
      </c>
      <c r="M244">
        <v>9186.83</v>
      </c>
      <c r="N244">
        <v>192923.51</v>
      </c>
      <c r="O244" s="11">
        <f>IFERROR(INDEX(PO!$G$4:$G$563,MATCH(F244,PO!$A$4:$A$563,0)),"")</f>
        <v>45934.17</v>
      </c>
      <c r="P244" s="12">
        <f>IFERROR(INDEX(GRN!$E$4:$E$559,MATCH(G244,GRN!$A$4:$A$559,0)),"")</f>
        <v>4</v>
      </c>
      <c r="Q244" s="10" t="str">
        <f t="shared" si="21"/>
        <v/>
      </c>
      <c r="R244" s="10" t="str">
        <f t="shared" si="22"/>
        <v/>
      </c>
      <c r="S244" s="10" t="str">
        <f t="shared" si="23"/>
        <v/>
      </c>
      <c r="T244" s="10" t="str">
        <f t="shared" si="24"/>
        <v/>
      </c>
      <c r="U244" s="13" t="str">
        <f>IF(J244="Billet",I244/INDEX(Bench!$B$4:$B$15,MATCH(TEXT(C244,"yyyy-mm"),Bench!$A$4:$A$15,0))-1,"")</f>
        <v/>
      </c>
      <c r="V244" s="10" t="str">
        <f t="shared" si="25"/>
        <v/>
      </c>
      <c r="W244" s="10">
        <f>IF(E244="","n/a",COUNTIFS(GSTR2B!$B$4:$B$552,E244,GSTR2B!$C$4:$C$552,B244))</f>
        <v>1</v>
      </c>
      <c r="X244" s="10" t="str">
        <f t="shared" si="26"/>
        <v/>
      </c>
      <c r="Y244" s="11">
        <f>IF(N(W244)&gt;0,SUMIFS(GSTR2B!$F$4:$F$552,GSTR2B!$B$4:$B$552,E244,GSTR2B!$C$4:$C$552,B244),"")</f>
        <v>9186.83</v>
      </c>
      <c r="Z244" s="10" t="str">
        <f t="shared" si="27"/>
        <v/>
      </c>
    </row>
    <row r="245" spans="1:26" x14ac:dyDescent="0.3">
      <c r="A245" t="s">
        <v>3663</v>
      </c>
      <c r="B245" t="s">
        <v>3664</v>
      </c>
      <c r="C245" s="7">
        <v>45988</v>
      </c>
      <c r="D245" t="s">
        <v>206</v>
      </c>
      <c r="E245" t="s">
        <v>3097</v>
      </c>
      <c r="F245" t="s">
        <v>469</v>
      </c>
      <c r="G245" t="s">
        <v>1033</v>
      </c>
      <c r="H245">
        <v>3235</v>
      </c>
      <c r="I245">
        <v>122.38</v>
      </c>
      <c r="J245" t="s">
        <v>3043</v>
      </c>
      <c r="K245">
        <v>395899.3</v>
      </c>
      <c r="L245">
        <v>18</v>
      </c>
      <c r="M245">
        <v>71261.87</v>
      </c>
      <c r="N245">
        <v>467161.17</v>
      </c>
      <c r="O245" s="11">
        <f>IFERROR(INDEX(PO!$G$4:$G$563,MATCH(F245,PO!$A$4:$A$563,0)),"")</f>
        <v>122.38</v>
      </c>
      <c r="P245" s="12">
        <f>IFERROR(INDEX(GRN!$E$4:$E$559,MATCH(G245,GRN!$A$4:$A$559,0)),"")</f>
        <v>3235</v>
      </c>
      <c r="Q245" s="10" t="str">
        <f t="shared" si="21"/>
        <v/>
      </c>
      <c r="R245" s="10" t="str">
        <f t="shared" si="22"/>
        <v/>
      </c>
      <c r="S245" s="10" t="str">
        <f t="shared" si="23"/>
        <v/>
      </c>
      <c r="T245" s="10" t="str">
        <f t="shared" si="24"/>
        <v/>
      </c>
      <c r="U245" s="13" t="str">
        <f>IF(J245="Billet",I245/INDEX(Bench!$B$4:$B$15,MATCH(TEXT(C245,"yyyy-mm"),Bench!$A$4:$A$15,0))-1,"")</f>
        <v/>
      </c>
      <c r="V245" s="10" t="str">
        <f t="shared" si="25"/>
        <v/>
      </c>
      <c r="W245" s="10">
        <f>IF(E245="","n/a",COUNTIFS(GSTR2B!$B$4:$B$552,E245,GSTR2B!$C$4:$C$552,B245))</f>
        <v>1</v>
      </c>
      <c r="X245" s="10" t="str">
        <f t="shared" si="26"/>
        <v/>
      </c>
      <c r="Y245" s="11">
        <f>IF(N(W245)&gt;0,SUMIFS(GSTR2B!$F$4:$F$552,GSTR2B!$B$4:$B$552,E245,GSTR2B!$C$4:$C$552,B245),"")</f>
        <v>71261.87</v>
      </c>
      <c r="Z245" s="10" t="str">
        <f t="shared" si="27"/>
        <v/>
      </c>
    </row>
    <row r="246" spans="1:26" x14ac:dyDescent="0.3">
      <c r="A246" t="s">
        <v>3665</v>
      </c>
      <c r="B246" t="s">
        <v>3666</v>
      </c>
      <c r="C246" s="7">
        <v>45952</v>
      </c>
      <c r="D246" t="s">
        <v>224</v>
      </c>
      <c r="E246" t="s">
        <v>3050</v>
      </c>
      <c r="F246" t="s">
        <v>470</v>
      </c>
      <c r="G246" t="s">
        <v>1034</v>
      </c>
      <c r="H246">
        <v>2649</v>
      </c>
      <c r="I246">
        <v>96.53</v>
      </c>
      <c r="J246" t="s">
        <v>3048</v>
      </c>
      <c r="K246">
        <v>255707.97</v>
      </c>
      <c r="L246">
        <v>18</v>
      </c>
      <c r="M246">
        <v>46027.43</v>
      </c>
      <c r="N246">
        <v>301735.40000000002</v>
      </c>
      <c r="O246" s="11">
        <f>IFERROR(INDEX(PO!$G$4:$G$563,MATCH(F246,PO!$A$4:$A$563,0)),"")</f>
        <v>96.53</v>
      </c>
      <c r="P246" s="12">
        <f>IFERROR(INDEX(GRN!$E$4:$E$559,MATCH(G246,GRN!$A$4:$A$559,0)),"")</f>
        <v>2649</v>
      </c>
      <c r="Q246" s="10" t="str">
        <f t="shared" si="21"/>
        <v/>
      </c>
      <c r="R246" s="10" t="str">
        <f t="shared" si="22"/>
        <v/>
      </c>
      <c r="S246" s="10" t="str">
        <f t="shared" si="23"/>
        <v/>
      </c>
      <c r="T246" s="10" t="str">
        <f t="shared" si="24"/>
        <v/>
      </c>
      <c r="U246" s="13" t="str">
        <f>IF(J246="Billet",I246/INDEX(Bench!$B$4:$B$15,MATCH(TEXT(C246,"yyyy-mm"),Bench!$A$4:$A$15,0))-1,"")</f>
        <v/>
      </c>
      <c r="V246" s="10" t="str">
        <f t="shared" si="25"/>
        <v/>
      </c>
      <c r="W246" s="10">
        <f>IF(E246="","n/a",COUNTIFS(GSTR2B!$B$4:$B$552,E246,GSTR2B!$C$4:$C$552,B246))</f>
        <v>1</v>
      </c>
      <c r="X246" s="10" t="str">
        <f t="shared" si="26"/>
        <v/>
      </c>
      <c r="Y246" s="11">
        <f>IF(N(W246)&gt;0,SUMIFS(GSTR2B!$F$4:$F$552,GSTR2B!$B$4:$B$552,E246,GSTR2B!$C$4:$C$552,B246),"")</f>
        <v>46027.43</v>
      </c>
      <c r="Z246" s="10" t="str">
        <f t="shared" si="27"/>
        <v/>
      </c>
    </row>
    <row r="247" spans="1:26" x14ac:dyDescent="0.3">
      <c r="A247" t="s">
        <v>3667</v>
      </c>
      <c r="B247" t="s">
        <v>3668</v>
      </c>
      <c r="C247" s="7">
        <v>45971</v>
      </c>
      <c r="D247" t="s">
        <v>193</v>
      </c>
      <c r="E247" t="s">
        <v>3056</v>
      </c>
      <c r="F247" t="s">
        <v>471</v>
      </c>
      <c r="G247" t="s">
        <v>1035</v>
      </c>
      <c r="H247">
        <v>2</v>
      </c>
      <c r="I247">
        <v>24575.96</v>
      </c>
      <c r="J247" t="s">
        <v>3053</v>
      </c>
      <c r="K247">
        <v>49151.92</v>
      </c>
      <c r="L247">
        <v>5</v>
      </c>
      <c r="M247">
        <v>2457.6</v>
      </c>
      <c r="N247">
        <v>51609.52</v>
      </c>
      <c r="O247" s="11">
        <f>IFERROR(INDEX(PO!$G$4:$G$563,MATCH(F247,PO!$A$4:$A$563,0)),"")</f>
        <v>24575.96</v>
      </c>
      <c r="P247" s="12">
        <f>IFERROR(INDEX(GRN!$E$4:$E$559,MATCH(G247,GRN!$A$4:$A$559,0)),"")</f>
        <v>2</v>
      </c>
      <c r="Q247" s="10" t="str">
        <f t="shared" si="21"/>
        <v/>
      </c>
      <c r="R247" s="10" t="str">
        <f t="shared" si="22"/>
        <v/>
      </c>
      <c r="S247" s="10" t="str">
        <f t="shared" si="23"/>
        <v/>
      </c>
      <c r="T247" s="10" t="str">
        <f t="shared" si="24"/>
        <v/>
      </c>
      <c r="U247" s="13" t="str">
        <f>IF(J247="Billet",I247/INDEX(Bench!$B$4:$B$15,MATCH(TEXT(C247,"yyyy-mm"),Bench!$A$4:$A$15,0))-1,"")</f>
        <v/>
      </c>
      <c r="V247" s="10" t="str">
        <f t="shared" si="25"/>
        <v/>
      </c>
      <c r="W247" s="10">
        <f>IF(E247="","n/a",COUNTIFS(GSTR2B!$B$4:$B$552,E247,GSTR2B!$C$4:$C$552,B247))</f>
        <v>1</v>
      </c>
      <c r="X247" s="10" t="str">
        <f t="shared" si="26"/>
        <v/>
      </c>
      <c r="Y247" s="11">
        <f>IF(N(W247)&gt;0,SUMIFS(GSTR2B!$F$4:$F$552,GSTR2B!$B$4:$B$552,E247,GSTR2B!$C$4:$C$552,B247),"")</f>
        <v>2457.6</v>
      </c>
      <c r="Z247" s="10" t="str">
        <f t="shared" si="27"/>
        <v/>
      </c>
    </row>
    <row r="248" spans="1:26" x14ac:dyDescent="0.3">
      <c r="A248" t="s">
        <v>3669</v>
      </c>
      <c r="B248" t="s">
        <v>3670</v>
      </c>
      <c r="C248" s="7">
        <v>45789</v>
      </c>
      <c r="D248" t="s">
        <v>247</v>
      </c>
      <c r="E248" t="s">
        <v>3061</v>
      </c>
      <c r="F248" t="s">
        <v>472</v>
      </c>
      <c r="G248" t="s">
        <v>1036</v>
      </c>
      <c r="H248">
        <v>1</v>
      </c>
      <c r="I248">
        <v>57148.22</v>
      </c>
      <c r="J248" t="s">
        <v>3059</v>
      </c>
      <c r="K248">
        <v>57148.22</v>
      </c>
      <c r="L248">
        <v>18</v>
      </c>
      <c r="M248">
        <v>10286.68</v>
      </c>
      <c r="N248">
        <v>67434.899999999994</v>
      </c>
      <c r="O248" s="11">
        <f>IFERROR(INDEX(PO!$G$4:$G$563,MATCH(F248,PO!$A$4:$A$563,0)),"")</f>
        <v>57148.22</v>
      </c>
      <c r="P248" s="12">
        <f>IFERROR(INDEX(GRN!$E$4:$E$559,MATCH(G248,GRN!$A$4:$A$559,0)),"")</f>
        <v>1</v>
      </c>
      <c r="Q248" s="10" t="str">
        <f t="shared" si="21"/>
        <v/>
      </c>
      <c r="R248" s="10" t="str">
        <f t="shared" si="22"/>
        <v/>
      </c>
      <c r="S248" s="10" t="str">
        <f t="shared" si="23"/>
        <v/>
      </c>
      <c r="T248" s="10" t="str">
        <f t="shared" si="24"/>
        <v/>
      </c>
      <c r="U248" s="13" t="str">
        <f>IF(J248="Billet",I248/INDEX(Bench!$B$4:$B$15,MATCH(TEXT(C248,"yyyy-mm"),Bench!$A$4:$A$15,0))-1,"")</f>
        <v/>
      </c>
      <c r="V248" s="10" t="str">
        <f t="shared" si="25"/>
        <v/>
      </c>
      <c r="W248" s="10">
        <f>IF(E248="","n/a",COUNTIFS(GSTR2B!$B$4:$B$552,E248,GSTR2B!$C$4:$C$552,B248))</f>
        <v>1</v>
      </c>
      <c r="X248" s="10" t="str">
        <f t="shared" si="26"/>
        <v/>
      </c>
      <c r="Y248" s="11">
        <f>IF(N(W248)&gt;0,SUMIFS(GSTR2B!$F$4:$F$552,GSTR2B!$B$4:$B$552,E248,GSTR2B!$C$4:$C$552,B248),"")</f>
        <v>10286.68</v>
      </c>
      <c r="Z248" s="10" t="str">
        <f t="shared" si="27"/>
        <v/>
      </c>
    </row>
    <row r="249" spans="1:26" x14ac:dyDescent="0.3">
      <c r="A249" t="s">
        <v>3671</v>
      </c>
      <c r="B249" t="s">
        <v>3672</v>
      </c>
      <c r="C249" s="7">
        <v>45820</v>
      </c>
      <c r="D249" t="s">
        <v>340</v>
      </c>
      <c r="E249" t="s">
        <v>3090</v>
      </c>
      <c r="F249" t="s">
        <v>473</v>
      </c>
      <c r="G249" t="s">
        <v>1037</v>
      </c>
      <c r="H249">
        <v>14278</v>
      </c>
      <c r="I249">
        <v>241.85</v>
      </c>
      <c r="J249" t="s">
        <v>3032</v>
      </c>
      <c r="K249">
        <v>3453134.3</v>
      </c>
      <c r="L249">
        <v>18</v>
      </c>
      <c r="M249">
        <v>621564.17000000004</v>
      </c>
      <c r="N249">
        <v>4074698.47</v>
      </c>
      <c r="O249" s="11">
        <f>IFERROR(INDEX(PO!$G$4:$G$563,MATCH(F249,PO!$A$4:$A$563,0)),"")</f>
        <v>241.85</v>
      </c>
      <c r="P249" s="12">
        <f>IFERROR(INDEX(GRN!$E$4:$E$559,MATCH(G249,GRN!$A$4:$A$559,0)),"")</f>
        <v>14278</v>
      </c>
      <c r="Q249" s="10" t="str">
        <f t="shared" si="21"/>
        <v/>
      </c>
      <c r="R249" s="10" t="str">
        <f t="shared" si="22"/>
        <v/>
      </c>
      <c r="S249" s="10" t="str">
        <f t="shared" si="23"/>
        <v/>
      </c>
      <c r="T249" s="10" t="str">
        <f t="shared" si="24"/>
        <v/>
      </c>
      <c r="U249" s="13">
        <f>IF(J249="Billet",I249/INDEX(Bench!$B$4:$B$15,MATCH(TEXT(C249,"yyyy-mm"),Bench!$A$4:$A$15,0))-1,"")</f>
        <v>-4.4867045360994506E-3</v>
      </c>
      <c r="V249" s="10" t="str">
        <f t="shared" si="25"/>
        <v/>
      </c>
      <c r="W249" s="10">
        <f>IF(E249="","n/a",COUNTIFS(GSTR2B!$B$4:$B$552,E249,GSTR2B!$C$4:$C$552,B249))</f>
        <v>1</v>
      </c>
      <c r="X249" s="10" t="str">
        <f t="shared" si="26"/>
        <v/>
      </c>
      <c r="Y249" s="11">
        <f>IF(N(W249)&gt;0,SUMIFS(GSTR2B!$F$4:$F$552,GSTR2B!$B$4:$B$552,E249,GSTR2B!$C$4:$C$552,B249),"")</f>
        <v>621564.17000000004</v>
      </c>
      <c r="Z249" s="10" t="str">
        <f t="shared" si="27"/>
        <v/>
      </c>
    </row>
    <row r="250" spans="1:26" x14ac:dyDescent="0.3">
      <c r="A250" t="s">
        <v>3673</v>
      </c>
      <c r="B250" t="s">
        <v>3674</v>
      </c>
      <c r="C250" s="7">
        <v>45796</v>
      </c>
      <c r="D250" t="s">
        <v>311</v>
      </c>
      <c r="E250" t="s">
        <v>3065</v>
      </c>
      <c r="F250" t="s">
        <v>474</v>
      </c>
      <c r="G250" t="s">
        <v>1038</v>
      </c>
      <c r="H250">
        <v>14404</v>
      </c>
      <c r="I250">
        <v>246.31</v>
      </c>
      <c r="J250" t="s">
        <v>3032</v>
      </c>
      <c r="K250">
        <v>3547849.24</v>
      </c>
      <c r="L250">
        <v>18</v>
      </c>
      <c r="M250">
        <v>638612.86</v>
      </c>
      <c r="N250">
        <v>4186462.1</v>
      </c>
      <c r="O250" s="11">
        <f>IFERROR(INDEX(PO!$G$4:$G$563,MATCH(F250,PO!$A$4:$A$563,0)),"")</f>
        <v>246.31</v>
      </c>
      <c r="P250" s="12">
        <f>IFERROR(INDEX(GRN!$E$4:$E$559,MATCH(G250,GRN!$A$4:$A$559,0)),"")</f>
        <v>14404</v>
      </c>
      <c r="Q250" s="10" t="str">
        <f t="shared" si="21"/>
        <v/>
      </c>
      <c r="R250" s="10" t="str">
        <f t="shared" si="22"/>
        <v/>
      </c>
      <c r="S250" s="10" t="str">
        <f t="shared" si="23"/>
        <v/>
      </c>
      <c r="T250" s="10" t="str">
        <f t="shared" si="24"/>
        <v/>
      </c>
      <c r="U250" s="13">
        <f>IF(J250="Billet",I250/INDEX(Bench!$B$4:$B$15,MATCH(TEXT(C250,"yyyy-mm"),Bench!$A$4:$A$15,0))-1,"")</f>
        <v>1.2121959237343827E-2</v>
      </c>
      <c r="V250" s="10" t="str">
        <f t="shared" si="25"/>
        <v/>
      </c>
      <c r="W250" s="10">
        <f>IF(E250="","n/a",COUNTIFS(GSTR2B!$B$4:$B$552,E250,GSTR2B!$C$4:$C$552,B250))</f>
        <v>1</v>
      </c>
      <c r="X250" s="10" t="str">
        <f t="shared" si="26"/>
        <v/>
      </c>
      <c r="Y250" s="11">
        <f>IF(N(W250)&gt;0,SUMIFS(GSTR2B!$F$4:$F$552,GSTR2B!$B$4:$B$552,E250,GSTR2B!$C$4:$C$552,B250),"")</f>
        <v>638612.86</v>
      </c>
      <c r="Z250" s="10" t="str">
        <f t="shared" si="27"/>
        <v/>
      </c>
    </row>
    <row r="251" spans="1:26" x14ac:dyDescent="0.3">
      <c r="A251" t="s">
        <v>3675</v>
      </c>
      <c r="B251" t="s">
        <v>3676</v>
      </c>
      <c r="C251" s="7">
        <v>45906</v>
      </c>
      <c r="D251" t="s">
        <v>206</v>
      </c>
      <c r="E251" t="s">
        <v>3097</v>
      </c>
      <c r="F251" t="s">
        <v>475</v>
      </c>
      <c r="G251" t="s">
        <v>1039</v>
      </c>
      <c r="H251">
        <v>4056</v>
      </c>
      <c r="I251">
        <v>114.66</v>
      </c>
      <c r="J251" t="s">
        <v>3043</v>
      </c>
      <c r="K251">
        <v>465060.96</v>
      </c>
      <c r="L251">
        <v>18</v>
      </c>
      <c r="M251">
        <v>83710.97</v>
      </c>
      <c r="N251">
        <v>548771.93000000005</v>
      </c>
      <c r="O251" s="11">
        <f>IFERROR(INDEX(PO!$G$4:$G$563,MATCH(F251,PO!$A$4:$A$563,0)),"")</f>
        <v>114.66</v>
      </c>
      <c r="P251" s="12">
        <f>IFERROR(INDEX(GRN!$E$4:$E$559,MATCH(G251,GRN!$A$4:$A$559,0)),"")</f>
        <v>4056</v>
      </c>
      <c r="Q251" s="10" t="str">
        <f t="shared" si="21"/>
        <v/>
      </c>
      <c r="R251" s="10" t="str">
        <f t="shared" si="22"/>
        <v/>
      </c>
      <c r="S251" s="10" t="str">
        <f t="shared" si="23"/>
        <v/>
      </c>
      <c r="T251" s="10" t="str">
        <f t="shared" si="24"/>
        <v/>
      </c>
      <c r="U251" s="13" t="str">
        <f>IF(J251="Billet",I251/INDEX(Bench!$B$4:$B$15,MATCH(TEXT(C251,"yyyy-mm"),Bench!$A$4:$A$15,0))-1,"")</f>
        <v/>
      </c>
      <c r="V251" s="10" t="str">
        <f t="shared" si="25"/>
        <v/>
      </c>
      <c r="W251" s="10">
        <f>IF(E251="","n/a",COUNTIFS(GSTR2B!$B$4:$B$552,E251,GSTR2B!$C$4:$C$552,B251))</f>
        <v>1</v>
      </c>
      <c r="X251" s="10" t="str">
        <f t="shared" si="26"/>
        <v/>
      </c>
      <c r="Y251" s="11">
        <f>IF(N(W251)&gt;0,SUMIFS(GSTR2B!$F$4:$F$552,GSTR2B!$B$4:$B$552,E251,GSTR2B!$C$4:$C$552,B251),"")</f>
        <v>83710.97</v>
      </c>
      <c r="Z251" s="10" t="str">
        <f t="shared" si="27"/>
        <v/>
      </c>
    </row>
    <row r="252" spans="1:26" x14ac:dyDescent="0.3">
      <c r="A252" t="s">
        <v>3677</v>
      </c>
      <c r="B252" t="s">
        <v>3678</v>
      </c>
      <c r="C252" s="7">
        <v>45977</v>
      </c>
      <c r="D252" t="s">
        <v>247</v>
      </c>
      <c r="E252" t="s">
        <v>3061</v>
      </c>
      <c r="F252" t="s">
        <v>476</v>
      </c>
      <c r="G252" t="s">
        <v>1040</v>
      </c>
      <c r="H252">
        <v>1</v>
      </c>
      <c r="I252">
        <v>139258.26</v>
      </c>
      <c r="J252" t="s">
        <v>3059</v>
      </c>
      <c r="K252">
        <v>139258.26</v>
      </c>
      <c r="L252">
        <v>18</v>
      </c>
      <c r="M252">
        <v>25066.49</v>
      </c>
      <c r="N252">
        <v>164324.75</v>
      </c>
      <c r="O252" s="11">
        <f>IFERROR(INDEX(PO!$G$4:$G$563,MATCH(F252,PO!$A$4:$A$563,0)),"")</f>
        <v>139258.26</v>
      </c>
      <c r="P252" s="12">
        <f>IFERROR(INDEX(GRN!$E$4:$E$559,MATCH(G252,GRN!$A$4:$A$559,0)),"")</f>
        <v>1</v>
      </c>
      <c r="Q252" s="10" t="str">
        <f t="shared" si="21"/>
        <v/>
      </c>
      <c r="R252" s="10" t="str">
        <f t="shared" si="22"/>
        <v/>
      </c>
      <c r="S252" s="10" t="str">
        <f t="shared" si="23"/>
        <v/>
      </c>
      <c r="T252" s="10" t="str">
        <f t="shared" si="24"/>
        <v/>
      </c>
      <c r="U252" s="13" t="str">
        <f>IF(J252="Billet",I252/INDEX(Bench!$B$4:$B$15,MATCH(TEXT(C252,"yyyy-mm"),Bench!$A$4:$A$15,0))-1,"")</f>
        <v/>
      </c>
      <c r="V252" s="10" t="str">
        <f t="shared" si="25"/>
        <v/>
      </c>
      <c r="W252" s="10">
        <f>IF(E252="","n/a",COUNTIFS(GSTR2B!$B$4:$B$552,E252,GSTR2B!$C$4:$C$552,B252))</f>
        <v>1</v>
      </c>
      <c r="X252" s="10" t="str">
        <f t="shared" si="26"/>
        <v/>
      </c>
      <c r="Y252" s="11">
        <f>IF(N(W252)&gt;0,SUMIFS(GSTR2B!$F$4:$F$552,GSTR2B!$B$4:$B$552,E252,GSTR2B!$C$4:$C$552,B252),"")</f>
        <v>25066.49</v>
      </c>
      <c r="Z252" s="10" t="str">
        <f t="shared" si="27"/>
        <v/>
      </c>
    </row>
    <row r="253" spans="1:26" x14ac:dyDescent="0.3">
      <c r="A253" t="s">
        <v>3679</v>
      </c>
      <c r="B253" t="s">
        <v>3680</v>
      </c>
      <c r="C253" s="7">
        <v>46095</v>
      </c>
      <c r="D253" t="s">
        <v>253</v>
      </c>
      <c r="E253" t="s">
        <v>3129</v>
      </c>
      <c r="F253" t="s">
        <v>477</v>
      </c>
      <c r="G253" t="s">
        <v>1041</v>
      </c>
      <c r="H253">
        <v>12</v>
      </c>
      <c r="I253">
        <v>24355.4</v>
      </c>
      <c r="J253" t="s">
        <v>3053</v>
      </c>
      <c r="K253">
        <v>292264.8</v>
      </c>
      <c r="L253">
        <v>5</v>
      </c>
      <c r="M253">
        <v>14613.24</v>
      </c>
      <c r="N253">
        <v>306878.03999999998</v>
      </c>
      <c r="O253" s="11">
        <f>IFERROR(INDEX(PO!$G$4:$G$563,MATCH(F253,PO!$A$4:$A$563,0)),"")</f>
        <v>24355.4</v>
      </c>
      <c r="P253" s="12">
        <f>IFERROR(INDEX(GRN!$E$4:$E$559,MATCH(G253,GRN!$A$4:$A$559,0)),"")</f>
        <v>12</v>
      </c>
      <c r="Q253" s="10" t="str">
        <f t="shared" si="21"/>
        <v/>
      </c>
      <c r="R253" s="10" t="str">
        <f t="shared" si="22"/>
        <v/>
      </c>
      <c r="S253" s="10" t="str">
        <f t="shared" si="23"/>
        <v/>
      </c>
      <c r="T253" s="10" t="str">
        <f t="shared" si="24"/>
        <v/>
      </c>
      <c r="U253" s="13" t="str">
        <f>IF(J253="Billet",I253/INDEX(Bench!$B$4:$B$15,MATCH(TEXT(C253,"yyyy-mm"),Bench!$A$4:$A$15,0))-1,"")</f>
        <v/>
      </c>
      <c r="V253" s="10" t="str">
        <f t="shared" si="25"/>
        <v/>
      </c>
      <c r="W253" s="10">
        <f>IF(E253="","n/a",COUNTIFS(GSTR2B!$B$4:$B$552,E253,GSTR2B!$C$4:$C$552,B253))</f>
        <v>1</v>
      </c>
      <c r="X253" s="10" t="str">
        <f t="shared" si="26"/>
        <v/>
      </c>
      <c r="Y253" s="11">
        <f>IF(N(W253)&gt;0,SUMIFS(GSTR2B!$F$4:$F$552,GSTR2B!$B$4:$B$552,E253,GSTR2B!$C$4:$C$552,B253),"")</f>
        <v>14613.24</v>
      </c>
      <c r="Z253" s="10" t="str">
        <f t="shared" si="27"/>
        <v/>
      </c>
    </row>
    <row r="254" spans="1:26" x14ac:dyDescent="0.3">
      <c r="A254" t="s">
        <v>3681</v>
      </c>
      <c r="B254" t="s">
        <v>3682</v>
      </c>
      <c r="C254" s="7">
        <v>45996</v>
      </c>
      <c r="D254" t="s">
        <v>326</v>
      </c>
      <c r="E254" t="s">
        <v>3101</v>
      </c>
      <c r="F254" t="s">
        <v>478</v>
      </c>
      <c r="G254" t="s">
        <v>1042</v>
      </c>
      <c r="H254">
        <v>2147</v>
      </c>
      <c r="I254">
        <v>638.04999999999995</v>
      </c>
      <c r="J254" t="s">
        <v>3048</v>
      </c>
      <c r="K254">
        <v>1369893.35</v>
      </c>
      <c r="L254">
        <v>18</v>
      </c>
      <c r="M254">
        <v>246580.8</v>
      </c>
      <c r="N254">
        <v>1616474.15</v>
      </c>
      <c r="O254" s="11">
        <f>IFERROR(INDEX(PO!$G$4:$G$563,MATCH(F254,PO!$A$4:$A$563,0)),"")</f>
        <v>638.04999999999995</v>
      </c>
      <c r="P254" s="12">
        <f>IFERROR(INDEX(GRN!$E$4:$E$559,MATCH(G254,GRN!$A$4:$A$559,0)),"")</f>
        <v>2147</v>
      </c>
      <c r="Q254" s="10" t="str">
        <f t="shared" si="21"/>
        <v/>
      </c>
      <c r="R254" s="10" t="str">
        <f t="shared" si="22"/>
        <v/>
      </c>
      <c r="S254" s="10" t="str">
        <f t="shared" si="23"/>
        <v/>
      </c>
      <c r="T254" s="10" t="str">
        <f t="shared" si="24"/>
        <v/>
      </c>
      <c r="U254" s="13" t="str">
        <f>IF(J254="Billet",I254/INDEX(Bench!$B$4:$B$15,MATCH(TEXT(C254,"yyyy-mm"),Bench!$A$4:$A$15,0))-1,"")</f>
        <v/>
      </c>
      <c r="V254" s="10" t="str">
        <f t="shared" si="25"/>
        <v/>
      </c>
      <c r="W254" s="10">
        <f>IF(E254="","n/a",COUNTIFS(GSTR2B!$B$4:$B$552,E254,GSTR2B!$C$4:$C$552,B254))</f>
        <v>1</v>
      </c>
      <c r="X254" s="10" t="str">
        <f t="shared" si="26"/>
        <v/>
      </c>
      <c r="Y254" s="11">
        <f>IF(N(W254)&gt;0,SUMIFS(GSTR2B!$F$4:$F$552,GSTR2B!$B$4:$B$552,E254,GSTR2B!$C$4:$C$552,B254),"")</f>
        <v>246580.8</v>
      </c>
      <c r="Z254" s="10" t="str">
        <f t="shared" si="27"/>
        <v/>
      </c>
    </row>
    <row r="255" spans="1:26" x14ac:dyDescent="0.3">
      <c r="A255" t="s">
        <v>3683</v>
      </c>
      <c r="B255" t="s">
        <v>3684</v>
      </c>
      <c r="C255" s="7">
        <v>45803</v>
      </c>
      <c r="D255" t="s">
        <v>227</v>
      </c>
      <c r="E255" t="s">
        <v>3034</v>
      </c>
      <c r="F255" t="s">
        <v>479</v>
      </c>
      <c r="G255" t="s">
        <v>1043</v>
      </c>
      <c r="H255">
        <v>16675</v>
      </c>
      <c r="I255">
        <v>250.64</v>
      </c>
      <c r="J255" t="s">
        <v>3032</v>
      </c>
      <c r="K255">
        <v>4179422</v>
      </c>
      <c r="L255">
        <v>18</v>
      </c>
      <c r="M255">
        <v>752295.96</v>
      </c>
      <c r="N255">
        <v>4931717.96</v>
      </c>
      <c r="O255" s="11">
        <f>IFERROR(INDEX(PO!$G$4:$G$563,MATCH(F255,PO!$A$4:$A$563,0)),"")</f>
        <v>250.64</v>
      </c>
      <c r="P255" s="12">
        <f>IFERROR(INDEX(GRN!$E$4:$E$559,MATCH(G255,GRN!$A$4:$A$559,0)),"")</f>
        <v>16675</v>
      </c>
      <c r="Q255" s="10" t="str">
        <f t="shared" si="21"/>
        <v/>
      </c>
      <c r="R255" s="10" t="str">
        <f t="shared" si="22"/>
        <v/>
      </c>
      <c r="S255" s="10" t="str">
        <f t="shared" si="23"/>
        <v/>
      </c>
      <c r="T255" s="10" t="str">
        <f t="shared" si="24"/>
        <v/>
      </c>
      <c r="U255" s="13">
        <f>IF(J255="Billet",I255/INDEX(Bench!$B$4:$B$15,MATCH(TEXT(C255,"yyyy-mm"),Bench!$A$4:$A$15,0))-1,"")</f>
        <v>2.9914529914529808E-2</v>
      </c>
      <c r="V255" s="10" t="str">
        <f t="shared" si="25"/>
        <v/>
      </c>
      <c r="W255" s="10">
        <f>IF(E255="","n/a",COUNTIFS(GSTR2B!$B$4:$B$552,E255,GSTR2B!$C$4:$C$552,B255))</f>
        <v>1</v>
      </c>
      <c r="X255" s="10" t="str">
        <f t="shared" si="26"/>
        <v/>
      </c>
      <c r="Y255" s="11">
        <f>IF(N(W255)&gt;0,SUMIFS(GSTR2B!$F$4:$F$552,GSTR2B!$B$4:$B$552,E255,GSTR2B!$C$4:$C$552,B255),"")</f>
        <v>752295.96</v>
      </c>
      <c r="Z255" s="10" t="str">
        <f t="shared" si="27"/>
        <v/>
      </c>
    </row>
    <row r="256" spans="1:26" x14ac:dyDescent="0.3">
      <c r="A256" t="s">
        <v>3685</v>
      </c>
      <c r="B256" t="s">
        <v>3686</v>
      </c>
      <c r="C256" s="7">
        <v>46071</v>
      </c>
      <c r="D256" t="s">
        <v>326</v>
      </c>
      <c r="E256" t="s">
        <v>3101</v>
      </c>
      <c r="F256" t="s">
        <v>480</v>
      </c>
      <c r="G256" t="s">
        <v>1044</v>
      </c>
      <c r="H256">
        <v>218</v>
      </c>
      <c r="I256">
        <v>134.34</v>
      </c>
      <c r="J256" t="s">
        <v>3048</v>
      </c>
      <c r="K256">
        <v>29286.12</v>
      </c>
      <c r="L256">
        <v>18</v>
      </c>
      <c r="M256">
        <v>5271.5</v>
      </c>
      <c r="N256">
        <v>34557.620000000003</v>
      </c>
      <c r="O256" s="11">
        <f>IFERROR(INDEX(PO!$G$4:$G$563,MATCH(F256,PO!$A$4:$A$563,0)),"")</f>
        <v>134.34</v>
      </c>
      <c r="P256" s="12">
        <f>IFERROR(INDEX(GRN!$E$4:$E$559,MATCH(G256,GRN!$A$4:$A$559,0)),"")</f>
        <v>218</v>
      </c>
      <c r="Q256" s="10" t="str">
        <f t="shared" si="21"/>
        <v/>
      </c>
      <c r="R256" s="10" t="str">
        <f t="shared" si="22"/>
        <v/>
      </c>
      <c r="S256" s="10" t="str">
        <f t="shared" si="23"/>
        <v/>
      </c>
      <c r="T256" s="10" t="str">
        <f t="shared" si="24"/>
        <v/>
      </c>
      <c r="U256" s="13" t="str">
        <f>IF(J256="Billet",I256/INDEX(Bench!$B$4:$B$15,MATCH(TEXT(C256,"yyyy-mm"),Bench!$A$4:$A$15,0))-1,"")</f>
        <v/>
      </c>
      <c r="V256" s="10" t="str">
        <f t="shared" si="25"/>
        <v/>
      </c>
      <c r="W256" s="10">
        <f>IF(E256="","n/a",COUNTIFS(GSTR2B!$B$4:$B$552,E256,GSTR2B!$C$4:$C$552,B256))</f>
        <v>1</v>
      </c>
      <c r="X256" s="10" t="str">
        <f t="shared" si="26"/>
        <v/>
      </c>
      <c r="Y256" s="11">
        <f>IF(N(W256)&gt;0,SUMIFS(GSTR2B!$F$4:$F$552,GSTR2B!$B$4:$B$552,E256,GSTR2B!$C$4:$C$552,B256),"")</f>
        <v>5271.5</v>
      </c>
      <c r="Z256" s="10" t="str">
        <f t="shared" si="27"/>
        <v/>
      </c>
    </row>
    <row r="257" spans="1:26" x14ac:dyDescent="0.3">
      <c r="A257" t="s">
        <v>3687</v>
      </c>
      <c r="B257" t="s">
        <v>3688</v>
      </c>
      <c r="C257" s="7">
        <v>45916</v>
      </c>
      <c r="D257" t="s">
        <v>241</v>
      </c>
      <c r="E257" t="s">
        <v>3116</v>
      </c>
      <c r="F257" t="s">
        <v>481</v>
      </c>
      <c r="G257" t="s">
        <v>1045</v>
      </c>
      <c r="H257">
        <v>7404</v>
      </c>
      <c r="I257">
        <v>59.78</v>
      </c>
      <c r="J257" t="s">
        <v>3038</v>
      </c>
      <c r="K257">
        <v>442611.12</v>
      </c>
      <c r="L257">
        <v>18</v>
      </c>
      <c r="M257">
        <v>79670</v>
      </c>
      <c r="N257">
        <v>522281.12</v>
      </c>
      <c r="O257" s="11">
        <f>IFERROR(INDEX(PO!$G$4:$G$563,MATCH(F257,PO!$A$4:$A$563,0)),"")</f>
        <v>59.78</v>
      </c>
      <c r="P257" s="12">
        <f>IFERROR(INDEX(GRN!$E$4:$E$559,MATCH(G257,GRN!$A$4:$A$559,0)),"")</f>
        <v>7404</v>
      </c>
      <c r="Q257" s="10" t="str">
        <f t="shared" si="21"/>
        <v/>
      </c>
      <c r="R257" s="10" t="str">
        <f t="shared" si="22"/>
        <v/>
      </c>
      <c r="S257" s="10" t="str">
        <f t="shared" si="23"/>
        <v/>
      </c>
      <c r="T257" s="10" t="str">
        <f t="shared" si="24"/>
        <v/>
      </c>
      <c r="U257" s="13" t="str">
        <f>IF(J257="Billet",I257/INDEX(Bench!$B$4:$B$15,MATCH(TEXT(C257,"yyyy-mm"),Bench!$A$4:$A$15,0))-1,"")</f>
        <v/>
      </c>
      <c r="V257" s="10" t="str">
        <f t="shared" si="25"/>
        <v/>
      </c>
      <c r="W257" s="10">
        <f>IF(E257="","n/a",COUNTIFS(GSTR2B!$B$4:$B$552,E257,GSTR2B!$C$4:$C$552,B257))</f>
        <v>1</v>
      </c>
      <c r="X257" s="10" t="str">
        <f t="shared" si="26"/>
        <v/>
      </c>
      <c r="Y257" s="11">
        <f>IF(N(W257)&gt;0,SUMIFS(GSTR2B!$F$4:$F$552,GSTR2B!$B$4:$B$552,E257,GSTR2B!$C$4:$C$552,B257),"")</f>
        <v>79670</v>
      </c>
      <c r="Z257" s="10" t="str">
        <f t="shared" si="27"/>
        <v/>
      </c>
    </row>
    <row r="258" spans="1:26" x14ac:dyDescent="0.3">
      <c r="A258" t="s">
        <v>3689</v>
      </c>
      <c r="B258" t="s">
        <v>3690</v>
      </c>
      <c r="C258" s="7">
        <v>45884</v>
      </c>
      <c r="D258" t="s">
        <v>202</v>
      </c>
      <c r="E258" t="s">
        <v>3125</v>
      </c>
      <c r="F258" t="s">
        <v>482</v>
      </c>
      <c r="G258" t="s">
        <v>1046</v>
      </c>
      <c r="H258">
        <v>559</v>
      </c>
      <c r="I258">
        <v>193.28</v>
      </c>
      <c r="J258" t="s">
        <v>3048</v>
      </c>
      <c r="K258">
        <v>108043.52</v>
      </c>
      <c r="L258">
        <v>18</v>
      </c>
      <c r="M258">
        <v>19447.830000000002</v>
      </c>
      <c r="N258">
        <v>127491.35</v>
      </c>
      <c r="O258" s="11">
        <f>IFERROR(INDEX(PO!$G$4:$G$563,MATCH(F258,PO!$A$4:$A$563,0)),"")</f>
        <v>193.28</v>
      </c>
      <c r="P258" s="12">
        <f>IFERROR(INDEX(GRN!$E$4:$E$559,MATCH(G258,GRN!$A$4:$A$559,0)),"")</f>
        <v>559</v>
      </c>
      <c r="Q258" s="10" t="str">
        <f t="shared" si="21"/>
        <v/>
      </c>
      <c r="R258" s="10" t="str">
        <f t="shared" si="22"/>
        <v/>
      </c>
      <c r="S258" s="10" t="str">
        <f t="shared" si="23"/>
        <v/>
      </c>
      <c r="T258" s="10" t="str">
        <f t="shared" si="24"/>
        <v/>
      </c>
      <c r="U258" s="13" t="str">
        <f>IF(J258="Billet",I258/INDEX(Bench!$B$4:$B$15,MATCH(TEXT(C258,"yyyy-mm"),Bench!$A$4:$A$15,0))-1,"")</f>
        <v/>
      </c>
      <c r="V258" s="10" t="str">
        <f t="shared" si="25"/>
        <v/>
      </c>
      <c r="W258" s="10">
        <f>IF(E258="","n/a",COUNTIFS(GSTR2B!$B$4:$B$552,E258,GSTR2B!$C$4:$C$552,B258))</f>
        <v>1</v>
      </c>
      <c r="X258" s="10" t="str">
        <f t="shared" si="26"/>
        <v/>
      </c>
      <c r="Y258" s="11">
        <f>IF(N(W258)&gt;0,SUMIFS(GSTR2B!$F$4:$F$552,GSTR2B!$B$4:$B$552,E258,GSTR2B!$C$4:$C$552,B258),"")</f>
        <v>19447.830000000002</v>
      </c>
      <c r="Z258" s="10" t="str">
        <f t="shared" si="27"/>
        <v/>
      </c>
    </row>
    <row r="259" spans="1:26" x14ac:dyDescent="0.3">
      <c r="A259" t="s">
        <v>3691</v>
      </c>
      <c r="B259" t="s">
        <v>3692</v>
      </c>
      <c r="C259" s="7">
        <v>45765</v>
      </c>
      <c r="D259" t="s">
        <v>340</v>
      </c>
      <c r="E259" t="s">
        <v>3090</v>
      </c>
      <c r="F259" t="s">
        <v>483</v>
      </c>
      <c r="G259" t="s">
        <v>1047</v>
      </c>
      <c r="H259">
        <v>18918</v>
      </c>
      <c r="I259">
        <v>243.31</v>
      </c>
      <c r="J259" t="s">
        <v>3032</v>
      </c>
      <c r="K259">
        <v>4602938.58</v>
      </c>
      <c r="L259">
        <v>18</v>
      </c>
      <c r="M259">
        <v>828528.94</v>
      </c>
      <c r="N259">
        <v>5431467.5199999996</v>
      </c>
      <c r="O259" s="11">
        <f>IFERROR(INDEX(PO!$G$4:$G$563,MATCH(F259,PO!$A$4:$A$563,0)),"")</f>
        <v>243.31</v>
      </c>
      <c r="P259" s="12">
        <f>IFERROR(INDEX(GRN!$E$4:$E$559,MATCH(G259,GRN!$A$4:$A$559,0)),"")</f>
        <v>18918</v>
      </c>
      <c r="Q259" s="10" t="str">
        <f t="shared" si="21"/>
        <v/>
      </c>
      <c r="R259" s="10" t="str">
        <f t="shared" si="22"/>
        <v/>
      </c>
      <c r="S259" s="10" t="str">
        <f t="shared" si="23"/>
        <v/>
      </c>
      <c r="T259" s="10" t="str">
        <f t="shared" si="24"/>
        <v>FLAG</v>
      </c>
      <c r="U259" s="13">
        <f>IF(J259="Billet",I259/INDEX(Bench!$B$4:$B$15,MATCH(TEXT(C259,"yyyy-mm"),Bench!$A$4:$A$15,0))-1,"")</f>
        <v>8.1627579348637624E-3</v>
      </c>
      <c r="V259" s="10" t="str">
        <f t="shared" si="25"/>
        <v/>
      </c>
      <c r="W259" s="10">
        <f>IF(E259="","n/a",COUNTIFS(GSTR2B!$B$4:$B$552,E259,GSTR2B!$C$4:$C$552,B259))</f>
        <v>1</v>
      </c>
      <c r="X259" s="10" t="str">
        <f t="shared" si="26"/>
        <v/>
      </c>
      <c r="Y259" s="11">
        <f>IF(N(W259)&gt;0,SUMIFS(GSTR2B!$F$4:$F$552,GSTR2B!$B$4:$B$552,E259,GSTR2B!$C$4:$C$552,B259),"")</f>
        <v>828528.94</v>
      </c>
      <c r="Z259" s="10" t="str">
        <f t="shared" si="27"/>
        <v/>
      </c>
    </row>
    <row r="260" spans="1:26" x14ac:dyDescent="0.3">
      <c r="A260" t="s">
        <v>3693</v>
      </c>
      <c r="B260" t="s">
        <v>3692</v>
      </c>
      <c r="C260" s="7">
        <v>45787</v>
      </c>
      <c r="D260" t="s">
        <v>340</v>
      </c>
      <c r="E260" t="s">
        <v>3090</v>
      </c>
      <c r="F260" t="s">
        <v>483</v>
      </c>
      <c r="G260" t="s">
        <v>1047</v>
      </c>
      <c r="H260">
        <v>18918</v>
      </c>
      <c r="I260">
        <v>243.31</v>
      </c>
      <c r="J260" t="s">
        <v>3032</v>
      </c>
      <c r="K260">
        <v>4602938.58</v>
      </c>
      <c r="L260">
        <v>18</v>
      </c>
      <c r="M260">
        <v>828528.94</v>
      </c>
      <c r="N260">
        <v>5431467.5199999996</v>
      </c>
      <c r="O260" s="11">
        <f>IFERROR(INDEX(PO!$G$4:$G$563,MATCH(F260,PO!$A$4:$A$563,0)),"")</f>
        <v>243.31</v>
      </c>
      <c r="P260" s="12">
        <f>IFERROR(INDEX(GRN!$E$4:$E$559,MATCH(G260,GRN!$A$4:$A$559,0)),"")</f>
        <v>18918</v>
      </c>
      <c r="Q260" s="10" t="str">
        <f t="shared" ref="Q260:Q323" si="28">IF(I260&gt;O260*1.001,"FLAG","")</f>
        <v/>
      </c>
      <c r="R260" s="10" t="str">
        <f t="shared" ref="R260:R323" si="29">IF(AND(P260&lt;&gt;"",H260&gt;P260),"FLAG","")</f>
        <v/>
      </c>
      <c r="S260" s="10" t="str">
        <f t="shared" ref="S260:S323" si="30">IF(G260="","FLAG","")</f>
        <v/>
      </c>
      <c r="T260" s="10" t="str">
        <f t="shared" ref="T260:T323" si="31">IF(COUNTIFS($D$4:$D$566,D260,$B$4:$B$566,B260)&gt;1,"FLAG","")</f>
        <v>FLAG</v>
      </c>
      <c r="U260" s="13">
        <f>IF(J260="Billet",I260/INDEX(Bench!$B$4:$B$15,MATCH(TEXT(C260,"yyyy-mm"),Bench!$A$4:$A$15,0))-1,"")</f>
        <v>-2.0545693622620043E-4</v>
      </c>
      <c r="V260" s="10" t="str">
        <f t="shared" ref="V260:V323" si="32">IF(AND(U260&lt;&gt;"",N(U260)&gt;5%),"FLAG","")</f>
        <v/>
      </c>
      <c r="W260" s="10">
        <f>IF(E260="","n/a",COUNTIFS(GSTR2B!$B$4:$B$552,E260,GSTR2B!$C$4:$C$552,B260))</f>
        <v>1</v>
      </c>
      <c r="X260" s="10" t="str">
        <f t="shared" ref="X260:X323" si="33">IF(W260=0,"FLAG","")</f>
        <v/>
      </c>
      <c r="Y260" s="11">
        <f>IF(N(W260)&gt;0,SUMIFS(GSTR2B!$F$4:$F$552,GSTR2B!$B$4:$B$552,E260,GSTR2B!$C$4:$C$552,B260),"")</f>
        <v>828528.94</v>
      </c>
      <c r="Z260" s="10" t="str">
        <f t="shared" ref="Z260:Z323" si="34">IF(AND(N(W260)&gt;0,ABS(M260-N(Y260))&gt;1),"FLAG","")</f>
        <v/>
      </c>
    </row>
    <row r="261" spans="1:26" x14ac:dyDescent="0.3">
      <c r="A261" t="s">
        <v>3694</v>
      </c>
      <c r="B261" t="s">
        <v>3695</v>
      </c>
      <c r="C261" s="7">
        <v>45927</v>
      </c>
      <c r="D261" t="s">
        <v>244</v>
      </c>
      <c r="E261" t="s">
        <v>3133</v>
      </c>
      <c r="F261" t="s">
        <v>484</v>
      </c>
      <c r="G261" t="s">
        <v>1048</v>
      </c>
      <c r="H261">
        <v>1</v>
      </c>
      <c r="I261">
        <v>148890.79999999999</v>
      </c>
      <c r="J261" t="s">
        <v>3059</v>
      </c>
      <c r="K261">
        <v>148890.79999999999</v>
      </c>
      <c r="L261">
        <v>18</v>
      </c>
      <c r="M261">
        <v>26800.34</v>
      </c>
      <c r="N261">
        <v>175691.14</v>
      </c>
      <c r="O261" s="11">
        <f>IFERROR(INDEX(PO!$G$4:$G$563,MATCH(F261,PO!$A$4:$A$563,0)),"")</f>
        <v>148890.79999999999</v>
      </c>
      <c r="P261" s="12">
        <f>IFERROR(INDEX(GRN!$E$4:$E$559,MATCH(G261,GRN!$A$4:$A$559,0)),"")</f>
        <v>1</v>
      </c>
      <c r="Q261" s="10" t="str">
        <f t="shared" si="28"/>
        <v/>
      </c>
      <c r="R261" s="10" t="str">
        <f t="shared" si="29"/>
        <v/>
      </c>
      <c r="S261" s="10" t="str">
        <f t="shared" si="30"/>
        <v/>
      </c>
      <c r="T261" s="10" t="str">
        <f t="shared" si="31"/>
        <v/>
      </c>
      <c r="U261" s="13" t="str">
        <f>IF(J261="Billet",I261/INDEX(Bench!$B$4:$B$15,MATCH(TEXT(C261,"yyyy-mm"),Bench!$A$4:$A$15,0))-1,"")</f>
        <v/>
      </c>
      <c r="V261" s="10" t="str">
        <f t="shared" si="32"/>
        <v/>
      </c>
      <c r="W261" s="10">
        <f>IF(E261="","n/a",COUNTIFS(GSTR2B!$B$4:$B$552,E261,GSTR2B!$C$4:$C$552,B261))</f>
        <v>1</v>
      </c>
      <c r="X261" s="10" t="str">
        <f t="shared" si="33"/>
        <v/>
      </c>
      <c r="Y261" s="11">
        <f>IF(N(W261)&gt;0,SUMIFS(GSTR2B!$F$4:$F$552,GSTR2B!$B$4:$B$552,E261,GSTR2B!$C$4:$C$552,B261),"")</f>
        <v>26800.34</v>
      </c>
      <c r="Z261" s="10" t="str">
        <f t="shared" si="34"/>
        <v/>
      </c>
    </row>
    <row r="262" spans="1:26" x14ac:dyDescent="0.3">
      <c r="A262" t="s">
        <v>3696</v>
      </c>
      <c r="B262" t="s">
        <v>3697</v>
      </c>
      <c r="C262" s="7">
        <v>45949</v>
      </c>
      <c r="D262" t="s">
        <v>227</v>
      </c>
      <c r="E262" t="s">
        <v>3034</v>
      </c>
      <c r="F262" t="s">
        <v>485</v>
      </c>
      <c r="G262" t="s">
        <v>1049</v>
      </c>
      <c r="H262">
        <v>13483</v>
      </c>
      <c r="I262">
        <v>246.48</v>
      </c>
      <c r="J262" t="s">
        <v>3032</v>
      </c>
      <c r="K262">
        <v>3323289.84</v>
      </c>
      <c r="L262">
        <v>18</v>
      </c>
      <c r="M262">
        <v>598192.17000000004</v>
      </c>
      <c r="N262">
        <v>3921482.01</v>
      </c>
      <c r="O262" s="11">
        <f>IFERROR(INDEX(PO!$G$4:$G$563,MATCH(F262,PO!$A$4:$A$563,0)),"")</f>
        <v>246.48</v>
      </c>
      <c r="P262" s="12">
        <f>IFERROR(INDEX(GRN!$E$4:$E$559,MATCH(G262,GRN!$A$4:$A$559,0)),"")</f>
        <v>13483</v>
      </c>
      <c r="Q262" s="10" t="str">
        <f t="shared" si="28"/>
        <v/>
      </c>
      <c r="R262" s="10" t="str">
        <f t="shared" si="29"/>
        <v/>
      </c>
      <c r="S262" s="10" t="str">
        <f t="shared" si="30"/>
        <v/>
      </c>
      <c r="T262" s="10" t="str">
        <f t="shared" si="31"/>
        <v/>
      </c>
      <c r="U262" s="13">
        <f>IF(J262="Billet",I262/INDEX(Bench!$B$4:$B$15,MATCH(TEXT(C262,"yyyy-mm"),Bench!$A$4:$A$15,0))-1,"")</f>
        <v>-9.1256281407036122E-3</v>
      </c>
      <c r="V262" s="10" t="str">
        <f t="shared" si="32"/>
        <v/>
      </c>
      <c r="W262" s="10">
        <f>IF(E262="","n/a",COUNTIFS(GSTR2B!$B$4:$B$552,E262,GSTR2B!$C$4:$C$552,B262))</f>
        <v>1</v>
      </c>
      <c r="X262" s="10" t="str">
        <f t="shared" si="33"/>
        <v/>
      </c>
      <c r="Y262" s="11">
        <f>IF(N(W262)&gt;0,SUMIFS(GSTR2B!$F$4:$F$552,GSTR2B!$B$4:$B$552,E262,GSTR2B!$C$4:$C$552,B262),"")</f>
        <v>598192.17000000004</v>
      </c>
      <c r="Z262" s="10" t="str">
        <f t="shared" si="34"/>
        <v/>
      </c>
    </row>
    <row r="263" spans="1:26" x14ac:dyDescent="0.3">
      <c r="A263" t="s">
        <v>3698</v>
      </c>
      <c r="B263" t="s">
        <v>3699</v>
      </c>
      <c r="C263" s="7">
        <v>46019</v>
      </c>
      <c r="D263" t="s">
        <v>239</v>
      </c>
      <c r="E263" t="s">
        <v>3105</v>
      </c>
      <c r="F263" t="s">
        <v>486</v>
      </c>
      <c r="G263" t="s">
        <v>1050</v>
      </c>
      <c r="H263">
        <v>4</v>
      </c>
      <c r="I263">
        <v>24497.51</v>
      </c>
      <c r="J263" t="s">
        <v>3053</v>
      </c>
      <c r="K263">
        <v>97990.04</v>
      </c>
      <c r="L263">
        <v>5</v>
      </c>
      <c r="M263">
        <v>4899.5</v>
      </c>
      <c r="N263">
        <v>102889.54</v>
      </c>
      <c r="O263" s="11">
        <f>IFERROR(INDEX(PO!$G$4:$G$563,MATCH(F263,PO!$A$4:$A$563,0)),"")</f>
        <v>24497.51</v>
      </c>
      <c r="P263" s="12">
        <f>IFERROR(INDEX(GRN!$E$4:$E$559,MATCH(G263,GRN!$A$4:$A$559,0)),"")</f>
        <v>4</v>
      </c>
      <c r="Q263" s="10" t="str">
        <f t="shared" si="28"/>
        <v/>
      </c>
      <c r="R263" s="10" t="str">
        <f t="shared" si="29"/>
        <v/>
      </c>
      <c r="S263" s="10" t="str">
        <f t="shared" si="30"/>
        <v/>
      </c>
      <c r="T263" s="10" t="str">
        <f t="shared" si="31"/>
        <v/>
      </c>
      <c r="U263" s="13" t="str">
        <f>IF(J263="Billet",I263/INDEX(Bench!$B$4:$B$15,MATCH(TEXT(C263,"yyyy-mm"),Bench!$A$4:$A$15,0))-1,"")</f>
        <v/>
      </c>
      <c r="V263" s="10" t="str">
        <f t="shared" si="32"/>
        <v/>
      </c>
      <c r="W263" s="10">
        <f>IF(E263="","n/a",COUNTIFS(GSTR2B!$B$4:$B$552,E263,GSTR2B!$C$4:$C$552,B263))</f>
        <v>1</v>
      </c>
      <c r="X263" s="10" t="str">
        <f t="shared" si="33"/>
        <v/>
      </c>
      <c r="Y263" s="11">
        <f>IF(N(W263)&gt;0,SUMIFS(GSTR2B!$F$4:$F$552,GSTR2B!$B$4:$B$552,E263,GSTR2B!$C$4:$C$552,B263),"")</f>
        <v>4899.5</v>
      </c>
      <c r="Z263" s="10" t="str">
        <f t="shared" si="34"/>
        <v/>
      </c>
    </row>
    <row r="264" spans="1:26" x14ac:dyDescent="0.3">
      <c r="A264" t="s">
        <v>3700</v>
      </c>
      <c r="B264" t="s">
        <v>3701</v>
      </c>
      <c r="C264" s="7">
        <v>45900</v>
      </c>
      <c r="D264" t="s">
        <v>241</v>
      </c>
      <c r="E264" t="s">
        <v>3116</v>
      </c>
      <c r="F264" t="s">
        <v>487</v>
      </c>
      <c r="G264" t="s">
        <v>1051</v>
      </c>
      <c r="H264">
        <v>3080</v>
      </c>
      <c r="I264">
        <v>63.43</v>
      </c>
      <c r="J264" t="s">
        <v>3038</v>
      </c>
      <c r="K264">
        <v>195364.4</v>
      </c>
      <c r="L264">
        <v>18</v>
      </c>
      <c r="M264">
        <v>35165.589999999997</v>
      </c>
      <c r="N264">
        <v>230529.99</v>
      </c>
      <c r="O264" s="11">
        <f>IFERROR(INDEX(PO!$G$4:$G$563,MATCH(F264,PO!$A$4:$A$563,0)),"")</f>
        <v>63.43</v>
      </c>
      <c r="P264" s="12">
        <f>IFERROR(INDEX(GRN!$E$4:$E$559,MATCH(G264,GRN!$A$4:$A$559,0)),"")</f>
        <v>3080</v>
      </c>
      <c r="Q264" s="10" t="str">
        <f t="shared" si="28"/>
        <v/>
      </c>
      <c r="R264" s="10" t="str">
        <f t="shared" si="29"/>
        <v/>
      </c>
      <c r="S264" s="10" t="str">
        <f t="shared" si="30"/>
        <v/>
      </c>
      <c r="T264" s="10" t="str">
        <f t="shared" si="31"/>
        <v/>
      </c>
      <c r="U264" s="13" t="str">
        <f>IF(J264="Billet",I264/INDEX(Bench!$B$4:$B$15,MATCH(TEXT(C264,"yyyy-mm"),Bench!$A$4:$A$15,0))-1,"")</f>
        <v/>
      </c>
      <c r="V264" s="10" t="str">
        <f t="shared" si="32"/>
        <v/>
      </c>
      <c r="W264" s="10">
        <f>IF(E264="","n/a",COUNTIFS(GSTR2B!$B$4:$B$552,E264,GSTR2B!$C$4:$C$552,B264))</f>
        <v>1</v>
      </c>
      <c r="X264" s="10" t="str">
        <f t="shared" si="33"/>
        <v/>
      </c>
      <c r="Y264" s="11">
        <f>IF(N(W264)&gt;0,SUMIFS(GSTR2B!$F$4:$F$552,GSTR2B!$B$4:$B$552,E264,GSTR2B!$C$4:$C$552,B264),"")</f>
        <v>35165.589999999997</v>
      </c>
      <c r="Z264" s="10" t="str">
        <f t="shared" si="34"/>
        <v/>
      </c>
    </row>
    <row r="265" spans="1:26" x14ac:dyDescent="0.3">
      <c r="A265" t="s">
        <v>3702</v>
      </c>
      <c r="B265" t="s">
        <v>3703</v>
      </c>
      <c r="C265" s="7">
        <v>45877</v>
      </c>
      <c r="D265" t="s">
        <v>277</v>
      </c>
      <c r="E265" t="s">
        <v>3152</v>
      </c>
      <c r="F265" t="s">
        <v>488</v>
      </c>
      <c r="G265" t="s">
        <v>1052</v>
      </c>
      <c r="H265">
        <v>9</v>
      </c>
      <c r="I265">
        <v>27562.38</v>
      </c>
      <c r="J265" t="s">
        <v>3053</v>
      </c>
      <c r="K265">
        <v>248061.42</v>
      </c>
      <c r="L265">
        <v>5</v>
      </c>
      <c r="M265">
        <v>12403.07</v>
      </c>
      <c r="N265">
        <v>260464.49</v>
      </c>
      <c r="O265" s="11">
        <f>IFERROR(INDEX(PO!$G$4:$G$563,MATCH(F265,PO!$A$4:$A$563,0)),"")</f>
        <v>27562.38</v>
      </c>
      <c r="P265" s="12">
        <f>IFERROR(INDEX(GRN!$E$4:$E$559,MATCH(G265,GRN!$A$4:$A$559,0)),"")</f>
        <v>9</v>
      </c>
      <c r="Q265" s="10" t="str">
        <f t="shared" si="28"/>
        <v/>
      </c>
      <c r="R265" s="10" t="str">
        <f t="shared" si="29"/>
        <v/>
      </c>
      <c r="S265" s="10" t="str">
        <f t="shared" si="30"/>
        <v/>
      </c>
      <c r="T265" s="10" t="str">
        <f t="shared" si="31"/>
        <v/>
      </c>
      <c r="U265" s="13" t="str">
        <f>IF(J265="Billet",I265/INDEX(Bench!$B$4:$B$15,MATCH(TEXT(C265,"yyyy-mm"),Bench!$A$4:$A$15,0))-1,"")</f>
        <v/>
      </c>
      <c r="V265" s="10" t="str">
        <f t="shared" si="32"/>
        <v/>
      </c>
      <c r="W265" s="10">
        <f>IF(E265="","n/a",COUNTIFS(GSTR2B!$B$4:$B$552,E265,GSTR2B!$C$4:$C$552,B265))</f>
        <v>1</v>
      </c>
      <c r="X265" s="10" t="str">
        <f t="shared" si="33"/>
        <v/>
      </c>
      <c r="Y265" s="11">
        <f>IF(N(W265)&gt;0,SUMIFS(GSTR2B!$F$4:$F$552,GSTR2B!$B$4:$B$552,E265,GSTR2B!$C$4:$C$552,B265),"")</f>
        <v>12403.07</v>
      </c>
      <c r="Z265" s="10" t="str">
        <f t="shared" si="34"/>
        <v/>
      </c>
    </row>
    <row r="266" spans="1:26" x14ac:dyDescent="0.3">
      <c r="A266" t="s">
        <v>3704</v>
      </c>
      <c r="B266" t="s">
        <v>3705</v>
      </c>
      <c r="C266" s="7">
        <v>45766</v>
      </c>
      <c r="D266" t="s">
        <v>247</v>
      </c>
      <c r="E266" t="s">
        <v>3061</v>
      </c>
      <c r="F266" t="s">
        <v>489</v>
      </c>
      <c r="G266" t="s">
        <v>1053</v>
      </c>
      <c r="H266">
        <v>0</v>
      </c>
      <c r="I266">
        <v>147830.07999999999</v>
      </c>
      <c r="J266" t="s">
        <v>3059</v>
      </c>
      <c r="K266">
        <v>0</v>
      </c>
      <c r="L266">
        <v>18</v>
      </c>
      <c r="M266">
        <v>0</v>
      </c>
      <c r="N266">
        <v>0</v>
      </c>
      <c r="O266" s="11">
        <f>IFERROR(INDEX(PO!$G$4:$G$563,MATCH(F266,PO!$A$4:$A$563,0)),"")</f>
        <v>147830.07999999999</v>
      </c>
      <c r="P266" s="12">
        <f>IFERROR(INDEX(GRN!$E$4:$E$559,MATCH(G266,GRN!$A$4:$A$559,0)),"")</f>
        <v>0</v>
      </c>
      <c r="Q266" s="10" t="str">
        <f t="shared" si="28"/>
        <v/>
      </c>
      <c r="R266" s="10" t="str">
        <f t="shared" si="29"/>
        <v/>
      </c>
      <c r="S266" s="10" t="str">
        <f t="shared" si="30"/>
        <v/>
      </c>
      <c r="T266" s="10" t="str">
        <f t="shared" si="31"/>
        <v/>
      </c>
      <c r="U266" s="13" t="str">
        <f>IF(J266="Billet",I266/INDEX(Bench!$B$4:$B$15,MATCH(TEXT(C266,"yyyy-mm"),Bench!$A$4:$A$15,0))-1,"")</f>
        <v/>
      </c>
      <c r="V266" s="10" t="str">
        <f t="shared" si="32"/>
        <v/>
      </c>
      <c r="W266" s="10">
        <f>IF(E266="","n/a",COUNTIFS(GSTR2B!$B$4:$B$552,E266,GSTR2B!$C$4:$C$552,B266))</f>
        <v>1</v>
      </c>
      <c r="X266" s="10" t="str">
        <f t="shared" si="33"/>
        <v/>
      </c>
      <c r="Y266" s="11">
        <f>IF(N(W266)&gt;0,SUMIFS(GSTR2B!$F$4:$F$552,GSTR2B!$B$4:$B$552,E266,GSTR2B!$C$4:$C$552,B266),"")</f>
        <v>0</v>
      </c>
      <c r="Z266" s="10" t="str">
        <f t="shared" si="34"/>
        <v/>
      </c>
    </row>
    <row r="267" spans="1:26" x14ac:dyDescent="0.3">
      <c r="A267" t="s">
        <v>3706</v>
      </c>
      <c r="B267" t="s">
        <v>3707</v>
      </c>
      <c r="C267" s="7">
        <v>45975</v>
      </c>
      <c r="D267" t="s">
        <v>300</v>
      </c>
      <c r="E267" t="s">
        <v>3109</v>
      </c>
      <c r="F267" t="s">
        <v>490</v>
      </c>
      <c r="G267" t="s">
        <v>1054</v>
      </c>
      <c r="H267">
        <v>1</v>
      </c>
      <c r="I267">
        <v>16094.28</v>
      </c>
      <c r="J267" t="s">
        <v>3059</v>
      </c>
      <c r="K267">
        <v>16094.28</v>
      </c>
      <c r="L267">
        <v>18</v>
      </c>
      <c r="M267">
        <v>2896.97</v>
      </c>
      <c r="N267">
        <v>18991.25</v>
      </c>
      <c r="O267" s="11">
        <f>IFERROR(INDEX(PO!$G$4:$G$563,MATCH(F267,PO!$A$4:$A$563,0)),"")</f>
        <v>16094.28</v>
      </c>
      <c r="P267" s="12">
        <f>IFERROR(INDEX(GRN!$E$4:$E$559,MATCH(G267,GRN!$A$4:$A$559,0)),"")</f>
        <v>1</v>
      </c>
      <c r="Q267" s="10" t="str">
        <f t="shared" si="28"/>
        <v/>
      </c>
      <c r="R267" s="10" t="str">
        <f t="shared" si="29"/>
        <v/>
      </c>
      <c r="S267" s="10" t="str">
        <f t="shared" si="30"/>
        <v/>
      </c>
      <c r="T267" s="10" t="str">
        <f t="shared" si="31"/>
        <v/>
      </c>
      <c r="U267" s="13" t="str">
        <f>IF(J267="Billet",I267/INDEX(Bench!$B$4:$B$15,MATCH(TEXT(C267,"yyyy-mm"),Bench!$A$4:$A$15,0))-1,"")</f>
        <v/>
      </c>
      <c r="V267" s="10" t="str">
        <f t="shared" si="32"/>
        <v/>
      </c>
      <c r="W267" s="10">
        <f>IF(E267="","n/a",COUNTIFS(GSTR2B!$B$4:$B$552,E267,GSTR2B!$C$4:$C$552,B267))</f>
        <v>1</v>
      </c>
      <c r="X267" s="10" t="str">
        <f t="shared" si="33"/>
        <v/>
      </c>
      <c r="Y267" s="11">
        <f>IF(N(W267)&gt;0,SUMIFS(GSTR2B!$F$4:$F$552,GSTR2B!$B$4:$B$552,E267,GSTR2B!$C$4:$C$552,B267),"")</f>
        <v>2896.97</v>
      </c>
      <c r="Z267" s="10" t="str">
        <f t="shared" si="34"/>
        <v/>
      </c>
    </row>
    <row r="268" spans="1:26" x14ac:dyDescent="0.3">
      <c r="A268" t="s">
        <v>3708</v>
      </c>
      <c r="B268" t="s">
        <v>3709</v>
      </c>
      <c r="C268" s="7">
        <v>45871</v>
      </c>
      <c r="D268" t="s">
        <v>229</v>
      </c>
      <c r="E268" t="s">
        <v>3077</v>
      </c>
      <c r="F268" t="s">
        <v>491</v>
      </c>
      <c r="G268" t="s">
        <v>1055</v>
      </c>
      <c r="H268">
        <v>742</v>
      </c>
      <c r="I268">
        <v>257.31</v>
      </c>
      <c r="J268" t="s">
        <v>3048</v>
      </c>
      <c r="K268">
        <v>190924.02</v>
      </c>
      <c r="L268">
        <v>18</v>
      </c>
      <c r="M268">
        <v>34366.32</v>
      </c>
      <c r="N268">
        <v>225290.34</v>
      </c>
      <c r="O268" s="11">
        <f>IFERROR(INDEX(PO!$G$4:$G$563,MATCH(F268,PO!$A$4:$A$563,0)),"")</f>
        <v>257.31</v>
      </c>
      <c r="P268" s="12">
        <f>IFERROR(INDEX(GRN!$E$4:$E$559,MATCH(G268,GRN!$A$4:$A$559,0)),"")</f>
        <v>742</v>
      </c>
      <c r="Q268" s="10" t="str">
        <f t="shared" si="28"/>
        <v/>
      </c>
      <c r="R268" s="10" t="str">
        <f t="shared" si="29"/>
        <v/>
      </c>
      <c r="S268" s="10" t="str">
        <f t="shared" si="30"/>
        <v/>
      </c>
      <c r="T268" s="10" t="str">
        <f t="shared" si="31"/>
        <v/>
      </c>
      <c r="U268" s="13" t="str">
        <f>IF(J268="Billet",I268/INDEX(Bench!$B$4:$B$15,MATCH(TEXT(C268,"yyyy-mm"),Bench!$A$4:$A$15,0))-1,"")</f>
        <v/>
      </c>
      <c r="V268" s="10" t="str">
        <f t="shared" si="32"/>
        <v/>
      </c>
      <c r="W268" s="10">
        <f>IF(E268="","n/a",COUNTIFS(GSTR2B!$B$4:$B$552,E268,GSTR2B!$C$4:$C$552,B268))</f>
        <v>1</v>
      </c>
      <c r="X268" s="10" t="str">
        <f t="shared" si="33"/>
        <v/>
      </c>
      <c r="Y268" s="11">
        <f>IF(N(W268)&gt;0,SUMIFS(GSTR2B!$F$4:$F$552,GSTR2B!$B$4:$B$552,E268,GSTR2B!$C$4:$C$552,B268),"")</f>
        <v>34366.32</v>
      </c>
      <c r="Z268" s="10" t="str">
        <f t="shared" si="34"/>
        <v/>
      </c>
    </row>
    <row r="269" spans="1:26" x14ac:dyDescent="0.3">
      <c r="A269" t="s">
        <v>3710</v>
      </c>
      <c r="B269" t="s">
        <v>3711</v>
      </c>
      <c r="C269" s="7">
        <v>45856</v>
      </c>
      <c r="D269" t="s">
        <v>326</v>
      </c>
      <c r="E269" t="s">
        <v>3101</v>
      </c>
      <c r="F269" t="s">
        <v>492</v>
      </c>
      <c r="G269" t="s">
        <v>1056</v>
      </c>
      <c r="H269">
        <v>711</v>
      </c>
      <c r="I269">
        <v>437.42</v>
      </c>
      <c r="J269" t="s">
        <v>3048</v>
      </c>
      <c r="K269">
        <v>311005.62</v>
      </c>
      <c r="L269">
        <v>18</v>
      </c>
      <c r="M269">
        <v>55981.01</v>
      </c>
      <c r="N269">
        <v>366986.63</v>
      </c>
      <c r="O269" s="11">
        <f>IFERROR(INDEX(PO!$G$4:$G$563,MATCH(F269,PO!$A$4:$A$563,0)),"")</f>
        <v>437.42</v>
      </c>
      <c r="P269" s="12">
        <f>IFERROR(INDEX(GRN!$E$4:$E$559,MATCH(G269,GRN!$A$4:$A$559,0)),"")</f>
        <v>711</v>
      </c>
      <c r="Q269" s="10" t="str">
        <f t="shared" si="28"/>
        <v/>
      </c>
      <c r="R269" s="10" t="str">
        <f t="shared" si="29"/>
        <v/>
      </c>
      <c r="S269" s="10" t="str">
        <f t="shared" si="30"/>
        <v/>
      </c>
      <c r="T269" s="10" t="str">
        <f t="shared" si="31"/>
        <v/>
      </c>
      <c r="U269" s="13" t="str">
        <f>IF(J269="Billet",I269/INDEX(Bench!$B$4:$B$15,MATCH(TEXT(C269,"yyyy-mm"),Bench!$A$4:$A$15,0))-1,"")</f>
        <v/>
      </c>
      <c r="V269" s="10" t="str">
        <f t="shared" si="32"/>
        <v/>
      </c>
      <c r="W269" s="10">
        <f>IF(E269="","n/a",COUNTIFS(GSTR2B!$B$4:$B$552,E269,GSTR2B!$C$4:$C$552,B269))</f>
        <v>1</v>
      </c>
      <c r="X269" s="10" t="str">
        <f t="shared" si="33"/>
        <v/>
      </c>
      <c r="Y269" s="11">
        <f>IF(N(W269)&gt;0,SUMIFS(GSTR2B!$F$4:$F$552,GSTR2B!$B$4:$B$552,E269,GSTR2B!$C$4:$C$552,B269),"")</f>
        <v>55981.01</v>
      </c>
      <c r="Z269" s="10" t="str">
        <f t="shared" si="34"/>
        <v/>
      </c>
    </row>
    <row r="270" spans="1:26" x14ac:dyDescent="0.3">
      <c r="A270" t="s">
        <v>3712</v>
      </c>
      <c r="B270" t="s">
        <v>3713</v>
      </c>
      <c r="C270" s="7">
        <v>45772</v>
      </c>
      <c r="D270" t="s">
        <v>235</v>
      </c>
      <c r="E270" t="s">
        <v>3085</v>
      </c>
      <c r="F270" t="s">
        <v>493</v>
      </c>
      <c r="G270" t="s">
        <v>1057</v>
      </c>
      <c r="H270">
        <v>1</v>
      </c>
      <c r="I270">
        <v>133567.89000000001</v>
      </c>
      <c r="J270" t="s">
        <v>3059</v>
      </c>
      <c r="K270">
        <v>133567.89000000001</v>
      </c>
      <c r="L270">
        <v>18</v>
      </c>
      <c r="M270">
        <v>24042.22</v>
      </c>
      <c r="N270">
        <v>157610.10999999999</v>
      </c>
      <c r="O270" s="11">
        <f>IFERROR(INDEX(PO!$G$4:$G$563,MATCH(F270,PO!$A$4:$A$563,0)),"")</f>
        <v>133567.89000000001</v>
      </c>
      <c r="P270" s="12">
        <f>IFERROR(INDEX(GRN!$E$4:$E$559,MATCH(G270,GRN!$A$4:$A$559,0)),"")</f>
        <v>1</v>
      </c>
      <c r="Q270" s="10" t="str">
        <f t="shared" si="28"/>
        <v/>
      </c>
      <c r="R270" s="10" t="str">
        <f t="shared" si="29"/>
        <v/>
      </c>
      <c r="S270" s="10" t="str">
        <f t="shared" si="30"/>
        <v/>
      </c>
      <c r="T270" s="10" t="str">
        <f t="shared" si="31"/>
        <v/>
      </c>
      <c r="U270" s="13" t="str">
        <f>IF(J270="Billet",I270/INDEX(Bench!$B$4:$B$15,MATCH(TEXT(C270,"yyyy-mm"),Bench!$A$4:$A$15,0))-1,"")</f>
        <v/>
      </c>
      <c r="V270" s="10" t="str">
        <f t="shared" si="32"/>
        <v/>
      </c>
      <c r="W270" s="10">
        <f>IF(E270="","n/a",COUNTIFS(GSTR2B!$B$4:$B$552,E270,GSTR2B!$C$4:$C$552,B270))</f>
        <v>1</v>
      </c>
      <c r="X270" s="10" t="str">
        <f t="shared" si="33"/>
        <v/>
      </c>
      <c r="Y270" s="11">
        <f>IF(N(W270)&gt;0,SUMIFS(GSTR2B!$F$4:$F$552,GSTR2B!$B$4:$B$552,E270,GSTR2B!$C$4:$C$552,B270),"")</f>
        <v>24042.22</v>
      </c>
      <c r="Z270" s="10" t="str">
        <f t="shared" si="34"/>
        <v/>
      </c>
    </row>
    <row r="271" spans="1:26" x14ac:dyDescent="0.3">
      <c r="A271" t="s">
        <v>3714</v>
      </c>
      <c r="B271" t="s">
        <v>3715</v>
      </c>
      <c r="C271" s="7">
        <v>45820</v>
      </c>
      <c r="D271" t="s">
        <v>284</v>
      </c>
      <c r="E271" t="s">
        <v>3120</v>
      </c>
      <c r="F271" t="s">
        <v>494</v>
      </c>
      <c r="G271" t="s">
        <v>1058</v>
      </c>
      <c r="H271">
        <v>3193</v>
      </c>
      <c r="I271">
        <v>97.5</v>
      </c>
      <c r="J271" t="s">
        <v>3043</v>
      </c>
      <c r="K271">
        <v>311317.5</v>
      </c>
      <c r="L271">
        <v>18</v>
      </c>
      <c r="M271">
        <v>56037.15</v>
      </c>
      <c r="N271">
        <v>367354.65</v>
      </c>
      <c r="O271" s="11">
        <f>IFERROR(INDEX(PO!$G$4:$G$563,MATCH(F271,PO!$A$4:$A$563,0)),"")</f>
        <v>97.5</v>
      </c>
      <c r="P271" s="12">
        <f>IFERROR(INDEX(GRN!$E$4:$E$559,MATCH(G271,GRN!$A$4:$A$559,0)),"")</f>
        <v>3193</v>
      </c>
      <c r="Q271" s="10" t="str">
        <f t="shared" si="28"/>
        <v/>
      </c>
      <c r="R271" s="10" t="str">
        <f t="shared" si="29"/>
        <v/>
      </c>
      <c r="S271" s="10" t="str">
        <f t="shared" si="30"/>
        <v/>
      </c>
      <c r="T271" s="10" t="str">
        <f t="shared" si="31"/>
        <v/>
      </c>
      <c r="U271" s="13" t="str">
        <f>IF(J271="Billet",I271/INDEX(Bench!$B$4:$B$15,MATCH(TEXT(C271,"yyyy-mm"),Bench!$A$4:$A$15,0))-1,"")</f>
        <v/>
      </c>
      <c r="V271" s="10" t="str">
        <f t="shared" si="32"/>
        <v/>
      </c>
      <c r="W271" s="10">
        <f>IF(E271="","n/a",COUNTIFS(GSTR2B!$B$4:$B$552,E271,GSTR2B!$C$4:$C$552,B271))</f>
        <v>1</v>
      </c>
      <c r="X271" s="10" t="str">
        <f t="shared" si="33"/>
        <v/>
      </c>
      <c r="Y271" s="11">
        <f>IF(N(W271)&gt;0,SUMIFS(GSTR2B!$F$4:$F$552,GSTR2B!$B$4:$B$552,E271,GSTR2B!$C$4:$C$552,B271),"")</f>
        <v>56037.15</v>
      </c>
      <c r="Z271" s="10" t="str">
        <f t="shared" si="34"/>
        <v/>
      </c>
    </row>
    <row r="272" spans="1:26" x14ac:dyDescent="0.3">
      <c r="A272" t="s">
        <v>3716</v>
      </c>
      <c r="B272" t="s">
        <v>3717</v>
      </c>
      <c r="C272" s="7">
        <v>45989</v>
      </c>
      <c r="D272" t="s">
        <v>239</v>
      </c>
      <c r="E272" t="s">
        <v>3105</v>
      </c>
      <c r="F272" t="s">
        <v>495</v>
      </c>
      <c r="G272" t="s">
        <v>1059</v>
      </c>
      <c r="H272">
        <v>2</v>
      </c>
      <c r="I272">
        <v>18153.86</v>
      </c>
      <c r="J272" t="s">
        <v>3053</v>
      </c>
      <c r="K272">
        <v>36307.72</v>
      </c>
      <c r="L272">
        <v>5</v>
      </c>
      <c r="M272">
        <v>1815.39</v>
      </c>
      <c r="N272">
        <v>38123.11</v>
      </c>
      <c r="O272" s="11">
        <f>IFERROR(INDEX(PO!$G$4:$G$563,MATCH(F272,PO!$A$4:$A$563,0)),"")</f>
        <v>18153.86</v>
      </c>
      <c r="P272" s="12">
        <f>IFERROR(INDEX(GRN!$E$4:$E$559,MATCH(G272,GRN!$A$4:$A$559,0)),"")</f>
        <v>2</v>
      </c>
      <c r="Q272" s="10" t="str">
        <f t="shared" si="28"/>
        <v/>
      </c>
      <c r="R272" s="10" t="str">
        <f t="shared" si="29"/>
        <v/>
      </c>
      <c r="S272" s="10" t="str">
        <f t="shared" si="30"/>
        <v/>
      </c>
      <c r="T272" s="10" t="str">
        <f t="shared" si="31"/>
        <v/>
      </c>
      <c r="U272" s="13" t="str">
        <f>IF(J272="Billet",I272/INDEX(Bench!$B$4:$B$15,MATCH(TEXT(C272,"yyyy-mm"),Bench!$A$4:$A$15,0))-1,"")</f>
        <v/>
      </c>
      <c r="V272" s="10" t="str">
        <f t="shared" si="32"/>
        <v/>
      </c>
      <c r="W272" s="10">
        <f>IF(E272="","n/a",COUNTIFS(GSTR2B!$B$4:$B$552,E272,GSTR2B!$C$4:$C$552,B272))</f>
        <v>1</v>
      </c>
      <c r="X272" s="10" t="str">
        <f t="shared" si="33"/>
        <v/>
      </c>
      <c r="Y272" s="11">
        <f>IF(N(W272)&gt;0,SUMIFS(GSTR2B!$F$4:$F$552,GSTR2B!$B$4:$B$552,E272,GSTR2B!$C$4:$C$552,B272),"")</f>
        <v>1815.39</v>
      </c>
      <c r="Z272" s="10" t="str">
        <f t="shared" si="34"/>
        <v/>
      </c>
    </row>
    <row r="273" spans="1:26" x14ac:dyDescent="0.3">
      <c r="A273" t="s">
        <v>3718</v>
      </c>
      <c r="B273" t="s">
        <v>3719</v>
      </c>
      <c r="C273" s="7">
        <v>45892</v>
      </c>
      <c r="D273" t="s">
        <v>231</v>
      </c>
      <c r="E273" t="s">
        <v>3040</v>
      </c>
      <c r="F273" t="s">
        <v>496</v>
      </c>
      <c r="G273" t="s">
        <v>1060</v>
      </c>
      <c r="H273">
        <v>6311</v>
      </c>
      <c r="I273">
        <v>99.9</v>
      </c>
      <c r="J273" t="s">
        <v>3038</v>
      </c>
      <c r="K273">
        <v>630468.9</v>
      </c>
      <c r="L273">
        <v>18</v>
      </c>
      <c r="M273">
        <v>113484.4</v>
      </c>
      <c r="N273">
        <v>743953.3</v>
      </c>
      <c r="O273" s="11">
        <f>IFERROR(INDEX(PO!$G$4:$G$563,MATCH(F273,PO!$A$4:$A$563,0)),"")</f>
        <v>99.9</v>
      </c>
      <c r="P273" s="12">
        <f>IFERROR(INDEX(GRN!$E$4:$E$559,MATCH(G273,GRN!$A$4:$A$559,0)),"")</f>
        <v>6311</v>
      </c>
      <c r="Q273" s="10" t="str">
        <f t="shared" si="28"/>
        <v/>
      </c>
      <c r="R273" s="10" t="str">
        <f t="shared" si="29"/>
        <v/>
      </c>
      <c r="S273" s="10" t="str">
        <f t="shared" si="30"/>
        <v/>
      </c>
      <c r="T273" s="10" t="str">
        <f t="shared" si="31"/>
        <v/>
      </c>
      <c r="U273" s="13" t="str">
        <f>IF(J273="Billet",I273/INDEX(Bench!$B$4:$B$15,MATCH(TEXT(C273,"yyyy-mm"),Bench!$A$4:$A$15,0))-1,"")</f>
        <v/>
      </c>
      <c r="V273" s="10" t="str">
        <f t="shared" si="32"/>
        <v/>
      </c>
      <c r="W273" s="10">
        <f>IF(E273="","n/a",COUNTIFS(GSTR2B!$B$4:$B$552,E273,GSTR2B!$C$4:$C$552,B273))</f>
        <v>1</v>
      </c>
      <c r="X273" s="10" t="str">
        <f t="shared" si="33"/>
        <v/>
      </c>
      <c r="Y273" s="11">
        <f>IF(N(W273)&gt;0,SUMIFS(GSTR2B!$F$4:$F$552,GSTR2B!$B$4:$B$552,E273,GSTR2B!$C$4:$C$552,B273),"")</f>
        <v>113484.4</v>
      </c>
      <c r="Z273" s="10" t="str">
        <f t="shared" si="34"/>
        <v/>
      </c>
    </row>
    <row r="274" spans="1:26" x14ac:dyDescent="0.3">
      <c r="A274" t="s">
        <v>3720</v>
      </c>
      <c r="B274" t="s">
        <v>3721</v>
      </c>
      <c r="C274" s="7">
        <v>46071</v>
      </c>
      <c r="D274" t="s">
        <v>202</v>
      </c>
      <c r="E274" t="s">
        <v>3125</v>
      </c>
      <c r="F274" t="s">
        <v>497</v>
      </c>
      <c r="G274" t="s">
        <v>1061</v>
      </c>
      <c r="H274">
        <v>2206</v>
      </c>
      <c r="I274">
        <v>40.020000000000003</v>
      </c>
      <c r="J274" t="s">
        <v>3048</v>
      </c>
      <c r="K274">
        <v>88284.12</v>
      </c>
      <c r="L274">
        <v>18</v>
      </c>
      <c r="M274">
        <v>15891.14</v>
      </c>
      <c r="N274">
        <v>104175.26</v>
      </c>
      <c r="O274" s="11">
        <f>IFERROR(INDEX(PO!$G$4:$G$563,MATCH(F274,PO!$A$4:$A$563,0)),"")</f>
        <v>40.020000000000003</v>
      </c>
      <c r="P274" s="12">
        <f>IFERROR(INDEX(GRN!$E$4:$E$559,MATCH(G274,GRN!$A$4:$A$559,0)),"")</f>
        <v>2206</v>
      </c>
      <c r="Q274" s="10" t="str">
        <f t="shared" si="28"/>
        <v/>
      </c>
      <c r="R274" s="10" t="str">
        <f t="shared" si="29"/>
        <v/>
      </c>
      <c r="S274" s="10" t="str">
        <f t="shared" si="30"/>
        <v/>
      </c>
      <c r="T274" s="10" t="str">
        <f t="shared" si="31"/>
        <v/>
      </c>
      <c r="U274" s="13" t="str">
        <f>IF(J274="Billet",I274/INDEX(Bench!$B$4:$B$15,MATCH(TEXT(C274,"yyyy-mm"),Bench!$A$4:$A$15,0))-1,"")</f>
        <v/>
      </c>
      <c r="V274" s="10" t="str">
        <f t="shared" si="32"/>
        <v/>
      </c>
      <c r="W274" s="10">
        <f>IF(E274="","n/a",COUNTIFS(GSTR2B!$B$4:$B$552,E274,GSTR2B!$C$4:$C$552,B274))</f>
        <v>1</v>
      </c>
      <c r="X274" s="10" t="str">
        <f t="shared" si="33"/>
        <v/>
      </c>
      <c r="Y274" s="11">
        <f>IF(N(W274)&gt;0,SUMIFS(GSTR2B!$F$4:$F$552,GSTR2B!$B$4:$B$552,E274,GSTR2B!$C$4:$C$552,B274),"")</f>
        <v>15891.14</v>
      </c>
      <c r="Z274" s="10" t="str">
        <f t="shared" si="34"/>
        <v/>
      </c>
    </row>
    <row r="275" spans="1:26" x14ac:dyDescent="0.3">
      <c r="A275" t="s">
        <v>3722</v>
      </c>
      <c r="B275" t="s">
        <v>3723</v>
      </c>
      <c r="C275" s="7">
        <v>45791</v>
      </c>
      <c r="D275" t="s">
        <v>266</v>
      </c>
      <c r="E275" t="s">
        <v>3069</v>
      </c>
      <c r="F275" t="s">
        <v>498</v>
      </c>
      <c r="G275" t="s">
        <v>1062</v>
      </c>
      <c r="H275">
        <v>5722</v>
      </c>
      <c r="I275">
        <v>76.31</v>
      </c>
      <c r="J275" t="s">
        <v>3038</v>
      </c>
      <c r="K275">
        <v>436645.82</v>
      </c>
      <c r="L275">
        <v>18</v>
      </c>
      <c r="M275">
        <v>78596.25</v>
      </c>
      <c r="N275">
        <v>515242.07</v>
      </c>
      <c r="O275" s="11">
        <f>IFERROR(INDEX(PO!$G$4:$G$563,MATCH(F275,PO!$A$4:$A$563,0)),"")</f>
        <v>76.31</v>
      </c>
      <c r="P275" s="12">
        <f>IFERROR(INDEX(GRN!$E$4:$E$559,MATCH(G275,GRN!$A$4:$A$559,0)),"")</f>
        <v>5722</v>
      </c>
      <c r="Q275" s="10" t="str">
        <f t="shared" si="28"/>
        <v/>
      </c>
      <c r="R275" s="10" t="str">
        <f t="shared" si="29"/>
        <v/>
      </c>
      <c r="S275" s="10" t="str">
        <f t="shared" si="30"/>
        <v/>
      </c>
      <c r="T275" s="10" t="str">
        <f t="shared" si="31"/>
        <v/>
      </c>
      <c r="U275" s="13" t="str">
        <f>IF(J275="Billet",I275/INDEX(Bench!$B$4:$B$15,MATCH(TEXT(C275,"yyyy-mm"),Bench!$A$4:$A$15,0))-1,"")</f>
        <v/>
      </c>
      <c r="V275" s="10" t="str">
        <f t="shared" si="32"/>
        <v/>
      </c>
      <c r="W275" s="10">
        <f>IF(E275="","n/a",COUNTIFS(GSTR2B!$B$4:$B$552,E275,GSTR2B!$C$4:$C$552,B275))</f>
        <v>1</v>
      </c>
      <c r="X275" s="10" t="str">
        <f t="shared" si="33"/>
        <v/>
      </c>
      <c r="Y275" s="11">
        <f>IF(N(W275)&gt;0,SUMIFS(GSTR2B!$F$4:$F$552,GSTR2B!$B$4:$B$552,E275,GSTR2B!$C$4:$C$552,B275),"")</f>
        <v>78596.25</v>
      </c>
      <c r="Z275" s="10" t="str">
        <f t="shared" si="34"/>
        <v/>
      </c>
    </row>
    <row r="276" spans="1:26" x14ac:dyDescent="0.3">
      <c r="A276" t="s">
        <v>3724</v>
      </c>
      <c r="B276" t="s">
        <v>3725</v>
      </c>
      <c r="C276" s="7">
        <v>45864</v>
      </c>
      <c r="D276" t="s">
        <v>262</v>
      </c>
      <c r="E276" t="s">
        <v>3149</v>
      </c>
      <c r="F276" t="s">
        <v>499</v>
      </c>
      <c r="G276" t="s">
        <v>1063</v>
      </c>
      <c r="H276">
        <v>2447</v>
      </c>
      <c r="I276">
        <v>480.99</v>
      </c>
      <c r="J276" t="s">
        <v>3048</v>
      </c>
      <c r="K276">
        <v>1176982.53</v>
      </c>
      <c r="L276">
        <v>18</v>
      </c>
      <c r="M276">
        <v>211856.86</v>
      </c>
      <c r="N276">
        <v>1388839.39</v>
      </c>
      <c r="O276" s="11">
        <f>IFERROR(INDEX(PO!$G$4:$G$563,MATCH(F276,PO!$A$4:$A$563,0)),"")</f>
        <v>480.99</v>
      </c>
      <c r="P276" s="12">
        <f>IFERROR(INDEX(GRN!$E$4:$E$559,MATCH(G276,GRN!$A$4:$A$559,0)),"")</f>
        <v>2447</v>
      </c>
      <c r="Q276" s="10" t="str">
        <f t="shared" si="28"/>
        <v/>
      </c>
      <c r="R276" s="10" t="str">
        <f t="shared" si="29"/>
        <v/>
      </c>
      <c r="S276" s="10" t="str">
        <f t="shared" si="30"/>
        <v/>
      </c>
      <c r="T276" s="10" t="str">
        <f t="shared" si="31"/>
        <v/>
      </c>
      <c r="U276" s="13" t="str">
        <f>IF(J276="Billet",I276/INDEX(Bench!$B$4:$B$15,MATCH(TEXT(C276,"yyyy-mm"),Bench!$A$4:$A$15,0))-1,"")</f>
        <v/>
      </c>
      <c r="V276" s="10" t="str">
        <f t="shared" si="32"/>
        <v/>
      </c>
      <c r="W276" s="10">
        <f>IF(E276="","n/a",COUNTIFS(GSTR2B!$B$4:$B$552,E276,GSTR2B!$C$4:$C$552,B276))</f>
        <v>1</v>
      </c>
      <c r="X276" s="10" t="str">
        <f t="shared" si="33"/>
        <v/>
      </c>
      <c r="Y276" s="11">
        <f>IF(N(W276)&gt;0,SUMIFS(GSTR2B!$F$4:$F$552,GSTR2B!$B$4:$B$552,E276,GSTR2B!$C$4:$C$552,B276),"")</f>
        <v>211856.86</v>
      </c>
      <c r="Z276" s="10" t="str">
        <f t="shared" si="34"/>
        <v/>
      </c>
    </row>
    <row r="277" spans="1:26" x14ac:dyDescent="0.3">
      <c r="A277" t="s">
        <v>3726</v>
      </c>
      <c r="B277" t="s">
        <v>3727</v>
      </c>
      <c r="C277" s="7">
        <v>45771</v>
      </c>
      <c r="D277" t="s">
        <v>326</v>
      </c>
      <c r="E277" t="s">
        <v>3101</v>
      </c>
      <c r="F277" t="s">
        <v>500</v>
      </c>
      <c r="G277" t="s">
        <v>1064</v>
      </c>
      <c r="H277">
        <v>960</v>
      </c>
      <c r="I277">
        <v>375.7</v>
      </c>
      <c r="J277" t="s">
        <v>3048</v>
      </c>
      <c r="K277">
        <v>360672</v>
      </c>
      <c r="L277">
        <v>18</v>
      </c>
      <c r="M277">
        <v>64920.959999999999</v>
      </c>
      <c r="N277">
        <v>425592.96</v>
      </c>
      <c r="O277" s="11">
        <f>IFERROR(INDEX(PO!$G$4:$G$563,MATCH(F277,PO!$A$4:$A$563,0)),"")</f>
        <v>375.7</v>
      </c>
      <c r="P277" s="12">
        <f>IFERROR(INDEX(GRN!$E$4:$E$559,MATCH(G277,GRN!$A$4:$A$559,0)),"")</f>
        <v>960</v>
      </c>
      <c r="Q277" s="10" t="str">
        <f t="shared" si="28"/>
        <v/>
      </c>
      <c r="R277" s="10" t="str">
        <f t="shared" si="29"/>
        <v/>
      </c>
      <c r="S277" s="10" t="str">
        <f t="shared" si="30"/>
        <v/>
      </c>
      <c r="T277" s="10" t="str">
        <f t="shared" si="31"/>
        <v/>
      </c>
      <c r="U277" s="13" t="str">
        <f>IF(J277="Billet",I277/INDEX(Bench!$B$4:$B$15,MATCH(TEXT(C277,"yyyy-mm"),Bench!$A$4:$A$15,0))-1,"")</f>
        <v/>
      </c>
      <c r="V277" s="10" t="str">
        <f t="shared" si="32"/>
        <v/>
      </c>
      <c r="W277" s="10">
        <f>IF(E277="","n/a",COUNTIFS(GSTR2B!$B$4:$B$552,E277,GSTR2B!$C$4:$C$552,B277))</f>
        <v>1</v>
      </c>
      <c r="X277" s="10" t="str">
        <f t="shared" si="33"/>
        <v/>
      </c>
      <c r="Y277" s="11">
        <f>IF(N(W277)&gt;0,SUMIFS(GSTR2B!$F$4:$F$552,GSTR2B!$B$4:$B$552,E277,GSTR2B!$C$4:$C$552,B277),"")</f>
        <v>64920.959999999999</v>
      </c>
      <c r="Z277" s="10" t="str">
        <f t="shared" si="34"/>
        <v/>
      </c>
    </row>
    <row r="278" spans="1:26" x14ac:dyDescent="0.3">
      <c r="A278" t="s">
        <v>3728</v>
      </c>
      <c r="B278" t="s">
        <v>3729</v>
      </c>
      <c r="C278" s="7">
        <v>45775</v>
      </c>
      <c r="D278" t="s">
        <v>193</v>
      </c>
      <c r="E278" t="s">
        <v>3056</v>
      </c>
      <c r="F278" t="s">
        <v>501</v>
      </c>
      <c r="G278" t="s">
        <v>1065</v>
      </c>
      <c r="H278">
        <v>11</v>
      </c>
      <c r="I278">
        <v>36489.879999999997</v>
      </c>
      <c r="J278" t="s">
        <v>3053</v>
      </c>
      <c r="K278">
        <v>401388.68</v>
      </c>
      <c r="L278">
        <v>5</v>
      </c>
      <c r="M278">
        <v>20069.43</v>
      </c>
      <c r="N278">
        <v>421458.11</v>
      </c>
      <c r="O278" s="11">
        <f>IFERROR(INDEX(PO!$G$4:$G$563,MATCH(F278,PO!$A$4:$A$563,0)),"")</f>
        <v>36489.879999999997</v>
      </c>
      <c r="P278" s="12">
        <f>IFERROR(INDEX(GRN!$E$4:$E$559,MATCH(G278,GRN!$A$4:$A$559,0)),"")</f>
        <v>11</v>
      </c>
      <c r="Q278" s="10" t="str">
        <f t="shared" si="28"/>
        <v/>
      </c>
      <c r="R278" s="10" t="str">
        <f t="shared" si="29"/>
        <v/>
      </c>
      <c r="S278" s="10" t="str">
        <f t="shared" si="30"/>
        <v/>
      </c>
      <c r="T278" s="10" t="str">
        <f t="shared" si="31"/>
        <v/>
      </c>
      <c r="U278" s="13" t="str">
        <f>IF(J278="Billet",I278/INDEX(Bench!$B$4:$B$15,MATCH(TEXT(C278,"yyyy-mm"),Bench!$A$4:$A$15,0))-1,"")</f>
        <v/>
      </c>
      <c r="V278" s="10" t="str">
        <f t="shared" si="32"/>
        <v/>
      </c>
      <c r="W278" s="10">
        <f>IF(E278="","n/a",COUNTIFS(GSTR2B!$B$4:$B$552,E278,GSTR2B!$C$4:$C$552,B278))</f>
        <v>1</v>
      </c>
      <c r="X278" s="10" t="str">
        <f t="shared" si="33"/>
        <v/>
      </c>
      <c r="Y278" s="11">
        <f>IF(N(W278)&gt;0,SUMIFS(GSTR2B!$F$4:$F$552,GSTR2B!$B$4:$B$552,E278,GSTR2B!$C$4:$C$552,B278),"")</f>
        <v>20069.43</v>
      </c>
      <c r="Z278" s="10" t="str">
        <f t="shared" si="34"/>
        <v/>
      </c>
    </row>
    <row r="279" spans="1:26" x14ac:dyDescent="0.3">
      <c r="A279" t="s">
        <v>3730</v>
      </c>
      <c r="B279" t="s">
        <v>3731</v>
      </c>
      <c r="C279" s="7">
        <v>45765</v>
      </c>
      <c r="D279" t="s">
        <v>218</v>
      </c>
      <c r="E279" t="s">
        <v>3081</v>
      </c>
      <c r="F279" t="s">
        <v>502</v>
      </c>
      <c r="G279" t="s">
        <v>1066</v>
      </c>
      <c r="H279">
        <v>4</v>
      </c>
      <c r="I279">
        <v>64694.34</v>
      </c>
      <c r="J279" t="s">
        <v>3053</v>
      </c>
      <c r="K279">
        <v>258777.36</v>
      </c>
      <c r="L279">
        <v>5</v>
      </c>
      <c r="M279">
        <v>12938.87</v>
      </c>
      <c r="N279">
        <v>271716.23</v>
      </c>
      <c r="O279" s="11">
        <f>IFERROR(INDEX(PO!$G$4:$G$563,MATCH(F279,PO!$A$4:$A$563,0)),"")</f>
        <v>64694.34</v>
      </c>
      <c r="P279" s="12">
        <f>IFERROR(INDEX(GRN!$E$4:$E$559,MATCH(G279,GRN!$A$4:$A$559,0)),"")</f>
        <v>4</v>
      </c>
      <c r="Q279" s="10" t="str">
        <f t="shared" si="28"/>
        <v/>
      </c>
      <c r="R279" s="10" t="str">
        <f t="shared" si="29"/>
        <v/>
      </c>
      <c r="S279" s="10" t="str">
        <f t="shared" si="30"/>
        <v/>
      </c>
      <c r="T279" s="10" t="str">
        <f t="shared" si="31"/>
        <v/>
      </c>
      <c r="U279" s="13" t="str">
        <f>IF(J279="Billet",I279/INDEX(Bench!$B$4:$B$15,MATCH(TEXT(C279,"yyyy-mm"),Bench!$A$4:$A$15,0))-1,"")</f>
        <v/>
      </c>
      <c r="V279" s="10" t="str">
        <f t="shared" si="32"/>
        <v/>
      </c>
      <c r="W279" s="10">
        <f>IF(E279="","n/a",COUNTIFS(GSTR2B!$B$4:$B$552,E279,GSTR2B!$C$4:$C$552,B279))</f>
        <v>1</v>
      </c>
      <c r="X279" s="10" t="str">
        <f t="shared" si="33"/>
        <v/>
      </c>
      <c r="Y279" s="11">
        <f>IF(N(W279)&gt;0,SUMIFS(GSTR2B!$F$4:$F$552,GSTR2B!$B$4:$B$552,E279,GSTR2B!$C$4:$C$552,B279),"")</f>
        <v>12938.87</v>
      </c>
      <c r="Z279" s="10" t="str">
        <f t="shared" si="34"/>
        <v/>
      </c>
    </row>
    <row r="280" spans="1:26" x14ac:dyDescent="0.3">
      <c r="A280" t="s">
        <v>3732</v>
      </c>
      <c r="B280" t="s">
        <v>3733</v>
      </c>
      <c r="C280" s="7">
        <v>45780</v>
      </c>
      <c r="D280" t="s">
        <v>215</v>
      </c>
      <c r="E280" t="s">
        <v>3093</v>
      </c>
      <c r="F280" t="s">
        <v>503</v>
      </c>
      <c r="G280" t="s">
        <v>1067</v>
      </c>
      <c r="H280">
        <v>3665</v>
      </c>
      <c r="I280">
        <v>73.36</v>
      </c>
      <c r="J280" t="s">
        <v>3038</v>
      </c>
      <c r="K280">
        <v>268864.40000000002</v>
      </c>
      <c r="L280">
        <v>18</v>
      </c>
      <c r="M280">
        <v>48395.59</v>
      </c>
      <c r="N280">
        <v>317259.99</v>
      </c>
      <c r="O280" s="11">
        <f>IFERROR(INDEX(PO!$G$4:$G$563,MATCH(F280,PO!$A$4:$A$563,0)),"")</f>
        <v>73.36</v>
      </c>
      <c r="P280" s="12">
        <f>IFERROR(INDEX(GRN!$E$4:$E$559,MATCH(G280,GRN!$A$4:$A$559,0)),"")</f>
        <v>3665</v>
      </c>
      <c r="Q280" s="10" t="str">
        <f t="shared" si="28"/>
        <v/>
      </c>
      <c r="R280" s="10" t="str">
        <f t="shared" si="29"/>
        <v/>
      </c>
      <c r="S280" s="10" t="str">
        <f t="shared" si="30"/>
        <v/>
      </c>
      <c r="T280" s="10" t="str">
        <f t="shared" si="31"/>
        <v/>
      </c>
      <c r="U280" s="13" t="str">
        <f>IF(J280="Billet",I280/INDEX(Bench!$B$4:$B$15,MATCH(TEXT(C280,"yyyy-mm"),Bench!$A$4:$A$15,0))-1,"")</f>
        <v/>
      </c>
      <c r="V280" s="10" t="str">
        <f t="shared" si="32"/>
        <v/>
      </c>
      <c r="W280" s="10">
        <f>IF(E280="","n/a",COUNTIFS(GSTR2B!$B$4:$B$552,E280,GSTR2B!$C$4:$C$552,B280))</f>
        <v>1</v>
      </c>
      <c r="X280" s="10" t="str">
        <f t="shared" si="33"/>
        <v/>
      </c>
      <c r="Y280" s="11">
        <f>IF(N(W280)&gt;0,SUMIFS(GSTR2B!$F$4:$F$552,GSTR2B!$B$4:$B$552,E280,GSTR2B!$C$4:$C$552,B280),"")</f>
        <v>48395.59</v>
      </c>
      <c r="Z280" s="10" t="str">
        <f t="shared" si="34"/>
        <v/>
      </c>
    </row>
    <row r="281" spans="1:26" x14ac:dyDescent="0.3">
      <c r="A281" t="s">
        <v>3734</v>
      </c>
      <c r="B281" t="s">
        <v>3735</v>
      </c>
      <c r="C281" s="7">
        <v>45866</v>
      </c>
      <c r="D281" t="s">
        <v>244</v>
      </c>
      <c r="E281" t="s">
        <v>3133</v>
      </c>
      <c r="F281" t="s">
        <v>504</v>
      </c>
      <c r="G281" t="s">
        <v>1068</v>
      </c>
      <c r="H281">
        <v>1</v>
      </c>
      <c r="I281">
        <v>45337.54</v>
      </c>
      <c r="J281" t="s">
        <v>3059</v>
      </c>
      <c r="K281">
        <v>45337.54</v>
      </c>
      <c r="L281">
        <v>18</v>
      </c>
      <c r="M281">
        <v>8160.76</v>
      </c>
      <c r="N281">
        <v>53498.3</v>
      </c>
      <c r="O281" s="11">
        <f>IFERROR(INDEX(PO!$G$4:$G$563,MATCH(F281,PO!$A$4:$A$563,0)),"")</f>
        <v>45337.54</v>
      </c>
      <c r="P281" s="12">
        <f>IFERROR(INDEX(GRN!$E$4:$E$559,MATCH(G281,GRN!$A$4:$A$559,0)),"")</f>
        <v>1</v>
      </c>
      <c r="Q281" s="10" t="str">
        <f t="shared" si="28"/>
        <v/>
      </c>
      <c r="R281" s="10" t="str">
        <f t="shared" si="29"/>
        <v/>
      </c>
      <c r="S281" s="10" t="str">
        <f t="shared" si="30"/>
        <v/>
      </c>
      <c r="T281" s="10" t="str">
        <f t="shared" si="31"/>
        <v/>
      </c>
      <c r="U281" s="13" t="str">
        <f>IF(J281="Billet",I281/INDEX(Bench!$B$4:$B$15,MATCH(TEXT(C281,"yyyy-mm"),Bench!$A$4:$A$15,0))-1,"")</f>
        <v/>
      </c>
      <c r="V281" s="10" t="str">
        <f t="shared" si="32"/>
        <v/>
      </c>
      <c r="W281" s="10">
        <f>IF(E281="","n/a",COUNTIFS(GSTR2B!$B$4:$B$552,E281,GSTR2B!$C$4:$C$552,B281))</f>
        <v>1</v>
      </c>
      <c r="X281" s="10" t="str">
        <f t="shared" si="33"/>
        <v/>
      </c>
      <c r="Y281" s="11">
        <f>IF(N(W281)&gt;0,SUMIFS(GSTR2B!$F$4:$F$552,GSTR2B!$B$4:$B$552,E281,GSTR2B!$C$4:$C$552,B281),"")</f>
        <v>8160.76</v>
      </c>
      <c r="Z281" s="10" t="str">
        <f t="shared" si="34"/>
        <v/>
      </c>
    </row>
    <row r="282" spans="1:26" x14ac:dyDescent="0.3">
      <c r="A282" t="s">
        <v>3736</v>
      </c>
      <c r="B282" t="s">
        <v>3737</v>
      </c>
      <c r="C282" s="7">
        <v>45762</v>
      </c>
      <c r="D282" t="s">
        <v>206</v>
      </c>
      <c r="E282" t="s">
        <v>3097</v>
      </c>
      <c r="F282" t="s">
        <v>505</v>
      </c>
      <c r="G282" t="s">
        <v>1069</v>
      </c>
      <c r="H282">
        <v>3445</v>
      </c>
      <c r="I282">
        <v>108.34</v>
      </c>
      <c r="J282" t="s">
        <v>3043</v>
      </c>
      <c r="K282">
        <v>373231.3</v>
      </c>
      <c r="L282">
        <v>18</v>
      </c>
      <c r="M282">
        <v>67181.63</v>
      </c>
      <c r="N282">
        <v>440412.93</v>
      </c>
      <c r="O282" s="11">
        <f>IFERROR(INDEX(PO!$G$4:$G$563,MATCH(F282,PO!$A$4:$A$563,0)),"")</f>
        <v>108.34</v>
      </c>
      <c r="P282" s="12">
        <f>IFERROR(INDEX(GRN!$E$4:$E$559,MATCH(G282,GRN!$A$4:$A$559,0)),"")</f>
        <v>3445</v>
      </c>
      <c r="Q282" s="10" t="str">
        <f t="shared" si="28"/>
        <v/>
      </c>
      <c r="R282" s="10" t="str">
        <f t="shared" si="29"/>
        <v/>
      </c>
      <c r="S282" s="10" t="str">
        <f t="shared" si="30"/>
        <v/>
      </c>
      <c r="T282" s="10" t="str">
        <f t="shared" si="31"/>
        <v/>
      </c>
      <c r="U282" s="13" t="str">
        <f>IF(J282="Billet",I282/INDEX(Bench!$B$4:$B$15,MATCH(TEXT(C282,"yyyy-mm"),Bench!$A$4:$A$15,0))-1,"")</f>
        <v/>
      </c>
      <c r="V282" s="10" t="str">
        <f t="shared" si="32"/>
        <v/>
      </c>
      <c r="W282" s="10">
        <f>IF(E282="","n/a",COUNTIFS(GSTR2B!$B$4:$B$552,E282,GSTR2B!$C$4:$C$552,B282))</f>
        <v>1</v>
      </c>
      <c r="X282" s="10" t="str">
        <f t="shared" si="33"/>
        <v/>
      </c>
      <c r="Y282" s="11">
        <f>IF(N(W282)&gt;0,SUMIFS(GSTR2B!$F$4:$F$552,GSTR2B!$B$4:$B$552,E282,GSTR2B!$C$4:$C$552,B282),"")</f>
        <v>67181.63</v>
      </c>
      <c r="Z282" s="10" t="str">
        <f t="shared" si="34"/>
        <v/>
      </c>
    </row>
    <row r="283" spans="1:26" x14ac:dyDescent="0.3">
      <c r="A283" t="s">
        <v>3738</v>
      </c>
      <c r="B283" t="s">
        <v>3739</v>
      </c>
      <c r="C283" s="7">
        <v>45883</v>
      </c>
      <c r="D283" t="s">
        <v>253</v>
      </c>
      <c r="E283" t="s">
        <v>3129</v>
      </c>
      <c r="F283" t="s">
        <v>506</v>
      </c>
      <c r="G283" t="s">
        <v>1070</v>
      </c>
      <c r="H283">
        <v>3</v>
      </c>
      <c r="I283">
        <v>25204.880000000001</v>
      </c>
      <c r="J283" t="s">
        <v>3053</v>
      </c>
      <c r="K283">
        <v>75614.64</v>
      </c>
      <c r="L283">
        <v>5</v>
      </c>
      <c r="M283">
        <v>3780.73</v>
      </c>
      <c r="N283">
        <v>79395.37</v>
      </c>
      <c r="O283" s="11">
        <f>IFERROR(INDEX(PO!$G$4:$G$563,MATCH(F283,PO!$A$4:$A$563,0)),"")</f>
        <v>25204.880000000001</v>
      </c>
      <c r="P283" s="12">
        <f>IFERROR(INDEX(GRN!$E$4:$E$559,MATCH(G283,GRN!$A$4:$A$559,0)),"")</f>
        <v>3</v>
      </c>
      <c r="Q283" s="10" t="str">
        <f t="shared" si="28"/>
        <v/>
      </c>
      <c r="R283" s="10" t="str">
        <f t="shared" si="29"/>
        <v/>
      </c>
      <c r="S283" s="10" t="str">
        <f t="shared" si="30"/>
        <v/>
      </c>
      <c r="T283" s="10" t="str">
        <f t="shared" si="31"/>
        <v/>
      </c>
      <c r="U283" s="13" t="str">
        <f>IF(J283="Billet",I283/INDEX(Bench!$B$4:$B$15,MATCH(TEXT(C283,"yyyy-mm"),Bench!$A$4:$A$15,0))-1,"")</f>
        <v/>
      </c>
      <c r="V283" s="10" t="str">
        <f t="shared" si="32"/>
        <v/>
      </c>
      <c r="W283" s="10">
        <f>IF(E283="","n/a",COUNTIFS(GSTR2B!$B$4:$B$552,E283,GSTR2B!$C$4:$C$552,B283))</f>
        <v>1</v>
      </c>
      <c r="X283" s="10" t="str">
        <f t="shared" si="33"/>
        <v/>
      </c>
      <c r="Y283" s="11">
        <f>IF(N(W283)&gt;0,SUMIFS(GSTR2B!$F$4:$F$552,GSTR2B!$B$4:$B$552,E283,GSTR2B!$C$4:$C$552,B283),"")</f>
        <v>3780.73</v>
      </c>
      <c r="Z283" s="10" t="str">
        <f t="shared" si="34"/>
        <v/>
      </c>
    </row>
    <row r="284" spans="1:26" x14ac:dyDescent="0.3">
      <c r="A284" t="s">
        <v>3740</v>
      </c>
      <c r="B284" t="s">
        <v>3741</v>
      </c>
      <c r="C284" s="7">
        <v>45983</v>
      </c>
      <c r="D284" t="s">
        <v>277</v>
      </c>
      <c r="E284" t="s">
        <v>3152</v>
      </c>
      <c r="F284" t="s">
        <v>507</v>
      </c>
      <c r="G284" t="s">
        <v>1071</v>
      </c>
      <c r="H284">
        <v>5</v>
      </c>
      <c r="I284">
        <v>58659.64</v>
      </c>
      <c r="J284" t="s">
        <v>3053</v>
      </c>
      <c r="K284">
        <v>293298.2</v>
      </c>
      <c r="L284">
        <v>5</v>
      </c>
      <c r="M284">
        <v>14664.91</v>
      </c>
      <c r="N284">
        <v>307963.11</v>
      </c>
      <c r="O284" s="11">
        <f>IFERROR(INDEX(PO!$G$4:$G$563,MATCH(F284,PO!$A$4:$A$563,0)),"")</f>
        <v>58659.64</v>
      </c>
      <c r="P284" s="12">
        <f>IFERROR(INDEX(GRN!$E$4:$E$559,MATCH(G284,GRN!$A$4:$A$559,0)),"")</f>
        <v>5</v>
      </c>
      <c r="Q284" s="10" t="str">
        <f t="shared" si="28"/>
        <v/>
      </c>
      <c r="R284" s="10" t="str">
        <f t="shared" si="29"/>
        <v/>
      </c>
      <c r="S284" s="10" t="str">
        <f t="shared" si="30"/>
        <v/>
      </c>
      <c r="T284" s="10" t="str">
        <f t="shared" si="31"/>
        <v/>
      </c>
      <c r="U284" s="13" t="str">
        <f>IF(J284="Billet",I284/INDEX(Bench!$B$4:$B$15,MATCH(TEXT(C284,"yyyy-mm"),Bench!$A$4:$A$15,0))-1,"")</f>
        <v/>
      </c>
      <c r="V284" s="10" t="str">
        <f t="shared" si="32"/>
        <v/>
      </c>
      <c r="W284" s="10">
        <f>IF(E284="","n/a",COUNTIFS(GSTR2B!$B$4:$B$552,E284,GSTR2B!$C$4:$C$552,B284))</f>
        <v>1</v>
      </c>
      <c r="X284" s="10" t="str">
        <f t="shared" si="33"/>
        <v/>
      </c>
      <c r="Y284" s="11">
        <f>IF(N(W284)&gt;0,SUMIFS(GSTR2B!$F$4:$F$552,GSTR2B!$B$4:$B$552,E284,GSTR2B!$C$4:$C$552,B284),"")</f>
        <v>14664.91</v>
      </c>
      <c r="Z284" s="10" t="str">
        <f t="shared" si="34"/>
        <v/>
      </c>
    </row>
    <row r="285" spans="1:26" x14ac:dyDescent="0.3">
      <c r="A285" t="s">
        <v>3742</v>
      </c>
      <c r="B285" t="s">
        <v>3743</v>
      </c>
      <c r="C285" s="7">
        <v>45819</v>
      </c>
      <c r="D285" t="s">
        <v>218</v>
      </c>
      <c r="E285" t="s">
        <v>3081</v>
      </c>
      <c r="F285" t="s">
        <v>508</v>
      </c>
      <c r="G285" t="s">
        <v>1072</v>
      </c>
      <c r="H285">
        <v>11</v>
      </c>
      <c r="I285">
        <v>23676.35</v>
      </c>
      <c r="J285" t="s">
        <v>3053</v>
      </c>
      <c r="K285">
        <v>260439.85</v>
      </c>
      <c r="L285">
        <v>5</v>
      </c>
      <c r="M285">
        <v>13021.99</v>
      </c>
      <c r="N285">
        <v>273461.84000000003</v>
      </c>
      <c r="O285" s="11">
        <f>IFERROR(INDEX(PO!$G$4:$G$563,MATCH(F285,PO!$A$4:$A$563,0)),"")</f>
        <v>23676.35</v>
      </c>
      <c r="P285" s="12">
        <f>IFERROR(INDEX(GRN!$E$4:$E$559,MATCH(G285,GRN!$A$4:$A$559,0)),"")</f>
        <v>11</v>
      </c>
      <c r="Q285" s="10" t="str">
        <f t="shared" si="28"/>
        <v/>
      </c>
      <c r="R285" s="10" t="str">
        <f t="shared" si="29"/>
        <v/>
      </c>
      <c r="S285" s="10" t="str">
        <f t="shared" si="30"/>
        <v/>
      </c>
      <c r="T285" s="10" t="str">
        <f t="shared" si="31"/>
        <v/>
      </c>
      <c r="U285" s="13" t="str">
        <f>IF(J285="Billet",I285/INDEX(Bench!$B$4:$B$15,MATCH(TEXT(C285,"yyyy-mm"),Bench!$A$4:$A$15,0))-1,"")</f>
        <v/>
      </c>
      <c r="V285" s="10" t="str">
        <f t="shared" si="32"/>
        <v/>
      </c>
      <c r="W285" s="10">
        <f>IF(E285="","n/a",COUNTIFS(GSTR2B!$B$4:$B$552,E285,GSTR2B!$C$4:$C$552,B285))</f>
        <v>1</v>
      </c>
      <c r="X285" s="10" t="str">
        <f t="shared" si="33"/>
        <v/>
      </c>
      <c r="Y285" s="11">
        <f>IF(N(W285)&gt;0,SUMIFS(GSTR2B!$F$4:$F$552,GSTR2B!$B$4:$B$552,E285,GSTR2B!$C$4:$C$552,B285),"")</f>
        <v>13021.99</v>
      </c>
      <c r="Z285" s="10" t="str">
        <f t="shared" si="34"/>
        <v/>
      </c>
    </row>
    <row r="286" spans="1:26" x14ac:dyDescent="0.3">
      <c r="A286" t="s">
        <v>3744</v>
      </c>
      <c r="B286" t="s">
        <v>3745</v>
      </c>
      <c r="C286" s="7">
        <v>45772</v>
      </c>
      <c r="D286" t="s">
        <v>284</v>
      </c>
      <c r="E286" t="s">
        <v>3120</v>
      </c>
      <c r="F286" t="s">
        <v>509</v>
      </c>
      <c r="G286" t="s">
        <v>1073</v>
      </c>
      <c r="H286">
        <v>2218</v>
      </c>
      <c r="I286">
        <v>91.32</v>
      </c>
      <c r="J286" t="s">
        <v>3043</v>
      </c>
      <c r="K286">
        <v>202547.76</v>
      </c>
      <c r="L286">
        <v>18</v>
      </c>
      <c r="M286">
        <v>36458.6</v>
      </c>
      <c r="N286">
        <v>239006.36</v>
      </c>
      <c r="O286" s="11">
        <f>IFERROR(INDEX(PO!$G$4:$G$563,MATCH(F286,PO!$A$4:$A$563,0)),"")</f>
        <v>91.32</v>
      </c>
      <c r="P286" s="12">
        <f>IFERROR(INDEX(GRN!$E$4:$E$559,MATCH(G286,GRN!$A$4:$A$559,0)),"")</f>
        <v>2028</v>
      </c>
      <c r="Q286" s="10" t="str">
        <f t="shared" si="28"/>
        <v/>
      </c>
      <c r="R286" s="10" t="str">
        <f t="shared" si="29"/>
        <v>FLAG</v>
      </c>
      <c r="S286" s="10" t="str">
        <f t="shared" si="30"/>
        <v/>
      </c>
      <c r="T286" s="10" t="str">
        <f t="shared" si="31"/>
        <v/>
      </c>
      <c r="U286" s="13" t="str">
        <f>IF(J286="Billet",I286/INDEX(Bench!$B$4:$B$15,MATCH(TEXT(C286,"yyyy-mm"),Bench!$A$4:$A$15,0))-1,"")</f>
        <v/>
      </c>
      <c r="V286" s="10" t="str">
        <f t="shared" si="32"/>
        <v/>
      </c>
      <c r="W286" s="10">
        <f>IF(E286="","n/a",COUNTIFS(GSTR2B!$B$4:$B$552,E286,GSTR2B!$C$4:$C$552,B286))</f>
        <v>1</v>
      </c>
      <c r="X286" s="10" t="str">
        <f t="shared" si="33"/>
        <v/>
      </c>
      <c r="Y286" s="11">
        <f>IF(N(W286)&gt;0,SUMIFS(GSTR2B!$F$4:$F$552,GSTR2B!$B$4:$B$552,E286,GSTR2B!$C$4:$C$552,B286),"")</f>
        <v>36458.6</v>
      </c>
      <c r="Z286" s="10" t="str">
        <f t="shared" si="34"/>
        <v/>
      </c>
    </row>
    <row r="287" spans="1:26" x14ac:dyDescent="0.3">
      <c r="A287" t="s">
        <v>3746</v>
      </c>
      <c r="B287" t="s">
        <v>3747</v>
      </c>
      <c r="C287" s="7">
        <v>45982</v>
      </c>
      <c r="D287" t="s">
        <v>229</v>
      </c>
      <c r="E287" t="s">
        <v>3077</v>
      </c>
      <c r="F287" t="s">
        <v>510</v>
      </c>
      <c r="G287" t="s">
        <v>1074</v>
      </c>
      <c r="H287">
        <v>2355</v>
      </c>
      <c r="I287">
        <v>679.72</v>
      </c>
      <c r="J287" t="s">
        <v>3048</v>
      </c>
      <c r="K287">
        <v>1600740.6</v>
      </c>
      <c r="L287">
        <v>18</v>
      </c>
      <c r="M287">
        <v>288133.31</v>
      </c>
      <c r="N287">
        <v>1888873.91</v>
      </c>
      <c r="O287" s="11">
        <f>IFERROR(INDEX(PO!$G$4:$G$563,MATCH(F287,PO!$A$4:$A$563,0)),"")</f>
        <v>679.72</v>
      </c>
      <c r="P287" s="12">
        <f>IFERROR(INDEX(GRN!$E$4:$E$559,MATCH(G287,GRN!$A$4:$A$559,0)),"")</f>
        <v>2355</v>
      </c>
      <c r="Q287" s="10" t="str">
        <f t="shared" si="28"/>
        <v/>
      </c>
      <c r="R287" s="10" t="str">
        <f t="shared" si="29"/>
        <v/>
      </c>
      <c r="S287" s="10" t="str">
        <f t="shared" si="30"/>
        <v/>
      </c>
      <c r="T287" s="10" t="str">
        <f t="shared" si="31"/>
        <v/>
      </c>
      <c r="U287" s="13" t="str">
        <f>IF(J287="Billet",I287/INDEX(Bench!$B$4:$B$15,MATCH(TEXT(C287,"yyyy-mm"),Bench!$A$4:$A$15,0))-1,"")</f>
        <v/>
      </c>
      <c r="V287" s="10" t="str">
        <f t="shared" si="32"/>
        <v/>
      </c>
      <c r="W287" s="10">
        <f>IF(E287="","n/a",COUNTIFS(GSTR2B!$B$4:$B$552,E287,GSTR2B!$C$4:$C$552,B287))</f>
        <v>1</v>
      </c>
      <c r="X287" s="10" t="str">
        <f t="shared" si="33"/>
        <v/>
      </c>
      <c r="Y287" s="11">
        <f>IF(N(W287)&gt;0,SUMIFS(GSTR2B!$F$4:$F$552,GSTR2B!$B$4:$B$552,E287,GSTR2B!$C$4:$C$552,B287),"")</f>
        <v>288133.31</v>
      </c>
      <c r="Z287" s="10" t="str">
        <f t="shared" si="34"/>
        <v/>
      </c>
    </row>
    <row r="288" spans="1:26" x14ac:dyDescent="0.3">
      <c r="A288" t="s">
        <v>3748</v>
      </c>
      <c r="B288" t="s">
        <v>3749</v>
      </c>
      <c r="C288" s="7">
        <v>45950</v>
      </c>
      <c r="D288" t="s">
        <v>323</v>
      </c>
      <c r="E288" t="s">
        <v>3137</v>
      </c>
      <c r="F288" t="s">
        <v>511</v>
      </c>
      <c r="G288" t="s">
        <v>1075</v>
      </c>
      <c r="H288">
        <v>6253</v>
      </c>
      <c r="I288">
        <v>251.47</v>
      </c>
      <c r="J288" t="s">
        <v>3032</v>
      </c>
      <c r="K288">
        <v>1572441.91</v>
      </c>
      <c r="L288">
        <v>18</v>
      </c>
      <c r="M288">
        <v>283039.53999999998</v>
      </c>
      <c r="N288">
        <v>1855481.45</v>
      </c>
      <c r="O288" s="11">
        <f>IFERROR(INDEX(PO!$G$4:$G$563,MATCH(F288,PO!$A$4:$A$563,0)),"")</f>
        <v>251.47</v>
      </c>
      <c r="P288" s="12">
        <f>IFERROR(INDEX(GRN!$E$4:$E$559,MATCH(G288,GRN!$A$4:$A$559,0)),"")</f>
        <v>6253</v>
      </c>
      <c r="Q288" s="10" t="str">
        <f t="shared" si="28"/>
        <v/>
      </c>
      <c r="R288" s="10" t="str">
        <f t="shared" si="29"/>
        <v/>
      </c>
      <c r="S288" s="10" t="str">
        <f t="shared" si="30"/>
        <v/>
      </c>
      <c r="T288" s="10" t="str">
        <f t="shared" si="31"/>
        <v/>
      </c>
      <c r="U288" s="13">
        <f>IF(J288="Billet",I288/INDEX(Bench!$B$4:$B$15,MATCH(TEXT(C288,"yyyy-mm"),Bench!$A$4:$A$15,0))-1,"")</f>
        <v>1.0934673366834069E-2</v>
      </c>
      <c r="V288" s="10" t="str">
        <f t="shared" si="32"/>
        <v/>
      </c>
      <c r="W288" s="10">
        <f>IF(E288="","n/a",COUNTIFS(GSTR2B!$B$4:$B$552,E288,GSTR2B!$C$4:$C$552,B288))</f>
        <v>1</v>
      </c>
      <c r="X288" s="10" t="str">
        <f t="shared" si="33"/>
        <v/>
      </c>
      <c r="Y288" s="11">
        <f>IF(N(W288)&gt;0,SUMIFS(GSTR2B!$F$4:$F$552,GSTR2B!$B$4:$B$552,E288,GSTR2B!$C$4:$C$552,B288),"")</f>
        <v>232092.42</v>
      </c>
      <c r="Z288" s="10" t="str">
        <f t="shared" si="34"/>
        <v>FLAG</v>
      </c>
    </row>
    <row r="289" spans="1:26" x14ac:dyDescent="0.3">
      <c r="A289" t="s">
        <v>3750</v>
      </c>
      <c r="B289" t="s">
        <v>3751</v>
      </c>
      <c r="C289" s="7">
        <v>45821</v>
      </c>
      <c r="D289" t="s">
        <v>220</v>
      </c>
      <c r="E289" t="s">
        <v>3145</v>
      </c>
      <c r="F289" t="s">
        <v>512</v>
      </c>
      <c r="G289" t="s">
        <v>1076</v>
      </c>
      <c r="H289">
        <v>1576</v>
      </c>
      <c r="I289">
        <v>120.75</v>
      </c>
      <c r="J289" t="s">
        <v>3043</v>
      </c>
      <c r="K289">
        <v>190302</v>
      </c>
      <c r="L289">
        <v>18</v>
      </c>
      <c r="M289">
        <v>34254.36</v>
      </c>
      <c r="N289">
        <v>224556.36</v>
      </c>
      <c r="O289" s="11">
        <f>IFERROR(INDEX(PO!$G$4:$G$563,MATCH(F289,PO!$A$4:$A$563,0)),"")</f>
        <v>120.75</v>
      </c>
      <c r="P289" s="12">
        <f>IFERROR(INDEX(GRN!$E$4:$E$559,MATCH(G289,GRN!$A$4:$A$559,0)),"")</f>
        <v>1576</v>
      </c>
      <c r="Q289" s="10" t="str">
        <f t="shared" si="28"/>
        <v/>
      </c>
      <c r="R289" s="10" t="str">
        <f t="shared" si="29"/>
        <v/>
      </c>
      <c r="S289" s="10" t="str">
        <f t="shared" si="30"/>
        <v/>
      </c>
      <c r="T289" s="10" t="str">
        <f t="shared" si="31"/>
        <v/>
      </c>
      <c r="U289" s="13" t="str">
        <f>IF(J289="Billet",I289/INDEX(Bench!$B$4:$B$15,MATCH(TEXT(C289,"yyyy-mm"),Bench!$A$4:$A$15,0))-1,"")</f>
        <v/>
      </c>
      <c r="V289" s="10" t="str">
        <f t="shared" si="32"/>
        <v/>
      </c>
      <c r="W289" s="10">
        <f>IF(E289="","n/a",COUNTIFS(GSTR2B!$B$4:$B$552,E289,GSTR2B!$C$4:$C$552,B289))</f>
        <v>1</v>
      </c>
      <c r="X289" s="10" t="str">
        <f t="shared" si="33"/>
        <v/>
      </c>
      <c r="Y289" s="11">
        <f>IF(N(W289)&gt;0,SUMIFS(GSTR2B!$F$4:$F$552,GSTR2B!$B$4:$B$552,E289,GSTR2B!$C$4:$C$552,B289),"")</f>
        <v>34254.36</v>
      </c>
      <c r="Z289" s="10" t="str">
        <f t="shared" si="34"/>
        <v/>
      </c>
    </row>
    <row r="290" spans="1:26" x14ac:dyDescent="0.3">
      <c r="A290" t="s">
        <v>3752</v>
      </c>
      <c r="B290" t="s">
        <v>3753</v>
      </c>
      <c r="C290" s="7">
        <v>46047</v>
      </c>
      <c r="D290" t="s">
        <v>340</v>
      </c>
      <c r="E290" t="s">
        <v>3090</v>
      </c>
      <c r="F290" t="s">
        <v>513</v>
      </c>
      <c r="G290" t="s">
        <v>1077</v>
      </c>
      <c r="H290">
        <v>7245</v>
      </c>
      <c r="I290">
        <v>245</v>
      </c>
      <c r="J290" t="s">
        <v>3032</v>
      </c>
      <c r="K290">
        <v>1775025</v>
      </c>
      <c r="L290">
        <v>18</v>
      </c>
      <c r="M290">
        <v>319504.5</v>
      </c>
      <c r="N290">
        <v>2094529.5</v>
      </c>
      <c r="O290" s="11">
        <f>IFERROR(INDEX(PO!$G$4:$G$563,MATCH(F290,PO!$A$4:$A$563,0)),"")</f>
        <v>245</v>
      </c>
      <c r="P290" s="12">
        <f>IFERROR(INDEX(GRN!$E$4:$E$559,MATCH(G290,GRN!$A$4:$A$559,0)),"")</f>
        <v>7245</v>
      </c>
      <c r="Q290" s="10" t="str">
        <f t="shared" si="28"/>
        <v/>
      </c>
      <c r="R290" s="10" t="str">
        <f t="shared" si="29"/>
        <v/>
      </c>
      <c r="S290" s="10" t="str">
        <f t="shared" si="30"/>
        <v/>
      </c>
      <c r="T290" s="10" t="str">
        <f t="shared" si="31"/>
        <v/>
      </c>
      <c r="U290" s="13">
        <f>IF(J290="Billet",I290/INDEX(Bench!$B$4:$B$15,MATCH(TEXT(C290,"yyyy-mm"),Bench!$A$4:$A$15,0))-1,"")</f>
        <v>7.4841681059296672E-3</v>
      </c>
      <c r="V290" s="10" t="str">
        <f t="shared" si="32"/>
        <v/>
      </c>
      <c r="W290" s="10">
        <f>IF(E290="","n/a",COUNTIFS(GSTR2B!$B$4:$B$552,E290,GSTR2B!$C$4:$C$552,B290))</f>
        <v>1</v>
      </c>
      <c r="X290" s="10" t="str">
        <f t="shared" si="33"/>
        <v/>
      </c>
      <c r="Y290" s="11">
        <f>IF(N(W290)&gt;0,SUMIFS(GSTR2B!$F$4:$F$552,GSTR2B!$B$4:$B$552,E290,GSTR2B!$C$4:$C$552,B290),"")</f>
        <v>319504.5</v>
      </c>
      <c r="Z290" s="10" t="str">
        <f t="shared" si="34"/>
        <v/>
      </c>
    </row>
    <row r="291" spans="1:26" x14ac:dyDescent="0.3">
      <c r="A291" t="s">
        <v>3754</v>
      </c>
      <c r="B291" t="s">
        <v>3755</v>
      </c>
      <c r="C291" s="7">
        <v>45888</v>
      </c>
      <c r="D291" t="s">
        <v>227</v>
      </c>
      <c r="E291" t="s">
        <v>3034</v>
      </c>
      <c r="F291" t="s">
        <v>514</v>
      </c>
      <c r="G291" t="s">
        <v>1078</v>
      </c>
      <c r="H291">
        <v>17030</v>
      </c>
      <c r="I291">
        <v>243.38</v>
      </c>
      <c r="J291" t="s">
        <v>3032</v>
      </c>
      <c r="K291">
        <v>4144761.4</v>
      </c>
      <c r="L291">
        <v>18</v>
      </c>
      <c r="M291">
        <v>746057.05</v>
      </c>
      <c r="N291">
        <v>4890818.45</v>
      </c>
      <c r="O291" s="11">
        <f>IFERROR(INDEX(PO!$G$4:$G$563,MATCH(F291,PO!$A$4:$A$563,0)),"")</f>
        <v>243.38</v>
      </c>
      <c r="P291" s="12">
        <f>IFERROR(INDEX(GRN!$E$4:$E$559,MATCH(G291,GRN!$A$4:$A$559,0)),"")</f>
        <v>17030</v>
      </c>
      <c r="Q291" s="10" t="str">
        <f t="shared" si="28"/>
        <v/>
      </c>
      <c r="R291" s="10" t="str">
        <f t="shared" si="29"/>
        <v/>
      </c>
      <c r="S291" s="10" t="str">
        <f t="shared" si="30"/>
        <v/>
      </c>
      <c r="T291" s="10" t="str">
        <f t="shared" si="31"/>
        <v/>
      </c>
      <c r="U291" s="13">
        <f>IF(J291="Billet",I291/INDEX(Bench!$B$4:$B$15,MATCH(TEXT(C291,"yyyy-mm"),Bench!$A$4:$A$15,0))-1,"")</f>
        <v>3.2151690024733171E-3</v>
      </c>
      <c r="V291" s="10" t="str">
        <f t="shared" si="32"/>
        <v/>
      </c>
      <c r="W291" s="10">
        <f>IF(E291="","n/a",COUNTIFS(GSTR2B!$B$4:$B$552,E291,GSTR2B!$C$4:$C$552,B291))</f>
        <v>1</v>
      </c>
      <c r="X291" s="10" t="str">
        <f t="shared" si="33"/>
        <v/>
      </c>
      <c r="Y291" s="11">
        <f>IF(N(W291)&gt;0,SUMIFS(GSTR2B!$F$4:$F$552,GSTR2B!$B$4:$B$552,E291,GSTR2B!$C$4:$C$552,B291),"")</f>
        <v>746057.05</v>
      </c>
      <c r="Z291" s="10" t="str">
        <f t="shared" si="34"/>
        <v/>
      </c>
    </row>
    <row r="292" spans="1:26" x14ac:dyDescent="0.3">
      <c r="A292" t="s">
        <v>3756</v>
      </c>
      <c r="B292" t="s">
        <v>3757</v>
      </c>
      <c r="C292" s="7">
        <v>45869</v>
      </c>
      <c r="D292" t="s">
        <v>253</v>
      </c>
      <c r="E292" t="s">
        <v>3129</v>
      </c>
      <c r="F292" t="s">
        <v>515</v>
      </c>
      <c r="G292" t="s">
        <v>1079</v>
      </c>
      <c r="H292">
        <v>3</v>
      </c>
      <c r="I292">
        <v>55308.57</v>
      </c>
      <c r="J292" t="s">
        <v>3053</v>
      </c>
      <c r="K292">
        <v>165925.71</v>
      </c>
      <c r="L292">
        <v>5</v>
      </c>
      <c r="M292">
        <v>8296.2900000000009</v>
      </c>
      <c r="N292">
        <v>174222</v>
      </c>
      <c r="O292" s="11">
        <f>IFERROR(INDEX(PO!$G$4:$G$563,MATCH(F292,PO!$A$4:$A$563,0)),"")</f>
        <v>55308.57</v>
      </c>
      <c r="P292" s="12">
        <f>IFERROR(INDEX(GRN!$E$4:$E$559,MATCH(G292,GRN!$A$4:$A$559,0)),"")</f>
        <v>3</v>
      </c>
      <c r="Q292" s="10" t="str">
        <f t="shared" si="28"/>
        <v/>
      </c>
      <c r="R292" s="10" t="str">
        <f t="shared" si="29"/>
        <v/>
      </c>
      <c r="S292" s="10" t="str">
        <f t="shared" si="30"/>
        <v/>
      </c>
      <c r="T292" s="10" t="str">
        <f t="shared" si="31"/>
        <v/>
      </c>
      <c r="U292" s="13" t="str">
        <f>IF(J292="Billet",I292/INDEX(Bench!$B$4:$B$15,MATCH(TEXT(C292,"yyyy-mm"),Bench!$A$4:$A$15,0))-1,"")</f>
        <v/>
      </c>
      <c r="V292" s="10" t="str">
        <f t="shared" si="32"/>
        <v/>
      </c>
      <c r="W292" s="10">
        <f>IF(E292="","n/a",COUNTIFS(GSTR2B!$B$4:$B$552,E292,GSTR2B!$C$4:$C$552,B292))</f>
        <v>1</v>
      </c>
      <c r="X292" s="10" t="str">
        <f t="shared" si="33"/>
        <v/>
      </c>
      <c r="Y292" s="11">
        <f>IF(N(W292)&gt;0,SUMIFS(GSTR2B!$F$4:$F$552,GSTR2B!$B$4:$B$552,E292,GSTR2B!$C$4:$C$552,B292),"")</f>
        <v>8296.2900000000009</v>
      </c>
      <c r="Z292" s="10" t="str">
        <f t="shared" si="34"/>
        <v/>
      </c>
    </row>
    <row r="293" spans="1:26" x14ac:dyDescent="0.3">
      <c r="A293" t="s">
        <v>3758</v>
      </c>
      <c r="B293" t="s">
        <v>3759</v>
      </c>
      <c r="C293" s="7">
        <v>45848</v>
      </c>
      <c r="D293" t="s">
        <v>229</v>
      </c>
      <c r="E293" t="s">
        <v>3077</v>
      </c>
      <c r="F293" t="s">
        <v>516</v>
      </c>
      <c r="G293" t="s">
        <v>1080</v>
      </c>
      <c r="H293">
        <v>2373</v>
      </c>
      <c r="I293">
        <v>208.62</v>
      </c>
      <c r="J293" t="s">
        <v>3048</v>
      </c>
      <c r="K293">
        <v>495055.26</v>
      </c>
      <c r="L293">
        <v>18</v>
      </c>
      <c r="M293">
        <v>89109.95</v>
      </c>
      <c r="N293">
        <v>584165.21</v>
      </c>
      <c r="O293" s="11">
        <f>IFERROR(INDEX(PO!$G$4:$G$563,MATCH(F293,PO!$A$4:$A$563,0)),"")</f>
        <v>208.62</v>
      </c>
      <c r="P293" s="12">
        <f>IFERROR(INDEX(GRN!$E$4:$E$559,MATCH(G293,GRN!$A$4:$A$559,0)),"")</f>
        <v>2373</v>
      </c>
      <c r="Q293" s="10" t="str">
        <f t="shared" si="28"/>
        <v/>
      </c>
      <c r="R293" s="10" t="str">
        <f t="shared" si="29"/>
        <v/>
      </c>
      <c r="S293" s="10" t="str">
        <f t="shared" si="30"/>
        <v/>
      </c>
      <c r="T293" s="10" t="str">
        <f t="shared" si="31"/>
        <v/>
      </c>
      <c r="U293" s="13" t="str">
        <f>IF(J293="Billet",I293/INDEX(Bench!$B$4:$B$15,MATCH(TEXT(C293,"yyyy-mm"),Bench!$A$4:$A$15,0))-1,"")</f>
        <v/>
      </c>
      <c r="V293" s="10" t="str">
        <f t="shared" si="32"/>
        <v/>
      </c>
      <c r="W293" s="10">
        <f>IF(E293="","n/a",COUNTIFS(GSTR2B!$B$4:$B$552,E293,GSTR2B!$C$4:$C$552,B293))</f>
        <v>1</v>
      </c>
      <c r="X293" s="10" t="str">
        <f t="shared" si="33"/>
        <v/>
      </c>
      <c r="Y293" s="11">
        <f>IF(N(W293)&gt;0,SUMIFS(GSTR2B!$F$4:$F$552,GSTR2B!$B$4:$B$552,E293,GSTR2B!$C$4:$C$552,B293),"")</f>
        <v>89109.95</v>
      </c>
      <c r="Z293" s="10" t="str">
        <f t="shared" si="34"/>
        <v/>
      </c>
    </row>
    <row r="294" spans="1:26" x14ac:dyDescent="0.3">
      <c r="A294" t="s">
        <v>3760</v>
      </c>
      <c r="B294" t="s">
        <v>3761</v>
      </c>
      <c r="C294" s="7">
        <v>45972</v>
      </c>
      <c r="D294" t="s">
        <v>247</v>
      </c>
      <c r="E294" t="s">
        <v>3061</v>
      </c>
      <c r="F294" t="s">
        <v>517</v>
      </c>
      <c r="G294" t="s">
        <v>1081</v>
      </c>
      <c r="H294">
        <v>0</v>
      </c>
      <c r="I294">
        <v>48624.83</v>
      </c>
      <c r="J294" t="s">
        <v>3059</v>
      </c>
      <c r="K294">
        <v>0</v>
      </c>
      <c r="L294">
        <v>18</v>
      </c>
      <c r="M294">
        <v>0</v>
      </c>
      <c r="N294">
        <v>0</v>
      </c>
      <c r="O294" s="11">
        <f>IFERROR(INDEX(PO!$G$4:$G$563,MATCH(F294,PO!$A$4:$A$563,0)),"")</f>
        <v>48624.83</v>
      </c>
      <c r="P294" s="12">
        <f>IFERROR(INDEX(GRN!$E$4:$E$559,MATCH(G294,GRN!$A$4:$A$559,0)),"")</f>
        <v>0</v>
      </c>
      <c r="Q294" s="10" t="str">
        <f t="shared" si="28"/>
        <v/>
      </c>
      <c r="R294" s="10" t="str">
        <f t="shared" si="29"/>
        <v/>
      </c>
      <c r="S294" s="10" t="str">
        <f t="shared" si="30"/>
        <v/>
      </c>
      <c r="T294" s="10" t="str">
        <f t="shared" si="31"/>
        <v/>
      </c>
      <c r="U294" s="13" t="str">
        <f>IF(J294="Billet",I294/INDEX(Bench!$B$4:$B$15,MATCH(TEXT(C294,"yyyy-mm"),Bench!$A$4:$A$15,0))-1,"")</f>
        <v/>
      </c>
      <c r="V294" s="10" t="str">
        <f t="shared" si="32"/>
        <v/>
      </c>
      <c r="W294" s="10">
        <f>IF(E294="","n/a",COUNTIFS(GSTR2B!$B$4:$B$552,E294,GSTR2B!$C$4:$C$552,B294))</f>
        <v>1</v>
      </c>
      <c r="X294" s="10" t="str">
        <f t="shared" si="33"/>
        <v/>
      </c>
      <c r="Y294" s="11">
        <f>IF(N(W294)&gt;0,SUMIFS(GSTR2B!$F$4:$F$552,GSTR2B!$B$4:$B$552,E294,GSTR2B!$C$4:$C$552,B294),"")</f>
        <v>0</v>
      </c>
      <c r="Z294" s="10" t="str">
        <f t="shared" si="34"/>
        <v/>
      </c>
    </row>
    <row r="295" spans="1:26" x14ac:dyDescent="0.3">
      <c r="A295" t="s">
        <v>3762</v>
      </c>
      <c r="B295" t="s">
        <v>3763</v>
      </c>
      <c r="C295" s="7">
        <v>45979</v>
      </c>
      <c r="D295" t="s">
        <v>229</v>
      </c>
      <c r="E295" t="s">
        <v>3077</v>
      </c>
      <c r="F295" t="s">
        <v>518</v>
      </c>
      <c r="G295" t="s">
        <v>1082</v>
      </c>
      <c r="H295">
        <v>482</v>
      </c>
      <c r="I295">
        <v>667.68</v>
      </c>
      <c r="J295" t="s">
        <v>3048</v>
      </c>
      <c r="K295">
        <v>321821.76</v>
      </c>
      <c r="L295">
        <v>18</v>
      </c>
      <c r="M295">
        <v>57927.92</v>
      </c>
      <c r="N295">
        <v>379749.68</v>
      </c>
      <c r="O295" s="11">
        <f>IFERROR(INDEX(PO!$G$4:$G$563,MATCH(F295,PO!$A$4:$A$563,0)),"")</f>
        <v>667.68</v>
      </c>
      <c r="P295" s="12">
        <f>IFERROR(INDEX(GRN!$E$4:$E$559,MATCH(G295,GRN!$A$4:$A$559,0)),"")</f>
        <v>482</v>
      </c>
      <c r="Q295" s="10" t="str">
        <f t="shared" si="28"/>
        <v/>
      </c>
      <c r="R295" s="10" t="str">
        <f t="shared" si="29"/>
        <v/>
      </c>
      <c r="S295" s="10" t="str">
        <f t="shared" si="30"/>
        <v/>
      </c>
      <c r="T295" s="10" t="str">
        <f t="shared" si="31"/>
        <v/>
      </c>
      <c r="U295" s="13" t="str">
        <f>IF(J295="Billet",I295/INDEX(Bench!$B$4:$B$15,MATCH(TEXT(C295,"yyyy-mm"),Bench!$A$4:$A$15,0))-1,"")</f>
        <v/>
      </c>
      <c r="V295" s="10" t="str">
        <f t="shared" si="32"/>
        <v/>
      </c>
      <c r="W295" s="10">
        <f>IF(E295="","n/a",COUNTIFS(GSTR2B!$B$4:$B$552,E295,GSTR2B!$C$4:$C$552,B295))</f>
        <v>1</v>
      </c>
      <c r="X295" s="10" t="str">
        <f t="shared" si="33"/>
        <v/>
      </c>
      <c r="Y295" s="11">
        <f>IF(N(W295)&gt;0,SUMIFS(GSTR2B!$F$4:$F$552,GSTR2B!$B$4:$B$552,E295,GSTR2B!$C$4:$C$552,B295),"")</f>
        <v>57927.92</v>
      </c>
      <c r="Z295" s="10" t="str">
        <f t="shared" si="34"/>
        <v/>
      </c>
    </row>
    <row r="296" spans="1:26" x14ac:dyDescent="0.3">
      <c r="A296" t="s">
        <v>3764</v>
      </c>
      <c r="B296" t="s">
        <v>3765</v>
      </c>
      <c r="C296" s="7">
        <v>46014</v>
      </c>
      <c r="D296" t="s">
        <v>220</v>
      </c>
      <c r="E296" t="s">
        <v>3145</v>
      </c>
      <c r="F296" t="s">
        <v>519</v>
      </c>
      <c r="G296" t="s">
        <v>1083</v>
      </c>
      <c r="H296">
        <v>2464</v>
      </c>
      <c r="I296">
        <v>105.01</v>
      </c>
      <c r="J296" t="s">
        <v>3043</v>
      </c>
      <c r="K296">
        <v>258744.64</v>
      </c>
      <c r="L296">
        <v>18</v>
      </c>
      <c r="M296">
        <v>46574.04</v>
      </c>
      <c r="N296">
        <v>305318.68</v>
      </c>
      <c r="O296" s="11">
        <f>IFERROR(INDEX(PO!$G$4:$G$563,MATCH(F296,PO!$A$4:$A$563,0)),"")</f>
        <v>105.01</v>
      </c>
      <c r="P296" s="12">
        <f>IFERROR(INDEX(GRN!$E$4:$E$559,MATCH(G296,GRN!$A$4:$A$559,0)),"")</f>
        <v>2464</v>
      </c>
      <c r="Q296" s="10" t="str">
        <f t="shared" si="28"/>
        <v/>
      </c>
      <c r="R296" s="10" t="str">
        <f t="shared" si="29"/>
        <v/>
      </c>
      <c r="S296" s="10" t="str">
        <f t="shared" si="30"/>
        <v/>
      </c>
      <c r="T296" s="10" t="str">
        <f t="shared" si="31"/>
        <v/>
      </c>
      <c r="U296" s="13" t="str">
        <f>IF(J296="Billet",I296/INDEX(Bench!$B$4:$B$15,MATCH(TEXT(C296,"yyyy-mm"),Bench!$A$4:$A$15,0))-1,"")</f>
        <v/>
      </c>
      <c r="V296" s="10" t="str">
        <f t="shared" si="32"/>
        <v/>
      </c>
      <c r="W296" s="10">
        <f>IF(E296="","n/a",COUNTIFS(GSTR2B!$B$4:$B$552,E296,GSTR2B!$C$4:$C$552,B296))</f>
        <v>1</v>
      </c>
      <c r="X296" s="10" t="str">
        <f t="shared" si="33"/>
        <v/>
      </c>
      <c r="Y296" s="11">
        <f>IF(N(W296)&gt;0,SUMIFS(GSTR2B!$F$4:$F$552,GSTR2B!$B$4:$B$552,E296,GSTR2B!$C$4:$C$552,B296),"")</f>
        <v>46574.04</v>
      </c>
      <c r="Z296" s="10" t="str">
        <f t="shared" si="34"/>
        <v/>
      </c>
    </row>
    <row r="297" spans="1:26" x14ac:dyDescent="0.3">
      <c r="A297" t="s">
        <v>3766</v>
      </c>
      <c r="B297" t="s">
        <v>3767</v>
      </c>
      <c r="C297" s="7">
        <v>45804</v>
      </c>
      <c r="D297" t="s">
        <v>231</v>
      </c>
      <c r="E297" t="s">
        <v>3040</v>
      </c>
      <c r="F297" t="s">
        <v>520</v>
      </c>
      <c r="G297" t="s">
        <v>1084</v>
      </c>
      <c r="H297">
        <v>6657</v>
      </c>
      <c r="I297">
        <v>87.45</v>
      </c>
      <c r="J297" t="s">
        <v>3038</v>
      </c>
      <c r="K297">
        <v>582154.65</v>
      </c>
      <c r="L297">
        <v>18</v>
      </c>
      <c r="M297">
        <v>104787.84</v>
      </c>
      <c r="N297">
        <v>686942.49</v>
      </c>
      <c r="O297" s="11">
        <f>IFERROR(INDEX(PO!$G$4:$G$563,MATCH(F297,PO!$A$4:$A$563,0)),"")</f>
        <v>87.45</v>
      </c>
      <c r="P297" s="12">
        <f>IFERROR(INDEX(GRN!$E$4:$E$559,MATCH(G297,GRN!$A$4:$A$559,0)),"")</f>
        <v>6657</v>
      </c>
      <c r="Q297" s="10" t="str">
        <f t="shared" si="28"/>
        <v/>
      </c>
      <c r="R297" s="10" t="str">
        <f t="shared" si="29"/>
        <v/>
      </c>
      <c r="S297" s="10" t="str">
        <f t="shared" si="30"/>
        <v/>
      </c>
      <c r="T297" s="10" t="str">
        <f t="shared" si="31"/>
        <v/>
      </c>
      <c r="U297" s="13" t="str">
        <f>IF(J297="Billet",I297/INDEX(Bench!$B$4:$B$15,MATCH(TEXT(C297,"yyyy-mm"),Bench!$A$4:$A$15,0))-1,"")</f>
        <v/>
      </c>
      <c r="V297" s="10" t="str">
        <f t="shared" si="32"/>
        <v/>
      </c>
      <c r="W297" s="10">
        <f>IF(E297="","n/a",COUNTIFS(GSTR2B!$B$4:$B$552,E297,GSTR2B!$C$4:$C$552,B297))</f>
        <v>1</v>
      </c>
      <c r="X297" s="10" t="str">
        <f t="shared" si="33"/>
        <v/>
      </c>
      <c r="Y297" s="11">
        <f>IF(N(W297)&gt;0,SUMIFS(GSTR2B!$F$4:$F$552,GSTR2B!$B$4:$B$552,E297,GSTR2B!$C$4:$C$552,B297),"")</f>
        <v>104787.84</v>
      </c>
      <c r="Z297" s="10" t="str">
        <f t="shared" si="34"/>
        <v/>
      </c>
    </row>
    <row r="298" spans="1:26" x14ac:dyDescent="0.3">
      <c r="A298" t="s">
        <v>3768</v>
      </c>
      <c r="B298" t="s">
        <v>3769</v>
      </c>
      <c r="C298" s="7">
        <v>46063</v>
      </c>
      <c r="D298" t="s">
        <v>300</v>
      </c>
      <c r="E298" t="s">
        <v>3109</v>
      </c>
      <c r="F298" t="s">
        <v>521</v>
      </c>
      <c r="G298" t="s">
        <v>1085</v>
      </c>
      <c r="H298">
        <v>1</v>
      </c>
      <c r="I298">
        <v>92661.6</v>
      </c>
      <c r="J298" t="s">
        <v>3059</v>
      </c>
      <c r="K298">
        <v>92661.6</v>
      </c>
      <c r="L298">
        <v>18</v>
      </c>
      <c r="M298">
        <v>16679.09</v>
      </c>
      <c r="N298">
        <v>109340.69</v>
      </c>
      <c r="O298" s="11">
        <f>IFERROR(INDEX(PO!$G$4:$G$563,MATCH(F298,PO!$A$4:$A$563,0)),"")</f>
        <v>92661.6</v>
      </c>
      <c r="P298" s="12">
        <f>IFERROR(INDEX(GRN!$E$4:$E$559,MATCH(G298,GRN!$A$4:$A$559,0)),"")</f>
        <v>1</v>
      </c>
      <c r="Q298" s="10" t="str">
        <f t="shared" si="28"/>
        <v/>
      </c>
      <c r="R298" s="10" t="str">
        <f t="shared" si="29"/>
        <v/>
      </c>
      <c r="S298" s="10" t="str">
        <f t="shared" si="30"/>
        <v/>
      </c>
      <c r="T298" s="10" t="str">
        <f t="shared" si="31"/>
        <v/>
      </c>
      <c r="U298" s="13" t="str">
        <f>IF(J298="Billet",I298/INDEX(Bench!$B$4:$B$15,MATCH(TEXT(C298,"yyyy-mm"),Bench!$A$4:$A$15,0))-1,"")</f>
        <v/>
      </c>
      <c r="V298" s="10" t="str">
        <f t="shared" si="32"/>
        <v/>
      </c>
      <c r="W298" s="10">
        <f>IF(E298="","n/a",COUNTIFS(GSTR2B!$B$4:$B$552,E298,GSTR2B!$C$4:$C$552,B298))</f>
        <v>1</v>
      </c>
      <c r="X298" s="10" t="str">
        <f t="shared" si="33"/>
        <v/>
      </c>
      <c r="Y298" s="11">
        <f>IF(N(W298)&gt;0,SUMIFS(GSTR2B!$F$4:$F$552,GSTR2B!$B$4:$B$552,E298,GSTR2B!$C$4:$C$552,B298),"")</f>
        <v>16679.09</v>
      </c>
      <c r="Z298" s="10" t="str">
        <f t="shared" si="34"/>
        <v/>
      </c>
    </row>
    <row r="299" spans="1:26" x14ac:dyDescent="0.3">
      <c r="A299" t="s">
        <v>3770</v>
      </c>
      <c r="B299" t="s">
        <v>3771</v>
      </c>
      <c r="C299" s="7">
        <v>45787</v>
      </c>
      <c r="D299" t="s">
        <v>244</v>
      </c>
      <c r="E299" t="s">
        <v>3133</v>
      </c>
      <c r="F299" t="s">
        <v>522</v>
      </c>
      <c r="G299" t="s">
        <v>1086</v>
      </c>
      <c r="H299">
        <v>1</v>
      </c>
      <c r="I299">
        <v>178488.54</v>
      </c>
      <c r="J299" t="s">
        <v>3059</v>
      </c>
      <c r="K299">
        <v>178488.54</v>
      </c>
      <c r="L299">
        <v>18</v>
      </c>
      <c r="M299">
        <v>32127.94</v>
      </c>
      <c r="N299">
        <v>210616.48</v>
      </c>
      <c r="O299" s="11">
        <f>IFERROR(INDEX(PO!$G$4:$G$563,MATCH(F299,PO!$A$4:$A$563,0)),"")</f>
        <v>178488.54</v>
      </c>
      <c r="P299" s="12">
        <f>IFERROR(INDEX(GRN!$E$4:$E$559,MATCH(G299,GRN!$A$4:$A$559,0)),"")</f>
        <v>1</v>
      </c>
      <c r="Q299" s="10" t="str">
        <f t="shared" si="28"/>
        <v/>
      </c>
      <c r="R299" s="10" t="str">
        <f t="shared" si="29"/>
        <v/>
      </c>
      <c r="S299" s="10" t="str">
        <f t="shared" si="30"/>
        <v/>
      </c>
      <c r="T299" s="10" t="str">
        <f t="shared" si="31"/>
        <v/>
      </c>
      <c r="U299" s="13" t="str">
        <f>IF(J299="Billet",I299/INDEX(Bench!$B$4:$B$15,MATCH(TEXT(C299,"yyyy-mm"),Bench!$A$4:$A$15,0))-1,"")</f>
        <v/>
      </c>
      <c r="V299" s="10" t="str">
        <f t="shared" si="32"/>
        <v/>
      </c>
      <c r="W299" s="10">
        <f>IF(E299="","n/a",COUNTIFS(GSTR2B!$B$4:$B$552,E299,GSTR2B!$C$4:$C$552,B299))</f>
        <v>1</v>
      </c>
      <c r="X299" s="10" t="str">
        <f t="shared" si="33"/>
        <v/>
      </c>
      <c r="Y299" s="11">
        <f>IF(N(W299)&gt;0,SUMIFS(GSTR2B!$F$4:$F$552,GSTR2B!$B$4:$B$552,E299,GSTR2B!$C$4:$C$552,B299),"")</f>
        <v>32127.94</v>
      </c>
      <c r="Z299" s="10" t="str">
        <f t="shared" si="34"/>
        <v/>
      </c>
    </row>
    <row r="300" spans="1:26" x14ac:dyDescent="0.3">
      <c r="A300" t="s">
        <v>3772</v>
      </c>
      <c r="B300" t="s">
        <v>3773</v>
      </c>
      <c r="C300" s="7">
        <v>45918</v>
      </c>
      <c r="D300" t="s">
        <v>266</v>
      </c>
      <c r="E300" t="s">
        <v>3069</v>
      </c>
      <c r="F300" t="s">
        <v>523</v>
      </c>
      <c r="G300" t="s">
        <v>1087</v>
      </c>
      <c r="H300">
        <v>5696</v>
      </c>
      <c r="I300">
        <v>80.36</v>
      </c>
      <c r="J300" t="s">
        <v>3038</v>
      </c>
      <c r="K300">
        <v>457730.56</v>
      </c>
      <c r="L300">
        <v>18</v>
      </c>
      <c r="M300">
        <v>82391.5</v>
      </c>
      <c r="N300">
        <v>540122.06000000006</v>
      </c>
      <c r="O300" s="11">
        <f>IFERROR(INDEX(PO!$G$4:$G$563,MATCH(F300,PO!$A$4:$A$563,0)),"")</f>
        <v>80.36</v>
      </c>
      <c r="P300" s="12">
        <f>IFERROR(INDEX(GRN!$E$4:$E$559,MATCH(G300,GRN!$A$4:$A$559,0)),"")</f>
        <v>5696</v>
      </c>
      <c r="Q300" s="10" t="str">
        <f t="shared" si="28"/>
        <v/>
      </c>
      <c r="R300" s="10" t="str">
        <f t="shared" si="29"/>
        <v/>
      </c>
      <c r="S300" s="10" t="str">
        <f t="shared" si="30"/>
        <v/>
      </c>
      <c r="T300" s="10" t="str">
        <f t="shared" si="31"/>
        <v/>
      </c>
      <c r="U300" s="13" t="str">
        <f>IF(J300="Billet",I300/INDEX(Bench!$B$4:$B$15,MATCH(TEXT(C300,"yyyy-mm"),Bench!$A$4:$A$15,0))-1,"")</f>
        <v/>
      </c>
      <c r="V300" s="10" t="str">
        <f t="shared" si="32"/>
        <v/>
      </c>
      <c r="W300" s="10">
        <f>IF(E300="","n/a",COUNTIFS(GSTR2B!$B$4:$B$552,E300,GSTR2B!$C$4:$C$552,B300))</f>
        <v>1</v>
      </c>
      <c r="X300" s="10" t="str">
        <f t="shared" si="33"/>
        <v/>
      </c>
      <c r="Y300" s="11">
        <f>IF(N(W300)&gt;0,SUMIFS(GSTR2B!$F$4:$F$552,GSTR2B!$B$4:$B$552,E300,GSTR2B!$C$4:$C$552,B300),"")</f>
        <v>82391.5</v>
      </c>
      <c r="Z300" s="10" t="str">
        <f t="shared" si="34"/>
        <v/>
      </c>
    </row>
    <row r="301" spans="1:26" x14ac:dyDescent="0.3">
      <c r="A301" t="s">
        <v>3774</v>
      </c>
      <c r="B301" t="s">
        <v>3775</v>
      </c>
      <c r="C301" s="7">
        <v>46040</v>
      </c>
      <c r="D301" t="s">
        <v>206</v>
      </c>
      <c r="E301" t="s">
        <v>3097</v>
      </c>
      <c r="F301" t="s">
        <v>524</v>
      </c>
      <c r="G301" t="s">
        <v>1088</v>
      </c>
      <c r="H301">
        <v>1175</v>
      </c>
      <c r="I301">
        <v>89.41</v>
      </c>
      <c r="J301" t="s">
        <v>3043</v>
      </c>
      <c r="K301">
        <v>105056.75</v>
      </c>
      <c r="L301">
        <v>18</v>
      </c>
      <c r="M301">
        <v>18910.22</v>
      </c>
      <c r="N301">
        <v>123966.97</v>
      </c>
      <c r="O301" s="11">
        <f>IFERROR(INDEX(PO!$G$4:$G$563,MATCH(F301,PO!$A$4:$A$563,0)),"")</f>
        <v>89.41</v>
      </c>
      <c r="P301" s="12">
        <f>IFERROR(INDEX(GRN!$E$4:$E$559,MATCH(G301,GRN!$A$4:$A$559,0)),"")</f>
        <v>1175</v>
      </c>
      <c r="Q301" s="10" t="str">
        <f t="shared" si="28"/>
        <v/>
      </c>
      <c r="R301" s="10" t="str">
        <f t="shared" si="29"/>
        <v/>
      </c>
      <c r="S301" s="10" t="str">
        <f t="shared" si="30"/>
        <v/>
      </c>
      <c r="T301" s="10" t="str">
        <f t="shared" si="31"/>
        <v/>
      </c>
      <c r="U301" s="13" t="str">
        <f>IF(J301="Billet",I301/INDEX(Bench!$B$4:$B$15,MATCH(TEXT(C301,"yyyy-mm"),Bench!$A$4:$A$15,0))-1,"")</f>
        <v/>
      </c>
      <c r="V301" s="10" t="str">
        <f t="shared" si="32"/>
        <v/>
      </c>
      <c r="W301" s="10">
        <f>IF(E301="","n/a",COUNTIFS(GSTR2B!$B$4:$B$552,E301,GSTR2B!$C$4:$C$552,B301))</f>
        <v>1</v>
      </c>
      <c r="X301" s="10" t="str">
        <f t="shared" si="33"/>
        <v/>
      </c>
      <c r="Y301" s="11">
        <f>IF(N(W301)&gt;0,SUMIFS(GSTR2B!$F$4:$F$552,GSTR2B!$B$4:$B$552,E301,GSTR2B!$C$4:$C$552,B301),"")</f>
        <v>18910.22</v>
      </c>
      <c r="Z301" s="10" t="str">
        <f t="shared" si="34"/>
        <v/>
      </c>
    </row>
    <row r="302" spans="1:26" x14ac:dyDescent="0.3">
      <c r="A302" t="s">
        <v>3776</v>
      </c>
      <c r="B302" t="s">
        <v>3777</v>
      </c>
      <c r="C302" s="7">
        <v>46061</v>
      </c>
      <c r="D302" t="s">
        <v>266</v>
      </c>
      <c r="E302" t="s">
        <v>3069</v>
      </c>
      <c r="F302" t="s">
        <v>525</v>
      </c>
      <c r="G302" t="s">
        <v>1089</v>
      </c>
      <c r="H302">
        <v>4902</v>
      </c>
      <c r="I302">
        <v>94.4</v>
      </c>
      <c r="J302" t="s">
        <v>3038</v>
      </c>
      <c r="K302">
        <v>462748.8</v>
      </c>
      <c r="L302">
        <v>18</v>
      </c>
      <c r="M302">
        <v>83294.78</v>
      </c>
      <c r="N302">
        <v>546043.57999999996</v>
      </c>
      <c r="O302" s="11">
        <f>IFERROR(INDEX(PO!$G$4:$G$563,MATCH(F302,PO!$A$4:$A$563,0)),"")</f>
        <v>94.4</v>
      </c>
      <c r="P302" s="12">
        <f>IFERROR(INDEX(GRN!$E$4:$E$559,MATCH(G302,GRN!$A$4:$A$559,0)),"")</f>
        <v>4902</v>
      </c>
      <c r="Q302" s="10" t="str">
        <f t="shared" si="28"/>
        <v/>
      </c>
      <c r="R302" s="10" t="str">
        <f t="shared" si="29"/>
        <v/>
      </c>
      <c r="S302" s="10" t="str">
        <f t="shared" si="30"/>
        <v/>
      </c>
      <c r="T302" s="10" t="str">
        <f t="shared" si="31"/>
        <v/>
      </c>
      <c r="U302" s="13" t="str">
        <f>IF(J302="Billet",I302/INDEX(Bench!$B$4:$B$15,MATCH(TEXT(C302,"yyyy-mm"),Bench!$A$4:$A$15,0))-1,"")</f>
        <v/>
      </c>
      <c r="V302" s="10" t="str">
        <f t="shared" si="32"/>
        <v/>
      </c>
      <c r="W302" s="10">
        <f>IF(E302="","n/a",COUNTIFS(GSTR2B!$B$4:$B$552,E302,GSTR2B!$C$4:$C$552,B302))</f>
        <v>1</v>
      </c>
      <c r="X302" s="10" t="str">
        <f t="shared" si="33"/>
        <v/>
      </c>
      <c r="Y302" s="11">
        <f>IF(N(W302)&gt;0,SUMIFS(GSTR2B!$F$4:$F$552,GSTR2B!$B$4:$B$552,E302,GSTR2B!$C$4:$C$552,B302),"")</f>
        <v>83294.78</v>
      </c>
      <c r="Z302" s="10" t="str">
        <f t="shared" si="34"/>
        <v/>
      </c>
    </row>
    <row r="303" spans="1:26" x14ac:dyDescent="0.3">
      <c r="A303" t="s">
        <v>3778</v>
      </c>
      <c r="B303" t="s">
        <v>3779</v>
      </c>
      <c r="C303" s="7">
        <v>45906</v>
      </c>
      <c r="D303" t="s">
        <v>227</v>
      </c>
      <c r="E303" t="s">
        <v>3034</v>
      </c>
      <c r="F303" t="s">
        <v>526</v>
      </c>
      <c r="G303" t="s">
        <v>1090</v>
      </c>
      <c r="H303">
        <v>14037</v>
      </c>
      <c r="I303">
        <v>247.04</v>
      </c>
      <c r="J303" t="s">
        <v>3032</v>
      </c>
      <c r="K303">
        <v>3467700.48</v>
      </c>
      <c r="L303">
        <v>18</v>
      </c>
      <c r="M303">
        <v>624186.09</v>
      </c>
      <c r="N303">
        <v>4091886.57</v>
      </c>
      <c r="O303" s="11">
        <f>IFERROR(INDEX(PO!$G$4:$G$563,MATCH(F303,PO!$A$4:$A$563,0)),"")</f>
        <v>247.04</v>
      </c>
      <c r="P303" s="12">
        <f>IFERROR(INDEX(GRN!$E$4:$E$559,MATCH(G303,GRN!$A$4:$A$559,0)),"")</f>
        <v>14037</v>
      </c>
      <c r="Q303" s="10" t="str">
        <f t="shared" si="28"/>
        <v/>
      </c>
      <c r="R303" s="10" t="str">
        <f t="shared" si="29"/>
        <v/>
      </c>
      <c r="S303" s="10" t="str">
        <f t="shared" si="30"/>
        <v/>
      </c>
      <c r="T303" s="10" t="str">
        <f t="shared" si="31"/>
        <v/>
      </c>
      <c r="U303" s="13">
        <f>IF(J303="Billet",I303/INDEX(Bench!$B$4:$B$15,MATCH(TEXT(C303,"yyyy-mm"),Bench!$A$4:$A$15,0))-1,"")</f>
        <v>-8.4934277047521434E-4</v>
      </c>
      <c r="V303" s="10" t="str">
        <f t="shared" si="32"/>
        <v/>
      </c>
      <c r="W303" s="10">
        <f>IF(E303="","n/a",COUNTIFS(GSTR2B!$B$4:$B$552,E303,GSTR2B!$C$4:$C$552,B303))</f>
        <v>1</v>
      </c>
      <c r="X303" s="10" t="str">
        <f t="shared" si="33"/>
        <v/>
      </c>
      <c r="Y303" s="11">
        <f>IF(N(W303)&gt;0,SUMIFS(GSTR2B!$F$4:$F$552,GSTR2B!$B$4:$B$552,E303,GSTR2B!$C$4:$C$552,B303),"")</f>
        <v>624186.09</v>
      </c>
      <c r="Z303" s="10" t="str">
        <f t="shared" si="34"/>
        <v/>
      </c>
    </row>
    <row r="304" spans="1:26" x14ac:dyDescent="0.3">
      <c r="A304" t="s">
        <v>3780</v>
      </c>
      <c r="B304" t="s">
        <v>3781</v>
      </c>
      <c r="C304" s="7">
        <v>45881</v>
      </c>
      <c r="D304" t="s">
        <v>210</v>
      </c>
      <c r="E304" t="s">
        <v>3045</v>
      </c>
      <c r="F304" t="s">
        <v>527</v>
      </c>
      <c r="G304" t="s">
        <v>1091</v>
      </c>
      <c r="H304">
        <v>4756</v>
      </c>
      <c r="I304">
        <v>108.93</v>
      </c>
      <c r="J304" t="s">
        <v>3043</v>
      </c>
      <c r="K304">
        <v>518071.08</v>
      </c>
      <c r="L304">
        <v>18</v>
      </c>
      <c r="M304">
        <v>93252.79</v>
      </c>
      <c r="N304">
        <v>611323.87</v>
      </c>
      <c r="O304" s="11">
        <f>IFERROR(INDEX(PO!$G$4:$G$563,MATCH(F304,PO!$A$4:$A$563,0)),"")</f>
        <v>108.93</v>
      </c>
      <c r="P304" s="12">
        <f>IFERROR(INDEX(GRN!$E$4:$E$559,MATCH(G304,GRN!$A$4:$A$559,0)),"")</f>
        <v>4756</v>
      </c>
      <c r="Q304" s="10" t="str">
        <f t="shared" si="28"/>
        <v/>
      </c>
      <c r="R304" s="10" t="str">
        <f t="shared" si="29"/>
        <v/>
      </c>
      <c r="S304" s="10" t="str">
        <f t="shared" si="30"/>
        <v/>
      </c>
      <c r="T304" s="10" t="str">
        <f t="shared" si="31"/>
        <v/>
      </c>
      <c r="U304" s="13" t="str">
        <f>IF(J304="Billet",I304/INDEX(Bench!$B$4:$B$15,MATCH(TEXT(C304,"yyyy-mm"),Bench!$A$4:$A$15,0))-1,"")</f>
        <v/>
      </c>
      <c r="V304" s="10" t="str">
        <f t="shared" si="32"/>
        <v/>
      </c>
      <c r="W304" s="10">
        <f>IF(E304="","n/a",COUNTIFS(GSTR2B!$B$4:$B$552,E304,GSTR2B!$C$4:$C$552,B304))</f>
        <v>1</v>
      </c>
      <c r="X304" s="10" t="str">
        <f t="shared" si="33"/>
        <v/>
      </c>
      <c r="Y304" s="11">
        <f>IF(N(W304)&gt;0,SUMIFS(GSTR2B!$F$4:$F$552,GSTR2B!$B$4:$B$552,E304,GSTR2B!$C$4:$C$552,B304),"")</f>
        <v>93252.79</v>
      </c>
      <c r="Z304" s="10" t="str">
        <f t="shared" si="34"/>
        <v/>
      </c>
    </row>
    <row r="305" spans="1:26" x14ac:dyDescent="0.3">
      <c r="A305" t="s">
        <v>3782</v>
      </c>
      <c r="B305" t="s">
        <v>3783</v>
      </c>
      <c r="C305" s="7">
        <v>46054</v>
      </c>
      <c r="D305" t="s">
        <v>300</v>
      </c>
      <c r="E305" t="s">
        <v>3109</v>
      </c>
      <c r="F305" t="s">
        <v>528</v>
      </c>
      <c r="G305" t="s">
        <v>1092</v>
      </c>
      <c r="H305">
        <v>1</v>
      </c>
      <c r="I305">
        <v>45684.73</v>
      </c>
      <c r="J305" t="s">
        <v>3059</v>
      </c>
      <c r="K305">
        <v>45684.73</v>
      </c>
      <c r="L305">
        <v>18</v>
      </c>
      <c r="M305">
        <v>8223.25</v>
      </c>
      <c r="N305">
        <v>53907.98</v>
      </c>
      <c r="O305" s="11">
        <f>IFERROR(INDEX(PO!$G$4:$G$563,MATCH(F305,PO!$A$4:$A$563,0)),"")</f>
        <v>45684.73</v>
      </c>
      <c r="P305" s="12">
        <f>IFERROR(INDEX(GRN!$E$4:$E$559,MATCH(G305,GRN!$A$4:$A$559,0)),"")</f>
        <v>1</v>
      </c>
      <c r="Q305" s="10" t="str">
        <f t="shared" si="28"/>
        <v/>
      </c>
      <c r="R305" s="10" t="str">
        <f t="shared" si="29"/>
        <v/>
      </c>
      <c r="S305" s="10" t="str">
        <f t="shared" si="30"/>
        <v/>
      </c>
      <c r="T305" s="10" t="str">
        <f t="shared" si="31"/>
        <v/>
      </c>
      <c r="U305" s="13" t="str">
        <f>IF(J305="Billet",I305/INDEX(Bench!$B$4:$B$15,MATCH(TEXT(C305,"yyyy-mm"),Bench!$A$4:$A$15,0))-1,"")</f>
        <v/>
      </c>
      <c r="V305" s="10" t="str">
        <f t="shared" si="32"/>
        <v/>
      </c>
      <c r="W305" s="10">
        <f>IF(E305="","n/a",COUNTIFS(GSTR2B!$B$4:$B$552,E305,GSTR2B!$C$4:$C$552,B305))</f>
        <v>1</v>
      </c>
      <c r="X305" s="10" t="str">
        <f t="shared" si="33"/>
        <v/>
      </c>
      <c r="Y305" s="11">
        <f>IF(N(W305)&gt;0,SUMIFS(GSTR2B!$F$4:$F$552,GSTR2B!$B$4:$B$552,E305,GSTR2B!$C$4:$C$552,B305),"")</f>
        <v>8223.25</v>
      </c>
      <c r="Z305" s="10" t="str">
        <f t="shared" si="34"/>
        <v/>
      </c>
    </row>
    <row r="306" spans="1:26" x14ac:dyDescent="0.3">
      <c r="A306" t="s">
        <v>3784</v>
      </c>
      <c r="B306" t="s">
        <v>3785</v>
      </c>
      <c r="C306" s="7">
        <v>45920</v>
      </c>
      <c r="D306" t="s">
        <v>277</v>
      </c>
      <c r="E306" t="s">
        <v>3152</v>
      </c>
      <c r="F306" t="s">
        <v>529</v>
      </c>
      <c r="G306" t="s">
        <v>1093</v>
      </c>
      <c r="H306">
        <v>5</v>
      </c>
      <c r="I306">
        <v>57980.71</v>
      </c>
      <c r="J306" t="s">
        <v>3053</v>
      </c>
      <c r="K306">
        <v>289903.55</v>
      </c>
      <c r="L306">
        <v>5</v>
      </c>
      <c r="M306">
        <v>14495.18</v>
      </c>
      <c r="N306">
        <v>304398.73</v>
      </c>
      <c r="O306" s="11">
        <f>IFERROR(INDEX(PO!$G$4:$G$563,MATCH(F306,PO!$A$4:$A$563,0)),"")</f>
        <v>57980.71</v>
      </c>
      <c r="P306" s="12">
        <f>IFERROR(INDEX(GRN!$E$4:$E$559,MATCH(G306,GRN!$A$4:$A$559,0)),"")</f>
        <v>5</v>
      </c>
      <c r="Q306" s="10" t="str">
        <f t="shared" si="28"/>
        <v/>
      </c>
      <c r="R306" s="10" t="str">
        <f t="shared" si="29"/>
        <v/>
      </c>
      <c r="S306" s="10" t="str">
        <f t="shared" si="30"/>
        <v/>
      </c>
      <c r="T306" s="10" t="str">
        <f t="shared" si="31"/>
        <v/>
      </c>
      <c r="U306" s="13" t="str">
        <f>IF(J306="Billet",I306/INDEX(Bench!$B$4:$B$15,MATCH(TEXT(C306,"yyyy-mm"),Bench!$A$4:$A$15,0))-1,"")</f>
        <v/>
      </c>
      <c r="V306" s="10" t="str">
        <f t="shared" si="32"/>
        <v/>
      </c>
      <c r="W306" s="10">
        <f>IF(E306="","n/a",COUNTIFS(GSTR2B!$B$4:$B$552,E306,GSTR2B!$C$4:$C$552,B306))</f>
        <v>1</v>
      </c>
      <c r="X306" s="10" t="str">
        <f t="shared" si="33"/>
        <v/>
      </c>
      <c r="Y306" s="11">
        <f>IF(N(W306)&gt;0,SUMIFS(GSTR2B!$F$4:$F$552,GSTR2B!$B$4:$B$552,E306,GSTR2B!$C$4:$C$552,B306),"")</f>
        <v>14495.18</v>
      </c>
      <c r="Z306" s="10" t="str">
        <f t="shared" si="34"/>
        <v/>
      </c>
    </row>
    <row r="307" spans="1:26" x14ac:dyDescent="0.3">
      <c r="A307" t="s">
        <v>3786</v>
      </c>
      <c r="B307" t="s">
        <v>3787</v>
      </c>
      <c r="C307" s="7">
        <v>45804</v>
      </c>
      <c r="D307" t="s">
        <v>262</v>
      </c>
      <c r="E307" t="s">
        <v>3149</v>
      </c>
      <c r="F307" t="s">
        <v>530</v>
      </c>
      <c r="G307" t="s">
        <v>1094</v>
      </c>
      <c r="H307">
        <v>1020</v>
      </c>
      <c r="I307">
        <v>696.79</v>
      </c>
      <c r="J307" t="s">
        <v>3048</v>
      </c>
      <c r="K307">
        <v>710725.8</v>
      </c>
      <c r="L307">
        <v>18</v>
      </c>
      <c r="M307">
        <v>127930.64</v>
      </c>
      <c r="N307">
        <v>838656.44000000006</v>
      </c>
      <c r="O307" s="11">
        <f>IFERROR(INDEX(PO!$G$4:$G$563,MATCH(F307,PO!$A$4:$A$563,0)),"")</f>
        <v>696.79</v>
      </c>
      <c r="P307" s="12">
        <f>IFERROR(INDEX(GRN!$E$4:$E$559,MATCH(G307,GRN!$A$4:$A$559,0)),"")</f>
        <v>1020</v>
      </c>
      <c r="Q307" s="10" t="str">
        <f t="shared" si="28"/>
        <v/>
      </c>
      <c r="R307" s="10" t="str">
        <f t="shared" si="29"/>
        <v/>
      </c>
      <c r="S307" s="10" t="str">
        <f t="shared" si="30"/>
        <v/>
      </c>
      <c r="T307" s="10" t="str">
        <f t="shared" si="31"/>
        <v/>
      </c>
      <c r="U307" s="13" t="str">
        <f>IF(J307="Billet",I307/INDEX(Bench!$B$4:$B$15,MATCH(TEXT(C307,"yyyy-mm"),Bench!$A$4:$A$15,0))-1,"")</f>
        <v/>
      </c>
      <c r="V307" s="10" t="str">
        <f t="shared" si="32"/>
        <v/>
      </c>
      <c r="W307" s="10">
        <f>IF(E307="","n/a",COUNTIFS(GSTR2B!$B$4:$B$552,E307,GSTR2B!$C$4:$C$552,B307))</f>
        <v>1</v>
      </c>
      <c r="X307" s="10" t="str">
        <f t="shared" si="33"/>
        <v/>
      </c>
      <c r="Y307" s="11">
        <f>IF(N(W307)&gt;0,SUMIFS(GSTR2B!$F$4:$F$552,GSTR2B!$B$4:$B$552,E307,GSTR2B!$C$4:$C$552,B307),"")</f>
        <v>127930.64</v>
      </c>
      <c r="Z307" s="10" t="str">
        <f t="shared" si="34"/>
        <v/>
      </c>
    </row>
    <row r="308" spans="1:26" x14ac:dyDescent="0.3">
      <c r="A308" t="s">
        <v>3788</v>
      </c>
      <c r="B308" t="s">
        <v>3789</v>
      </c>
      <c r="C308" s="7">
        <v>45908</v>
      </c>
      <c r="D308" t="s">
        <v>229</v>
      </c>
      <c r="E308" t="s">
        <v>3077</v>
      </c>
      <c r="F308" t="s">
        <v>531</v>
      </c>
      <c r="G308" t="s">
        <v>1095</v>
      </c>
      <c r="H308">
        <v>2242</v>
      </c>
      <c r="I308">
        <v>580.15</v>
      </c>
      <c r="J308" t="s">
        <v>3048</v>
      </c>
      <c r="K308">
        <v>1300696.3</v>
      </c>
      <c r="L308">
        <v>18</v>
      </c>
      <c r="M308">
        <v>234125.33</v>
      </c>
      <c r="N308">
        <v>1534821.63</v>
      </c>
      <c r="O308" s="11">
        <f>IFERROR(INDEX(PO!$G$4:$G$563,MATCH(F308,PO!$A$4:$A$563,0)),"")</f>
        <v>580.15</v>
      </c>
      <c r="P308" s="12">
        <f>IFERROR(INDEX(GRN!$E$4:$E$559,MATCH(G308,GRN!$A$4:$A$559,0)),"")</f>
        <v>2242</v>
      </c>
      <c r="Q308" s="10" t="str">
        <f t="shared" si="28"/>
        <v/>
      </c>
      <c r="R308" s="10" t="str">
        <f t="shared" si="29"/>
        <v/>
      </c>
      <c r="S308" s="10" t="str">
        <f t="shared" si="30"/>
        <v/>
      </c>
      <c r="T308" s="10" t="str">
        <f t="shared" si="31"/>
        <v/>
      </c>
      <c r="U308" s="13" t="str">
        <f>IF(J308="Billet",I308/INDEX(Bench!$B$4:$B$15,MATCH(TEXT(C308,"yyyy-mm"),Bench!$A$4:$A$15,0))-1,"")</f>
        <v/>
      </c>
      <c r="V308" s="10" t="str">
        <f t="shared" si="32"/>
        <v/>
      </c>
      <c r="W308" s="10">
        <f>IF(E308="","n/a",COUNTIFS(GSTR2B!$B$4:$B$552,E308,GSTR2B!$C$4:$C$552,B308))</f>
        <v>1</v>
      </c>
      <c r="X308" s="10" t="str">
        <f t="shared" si="33"/>
        <v/>
      </c>
      <c r="Y308" s="11">
        <f>IF(N(W308)&gt;0,SUMIFS(GSTR2B!$F$4:$F$552,GSTR2B!$B$4:$B$552,E308,GSTR2B!$C$4:$C$552,B308),"")</f>
        <v>234125.33</v>
      </c>
      <c r="Z308" s="10" t="str">
        <f t="shared" si="34"/>
        <v/>
      </c>
    </row>
    <row r="309" spans="1:26" x14ac:dyDescent="0.3">
      <c r="A309" t="s">
        <v>3790</v>
      </c>
      <c r="B309" t="s">
        <v>3791</v>
      </c>
      <c r="C309" s="7">
        <v>46034</v>
      </c>
      <c r="D309" t="s">
        <v>206</v>
      </c>
      <c r="E309" t="s">
        <v>3097</v>
      </c>
      <c r="F309" t="s">
        <v>532</v>
      </c>
      <c r="G309" t="s">
        <v>1096</v>
      </c>
      <c r="H309">
        <v>3140</v>
      </c>
      <c r="I309">
        <v>158.19</v>
      </c>
      <c r="J309" t="s">
        <v>3043</v>
      </c>
      <c r="K309">
        <v>496716.6</v>
      </c>
      <c r="L309">
        <v>18</v>
      </c>
      <c r="M309">
        <v>89408.99</v>
      </c>
      <c r="N309">
        <v>586125.59</v>
      </c>
      <c r="O309" s="11">
        <f>IFERROR(INDEX(PO!$G$4:$G$563,MATCH(F309,PO!$A$4:$A$563,0)),"")</f>
        <v>158.19</v>
      </c>
      <c r="P309" s="12">
        <f>IFERROR(INDEX(GRN!$E$4:$E$559,MATCH(G309,GRN!$A$4:$A$559,0)),"")</f>
        <v>3140</v>
      </c>
      <c r="Q309" s="10" t="str">
        <f t="shared" si="28"/>
        <v/>
      </c>
      <c r="R309" s="10" t="str">
        <f t="shared" si="29"/>
        <v/>
      </c>
      <c r="S309" s="10" t="str">
        <f t="shared" si="30"/>
        <v/>
      </c>
      <c r="T309" s="10" t="str">
        <f t="shared" si="31"/>
        <v/>
      </c>
      <c r="U309" s="13" t="str">
        <f>IF(J309="Billet",I309/INDEX(Bench!$B$4:$B$15,MATCH(TEXT(C309,"yyyy-mm"),Bench!$A$4:$A$15,0))-1,"")</f>
        <v/>
      </c>
      <c r="V309" s="10" t="str">
        <f t="shared" si="32"/>
        <v/>
      </c>
      <c r="W309" s="10">
        <f>IF(E309="","n/a",COUNTIFS(GSTR2B!$B$4:$B$552,E309,GSTR2B!$C$4:$C$552,B309))</f>
        <v>1</v>
      </c>
      <c r="X309" s="10" t="str">
        <f t="shared" si="33"/>
        <v/>
      </c>
      <c r="Y309" s="11">
        <f>IF(N(W309)&gt;0,SUMIFS(GSTR2B!$F$4:$F$552,GSTR2B!$B$4:$B$552,E309,GSTR2B!$C$4:$C$552,B309),"")</f>
        <v>89408.99</v>
      </c>
      <c r="Z309" s="10" t="str">
        <f t="shared" si="34"/>
        <v/>
      </c>
    </row>
    <row r="310" spans="1:26" x14ac:dyDescent="0.3">
      <c r="A310" t="s">
        <v>3792</v>
      </c>
      <c r="B310" t="s">
        <v>3793</v>
      </c>
      <c r="C310" s="7">
        <v>46075</v>
      </c>
      <c r="D310" t="s">
        <v>277</v>
      </c>
      <c r="E310" t="s">
        <v>3152</v>
      </c>
      <c r="F310" t="s">
        <v>533</v>
      </c>
      <c r="G310" t="s">
        <v>1097</v>
      </c>
      <c r="H310">
        <v>6</v>
      </c>
      <c r="I310">
        <v>64579.9</v>
      </c>
      <c r="J310" t="s">
        <v>3053</v>
      </c>
      <c r="K310">
        <v>387479.4</v>
      </c>
      <c r="L310">
        <v>5</v>
      </c>
      <c r="M310">
        <v>19373.97</v>
      </c>
      <c r="N310">
        <v>406853.37</v>
      </c>
      <c r="O310" s="11">
        <f>IFERROR(INDEX(PO!$G$4:$G$563,MATCH(F310,PO!$A$4:$A$563,0)),"")</f>
        <v>64579.9</v>
      </c>
      <c r="P310" s="12">
        <f>IFERROR(INDEX(GRN!$E$4:$E$559,MATCH(G310,GRN!$A$4:$A$559,0)),"")</f>
        <v>6</v>
      </c>
      <c r="Q310" s="10" t="str">
        <f t="shared" si="28"/>
        <v/>
      </c>
      <c r="R310" s="10" t="str">
        <f t="shared" si="29"/>
        <v/>
      </c>
      <c r="S310" s="10" t="str">
        <f t="shared" si="30"/>
        <v/>
      </c>
      <c r="T310" s="10" t="str">
        <f t="shared" si="31"/>
        <v/>
      </c>
      <c r="U310" s="13" t="str">
        <f>IF(J310="Billet",I310/INDEX(Bench!$B$4:$B$15,MATCH(TEXT(C310,"yyyy-mm"),Bench!$A$4:$A$15,0))-1,"")</f>
        <v/>
      </c>
      <c r="V310" s="10" t="str">
        <f t="shared" si="32"/>
        <v/>
      </c>
      <c r="W310" s="10">
        <f>IF(E310="","n/a",COUNTIFS(GSTR2B!$B$4:$B$552,E310,GSTR2B!$C$4:$C$552,B310))</f>
        <v>1</v>
      </c>
      <c r="X310" s="10" t="str">
        <f t="shared" si="33"/>
        <v/>
      </c>
      <c r="Y310" s="11">
        <f>IF(N(W310)&gt;0,SUMIFS(GSTR2B!$F$4:$F$552,GSTR2B!$B$4:$B$552,E310,GSTR2B!$C$4:$C$552,B310),"")</f>
        <v>19373.97</v>
      </c>
      <c r="Z310" s="10" t="str">
        <f t="shared" si="34"/>
        <v/>
      </c>
    </row>
    <row r="311" spans="1:26" x14ac:dyDescent="0.3">
      <c r="A311" t="s">
        <v>3794</v>
      </c>
      <c r="B311" t="s">
        <v>3795</v>
      </c>
      <c r="C311" s="7">
        <v>45779</v>
      </c>
      <c r="D311" t="s">
        <v>220</v>
      </c>
      <c r="E311" t="s">
        <v>3145</v>
      </c>
      <c r="F311" t="s">
        <v>534</v>
      </c>
      <c r="G311" t="s">
        <v>1098</v>
      </c>
      <c r="H311">
        <v>3943</v>
      </c>
      <c r="I311">
        <v>137.41999999999999</v>
      </c>
      <c r="J311" t="s">
        <v>3043</v>
      </c>
      <c r="K311">
        <v>541847.06000000006</v>
      </c>
      <c r="L311">
        <v>18</v>
      </c>
      <c r="M311">
        <v>97532.47</v>
      </c>
      <c r="N311">
        <v>639379.53</v>
      </c>
      <c r="O311" s="11">
        <f>IFERROR(INDEX(PO!$G$4:$G$563,MATCH(F311,PO!$A$4:$A$563,0)),"")</f>
        <v>137.41999999999999</v>
      </c>
      <c r="P311" s="12">
        <f>IFERROR(INDEX(GRN!$E$4:$E$559,MATCH(G311,GRN!$A$4:$A$559,0)),"")</f>
        <v>3943</v>
      </c>
      <c r="Q311" s="10" t="str">
        <f t="shared" si="28"/>
        <v/>
      </c>
      <c r="R311" s="10" t="str">
        <f t="shared" si="29"/>
        <v/>
      </c>
      <c r="S311" s="10" t="str">
        <f t="shared" si="30"/>
        <v/>
      </c>
      <c r="T311" s="10" t="str">
        <f t="shared" si="31"/>
        <v/>
      </c>
      <c r="U311" s="13" t="str">
        <f>IF(J311="Billet",I311/INDEX(Bench!$B$4:$B$15,MATCH(TEXT(C311,"yyyy-mm"),Bench!$A$4:$A$15,0))-1,"")</f>
        <v/>
      </c>
      <c r="V311" s="10" t="str">
        <f t="shared" si="32"/>
        <v/>
      </c>
      <c r="W311" s="10">
        <f>IF(E311="","n/a",COUNTIFS(GSTR2B!$B$4:$B$552,E311,GSTR2B!$C$4:$C$552,B311))</f>
        <v>1</v>
      </c>
      <c r="X311" s="10" t="str">
        <f t="shared" si="33"/>
        <v/>
      </c>
      <c r="Y311" s="11">
        <f>IF(N(W311)&gt;0,SUMIFS(GSTR2B!$F$4:$F$552,GSTR2B!$B$4:$B$552,E311,GSTR2B!$C$4:$C$552,B311),"")</f>
        <v>97532.47</v>
      </c>
      <c r="Z311" s="10" t="str">
        <f t="shared" si="34"/>
        <v/>
      </c>
    </row>
    <row r="312" spans="1:26" x14ac:dyDescent="0.3">
      <c r="A312" t="s">
        <v>3796</v>
      </c>
      <c r="B312" t="s">
        <v>3797</v>
      </c>
      <c r="C312" s="7">
        <v>45975</v>
      </c>
      <c r="D312" t="s">
        <v>227</v>
      </c>
      <c r="E312" t="s">
        <v>3034</v>
      </c>
      <c r="F312" t="s">
        <v>535</v>
      </c>
      <c r="G312" t="s">
        <v>1099</v>
      </c>
      <c r="H312">
        <v>15327</v>
      </c>
      <c r="I312">
        <v>251.48</v>
      </c>
      <c r="J312" t="s">
        <v>3032</v>
      </c>
      <c r="K312">
        <v>3854433.96</v>
      </c>
      <c r="L312">
        <v>18</v>
      </c>
      <c r="M312">
        <v>693798.11</v>
      </c>
      <c r="N312">
        <v>4548232.07</v>
      </c>
      <c r="O312" s="11">
        <f>IFERROR(INDEX(PO!$G$4:$G$563,MATCH(F312,PO!$A$4:$A$563,0)),"")</f>
        <v>251.48</v>
      </c>
      <c r="P312" s="12">
        <f>IFERROR(INDEX(GRN!$E$4:$E$559,MATCH(G312,GRN!$A$4:$A$559,0)),"")</f>
        <v>15327</v>
      </c>
      <c r="Q312" s="10" t="str">
        <f t="shared" si="28"/>
        <v/>
      </c>
      <c r="R312" s="10" t="str">
        <f t="shared" si="29"/>
        <v/>
      </c>
      <c r="S312" s="10" t="str">
        <f t="shared" si="30"/>
        <v/>
      </c>
      <c r="T312" s="10" t="str">
        <f t="shared" si="31"/>
        <v/>
      </c>
      <c r="U312" s="13">
        <f>IF(J312="Billet",I312/INDEX(Bench!$B$4:$B$15,MATCH(TEXT(C312,"yyyy-mm"),Bench!$A$4:$A$15,0))-1,"")</f>
        <v>8.50176451716389E-3</v>
      </c>
      <c r="V312" s="10" t="str">
        <f t="shared" si="32"/>
        <v/>
      </c>
      <c r="W312" s="10">
        <f>IF(E312="","n/a",COUNTIFS(GSTR2B!$B$4:$B$552,E312,GSTR2B!$C$4:$C$552,B312))</f>
        <v>1</v>
      </c>
      <c r="X312" s="10" t="str">
        <f t="shared" si="33"/>
        <v/>
      </c>
      <c r="Y312" s="11">
        <f>IF(N(W312)&gt;0,SUMIFS(GSTR2B!$F$4:$F$552,GSTR2B!$B$4:$B$552,E312,GSTR2B!$C$4:$C$552,B312),"")</f>
        <v>693798.11</v>
      </c>
      <c r="Z312" s="10" t="str">
        <f t="shared" si="34"/>
        <v/>
      </c>
    </row>
    <row r="313" spans="1:26" x14ac:dyDescent="0.3">
      <c r="A313" t="s">
        <v>3798</v>
      </c>
      <c r="B313" t="s">
        <v>3799</v>
      </c>
      <c r="C313" s="7">
        <v>45990</v>
      </c>
      <c r="D313" t="s">
        <v>326</v>
      </c>
      <c r="E313" t="s">
        <v>3101</v>
      </c>
      <c r="F313" t="s">
        <v>536</v>
      </c>
      <c r="G313" t="s">
        <v>1100</v>
      </c>
      <c r="H313">
        <v>2617</v>
      </c>
      <c r="I313">
        <v>382.68</v>
      </c>
      <c r="J313" t="s">
        <v>3048</v>
      </c>
      <c r="K313">
        <v>1001473.56</v>
      </c>
      <c r="L313">
        <v>18</v>
      </c>
      <c r="M313">
        <v>180265.24</v>
      </c>
      <c r="N313">
        <v>1181738.8</v>
      </c>
      <c r="O313" s="11">
        <f>IFERROR(INDEX(PO!$G$4:$G$563,MATCH(F313,PO!$A$4:$A$563,0)),"")</f>
        <v>382.68</v>
      </c>
      <c r="P313" s="12">
        <f>IFERROR(INDEX(GRN!$E$4:$E$559,MATCH(G313,GRN!$A$4:$A$559,0)),"")</f>
        <v>2617</v>
      </c>
      <c r="Q313" s="10" t="str">
        <f t="shared" si="28"/>
        <v/>
      </c>
      <c r="R313" s="10" t="str">
        <f t="shared" si="29"/>
        <v/>
      </c>
      <c r="S313" s="10" t="str">
        <f t="shared" si="30"/>
        <v/>
      </c>
      <c r="T313" s="10" t="str">
        <f t="shared" si="31"/>
        <v/>
      </c>
      <c r="U313" s="13" t="str">
        <f>IF(J313="Billet",I313/INDEX(Bench!$B$4:$B$15,MATCH(TEXT(C313,"yyyy-mm"),Bench!$A$4:$A$15,0))-1,"")</f>
        <v/>
      </c>
      <c r="V313" s="10" t="str">
        <f t="shared" si="32"/>
        <v/>
      </c>
      <c r="W313" s="10">
        <f>IF(E313="","n/a",COUNTIFS(GSTR2B!$B$4:$B$552,E313,GSTR2B!$C$4:$C$552,B313))</f>
        <v>1</v>
      </c>
      <c r="X313" s="10" t="str">
        <f t="shared" si="33"/>
        <v/>
      </c>
      <c r="Y313" s="11">
        <f>IF(N(W313)&gt;0,SUMIFS(GSTR2B!$F$4:$F$552,GSTR2B!$B$4:$B$552,E313,GSTR2B!$C$4:$C$552,B313),"")</f>
        <v>180265.24</v>
      </c>
      <c r="Z313" s="10" t="str">
        <f t="shared" si="34"/>
        <v/>
      </c>
    </row>
    <row r="314" spans="1:26" x14ac:dyDescent="0.3">
      <c r="A314" t="s">
        <v>3800</v>
      </c>
      <c r="B314" t="s">
        <v>3801</v>
      </c>
      <c r="C314" s="7">
        <v>46038</v>
      </c>
      <c r="D314" t="s">
        <v>277</v>
      </c>
      <c r="E314" t="s">
        <v>3152</v>
      </c>
      <c r="F314" t="s">
        <v>537</v>
      </c>
      <c r="G314" t="s">
        <v>1101</v>
      </c>
      <c r="H314">
        <v>10</v>
      </c>
      <c r="I314">
        <v>47391.07</v>
      </c>
      <c r="J314" t="s">
        <v>3053</v>
      </c>
      <c r="K314">
        <v>473910.7</v>
      </c>
      <c r="L314">
        <v>5</v>
      </c>
      <c r="M314">
        <v>23695.54</v>
      </c>
      <c r="N314">
        <v>497606.24</v>
      </c>
      <c r="O314" s="11">
        <f>IFERROR(INDEX(PO!$G$4:$G$563,MATCH(F314,PO!$A$4:$A$563,0)),"")</f>
        <v>47391.07</v>
      </c>
      <c r="P314" s="12">
        <f>IFERROR(INDEX(GRN!$E$4:$E$559,MATCH(G314,GRN!$A$4:$A$559,0)),"")</f>
        <v>10</v>
      </c>
      <c r="Q314" s="10" t="str">
        <f t="shared" si="28"/>
        <v/>
      </c>
      <c r="R314" s="10" t="str">
        <f t="shared" si="29"/>
        <v/>
      </c>
      <c r="S314" s="10" t="str">
        <f t="shared" si="30"/>
        <v/>
      </c>
      <c r="T314" s="10" t="str">
        <f t="shared" si="31"/>
        <v/>
      </c>
      <c r="U314" s="13" t="str">
        <f>IF(J314="Billet",I314/INDEX(Bench!$B$4:$B$15,MATCH(TEXT(C314,"yyyy-mm"),Bench!$A$4:$A$15,0))-1,"")</f>
        <v/>
      </c>
      <c r="V314" s="10" t="str">
        <f t="shared" si="32"/>
        <v/>
      </c>
      <c r="W314" s="10">
        <f>IF(E314="","n/a",COUNTIFS(GSTR2B!$B$4:$B$552,E314,GSTR2B!$C$4:$C$552,B314))</f>
        <v>1</v>
      </c>
      <c r="X314" s="10" t="str">
        <f t="shared" si="33"/>
        <v/>
      </c>
      <c r="Y314" s="11">
        <f>IF(N(W314)&gt;0,SUMIFS(GSTR2B!$F$4:$F$552,GSTR2B!$B$4:$B$552,E314,GSTR2B!$C$4:$C$552,B314),"")</f>
        <v>23695.54</v>
      </c>
      <c r="Z314" s="10" t="str">
        <f t="shared" si="34"/>
        <v/>
      </c>
    </row>
    <row r="315" spans="1:26" x14ac:dyDescent="0.3">
      <c r="A315" t="s">
        <v>3802</v>
      </c>
      <c r="B315" t="s">
        <v>3803</v>
      </c>
      <c r="C315" s="7">
        <v>46032</v>
      </c>
      <c r="D315" t="s">
        <v>244</v>
      </c>
      <c r="E315" t="s">
        <v>3133</v>
      </c>
      <c r="F315" t="s">
        <v>538</v>
      </c>
      <c r="G315" t="s">
        <v>1102</v>
      </c>
      <c r="H315">
        <v>1</v>
      </c>
      <c r="I315">
        <v>116809.81</v>
      </c>
      <c r="J315" t="s">
        <v>3059</v>
      </c>
      <c r="K315">
        <v>116809.81</v>
      </c>
      <c r="L315">
        <v>18</v>
      </c>
      <c r="M315">
        <v>21025.77</v>
      </c>
      <c r="N315">
        <v>137835.57999999999</v>
      </c>
      <c r="O315" s="11">
        <f>IFERROR(INDEX(PO!$G$4:$G$563,MATCH(F315,PO!$A$4:$A$563,0)),"")</f>
        <v>116809.81</v>
      </c>
      <c r="P315" s="12">
        <f>IFERROR(INDEX(GRN!$E$4:$E$559,MATCH(G315,GRN!$A$4:$A$559,0)),"")</f>
        <v>1</v>
      </c>
      <c r="Q315" s="10" t="str">
        <f t="shared" si="28"/>
        <v/>
      </c>
      <c r="R315" s="10" t="str">
        <f t="shared" si="29"/>
        <v/>
      </c>
      <c r="S315" s="10" t="str">
        <f t="shared" si="30"/>
        <v/>
      </c>
      <c r="T315" s="10" t="str">
        <f t="shared" si="31"/>
        <v/>
      </c>
      <c r="U315" s="13" t="str">
        <f>IF(J315="Billet",I315/INDEX(Bench!$B$4:$B$15,MATCH(TEXT(C315,"yyyy-mm"),Bench!$A$4:$A$15,0))-1,"")</f>
        <v/>
      </c>
      <c r="V315" s="10" t="str">
        <f t="shared" si="32"/>
        <v/>
      </c>
      <c r="W315" s="10">
        <f>IF(E315="","n/a",COUNTIFS(GSTR2B!$B$4:$B$552,E315,GSTR2B!$C$4:$C$552,B315))</f>
        <v>1</v>
      </c>
      <c r="X315" s="10" t="str">
        <f t="shared" si="33"/>
        <v/>
      </c>
      <c r="Y315" s="11">
        <f>IF(N(W315)&gt;0,SUMIFS(GSTR2B!$F$4:$F$552,GSTR2B!$B$4:$B$552,E315,GSTR2B!$C$4:$C$552,B315),"")</f>
        <v>21025.77</v>
      </c>
      <c r="Z315" s="10" t="str">
        <f t="shared" si="34"/>
        <v/>
      </c>
    </row>
    <row r="316" spans="1:26" x14ac:dyDescent="0.3">
      <c r="A316" t="s">
        <v>3804</v>
      </c>
      <c r="B316" t="s">
        <v>3805</v>
      </c>
      <c r="C316" s="7">
        <v>45999</v>
      </c>
      <c r="D316" t="s">
        <v>229</v>
      </c>
      <c r="E316" t="s">
        <v>3077</v>
      </c>
      <c r="F316" t="s">
        <v>539</v>
      </c>
      <c r="G316" t="s">
        <v>1103</v>
      </c>
      <c r="H316">
        <v>1368</v>
      </c>
      <c r="I316">
        <v>193.37</v>
      </c>
      <c r="J316" t="s">
        <v>3048</v>
      </c>
      <c r="K316">
        <v>264530.15999999997</v>
      </c>
      <c r="L316">
        <v>18</v>
      </c>
      <c r="M316">
        <v>47615.43</v>
      </c>
      <c r="N316">
        <v>312145.59000000003</v>
      </c>
      <c r="O316" s="11">
        <f>IFERROR(INDEX(PO!$G$4:$G$563,MATCH(F316,PO!$A$4:$A$563,0)),"")</f>
        <v>193.37</v>
      </c>
      <c r="P316" s="12">
        <f>IFERROR(INDEX(GRN!$E$4:$E$559,MATCH(G316,GRN!$A$4:$A$559,0)),"")</f>
        <v>1368</v>
      </c>
      <c r="Q316" s="10" t="str">
        <f t="shared" si="28"/>
        <v/>
      </c>
      <c r="R316" s="10" t="str">
        <f t="shared" si="29"/>
        <v/>
      </c>
      <c r="S316" s="10" t="str">
        <f t="shared" si="30"/>
        <v/>
      </c>
      <c r="T316" s="10" t="str">
        <f t="shared" si="31"/>
        <v/>
      </c>
      <c r="U316" s="13" t="str">
        <f>IF(J316="Billet",I316/INDEX(Bench!$B$4:$B$15,MATCH(TEXT(C316,"yyyy-mm"),Bench!$A$4:$A$15,0))-1,"")</f>
        <v/>
      </c>
      <c r="V316" s="10" t="str">
        <f t="shared" si="32"/>
        <v/>
      </c>
      <c r="W316" s="10">
        <f>IF(E316="","n/a",COUNTIFS(GSTR2B!$B$4:$B$552,E316,GSTR2B!$C$4:$C$552,B316))</f>
        <v>1</v>
      </c>
      <c r="X316" s="10" t="str">
        <f t="shared" si="33"/>
        <v/>
      </c>
      <c r="Y316" s="11">
        <f>IF(N(W316)&gt;0,SUMIFS(GSTR2B!$F$4:$F$552,GSTR2B!$B$4:$B$552,E316,GSTR2B!$C$4:$C$552,B316),"")</f>
        <v>47615.43</v>
      </c>
      <c r="Z316" s="10" t="str">
        <f t="shared" si="34"/>
        <v/>
      </c>
    </row>
    <row r="317" spans="1:26" x14ac:dyDescent="0.3">
      <c r="A317" t="s">
        <v>3806</v>
      </c>
      <c r="B317" t="s">
        <v>3807</v>
      </c>
      <c r="C317" s="7">
        <v>45776</v>
      </c>
      <c r="D317" t="s">
        <v>239</v>
      </c>
      <c r="E317" t="s">
        <v>3105</v>
      </c>
      <c r="F317" t="s">
        <v>540</v>
      </c>
      <c r="G317" t="s">
        <v>1104</v>
      </c>
      <c r="H317">
        <v>9</v>
      </c>
      <c r="I317">
        <v>20699.189999999999</v>
      </c>
      <c r="J317" t="s">
        <v>3053</v>
      </c>
      <c r="K317">
        <v>186292.71</v>
      </c>
      <c r="L317">
        <v>5</v>
      </c>
      <c r="M317">
        <v>9314.64</v>
      </c>
      <c r="N317">
        <v>195607.35</v>
      </c>
      <c r="O317" s="11">
        <f>IFERROR(INDEX(PO!$G$4:$G$563,MATCH(F317,PO!$A$4:$A$563,0)),"")</f>
        <v>20699.189999999999</v>
      </c>
      <c r="P317" s="12">
        <f>IFERROR(INDEX(GRN!$E$4:$E$559,MATCH(G317,GRN!$A$4:$A$559,0)),"")</f>
        <v>9</v>
      </c>
      <c r="Q317" s="10" t="str">
        <f t="shared" si="28"/>
        <v/>
      </c>
      <c r="R317" s="10" t="str">
        <f t="shared" si="29"/>
        <v/>
      </c>
      <c r="S317" s="10" t="str">
        <f t="shared" si="30"/>
        <v/>
      </c>
      <c r="T317" s="10" t="str">
        <f t="shared" si="31"/>
        <v/>
      </c>
      <c r="U317" s="13" t="str">
        <f>IF(J317="Billet",I317/INDEX(Bench!$B$4:$B$15,MATCH(TEXT(C317,"yyyy-mm"),Bench!$A$4:$A$15,0))-1,"")</f>
        <v/>
      </c>
      <c r="V317" s="10" t="str">
        <f t="shared" si="32"/>
        <v/>
      </c>
      <c r="W317" s="10">
        <f>IF(E317="","n/a",COUNTIFS(GSTR2B!$B$4:$B$552,E317,GSTR2B!$C$4:$C$552,B317))</f>
        <v>1</v>
      </c>
      <c r="X317" s="10" t="str">
        <f t="shared" si="33"/>
        <v/>
      </c>
      <c r="Y317" s="11">
        <f>IF(N(W317)&gt;0,SUMIFS(GSTR2B!$F$4:$F$552,GSTR2B!$B$4:$B$552,E317,GSTR2B!$C$4:$C$552,B317),"")</f>
        <v>9314.64</v>
      </c>
      <c r="Z317" s="10" t="str">
        <f t="shared" si="34"/>
        <v/>
      </c>
    </row>
    <row r="318" spans="1:26" x14ac:dyDescent="0.3">
      <c r="A318" t="s">
        <v>3808</v>
      </c>
      <c r="B318" t="s">
        <v>3809</v>
      </c>
      <c r="C318" s="7">
        <v>45926</v>
      </c>
      <c r="D318" t="s">
        <v>262</v>
      </c>
      <c r="E318" t="s">
        <v>3149</v>
      </c>
      <c r="F318" t="s">
        <v>541</v>
      </c>
      <c r="G318" t="s">
        <v>1105</v>
      </c>
      <c r="H318">
        <v>2893</v>
      </c>
      <c r="I318">
        <v>484.69</v>
      </c>
      <c r="J318" t="s">
        <v>3048</v>
      </c>
      <c r="K318">
        <v>1402208.17</v>
      </c>
      <c r="L318">
        <v>18</v>
      </c>
      <c r="M318">
        <v>252397.47</v>
      </c>
      <c r="N318">
        <v>1654605.64</v>
      </c>
      <c r="O318" s="11">
        <f>IFERROR(INDEX(PO!$G$4:$G$563,MATCH(F318,PO!$A$4:$A$563,0)),"")</f>
        <v>484.69</v>
      </c>
      <c r="P318" s="12">
        <f>IFERROR(INDEX(GRN!$E$4:$E$559,MATCH(G318,GRN!$A$4:$A$559,0)),"")</f>
        <v>2893</v>
      </c>
      <c r="Q318" s="10" t="str">
        <f t="shared" si="28"/>
        <v/>
      </c>
      <c r="R318" s="10" t="str">
        <f t="shared" si="29"/>
        <v/>
      </c>
      <c r="S318" s="10" t="str">
        <f t="shared" si="30"/>
        <v/>
      </c>
      <c r="T318" s="10" t="str">
        <f t="shared" si="31"/>
        <v/>
      </c>
      <c r="U318" s="13" t="str">
        <f>IF(J318="Billet",I318/INDEX(Bench!$B$4:$B$15,MATCH(TEXT(C318,"yyyy-mm"),Bench!$A$4:$A$15,0))-1,"")</f>
        <v/>
      </c>
      <c r="V318" s="10" t="str">
        <f t="shared" si="32"/>
        <v/>
      </c>
      <c r="W318" s="10">
        <f>IF(E318="","n/a",COUNTIFS(GSTR2B!$B$4:$B$552,E318,GSTR2B!$C$4:$C$552,B318))</f>
        <v>1</v>
      </c>
      <c r="X318" s="10" t="str">
        <f t="shared" si="33"/>
        <v/>
      </c>
      <c r="Y318" s="11">
        <f>IF(N(W318)&gt;0,SUMIFS(GSTR2B!$F$4:$F$552,GSTR2B!$B$4:$B$552,E318,GSTR2B!$C$4:$C$552,B318),"")</f>
        <v>252397.47</v>
      </c>
      <c r="Z318" s="10" t="str">
        <f t="shared" si="34"/>
        <v/>
      </c>
    </row>
    <row r="319" spans="1:26" x14ac:dyDescent="0.3">
      <c r="A319" t="s">
        <v>3810</v>
      </c>
      <c r="B319" t="s">
        <v>3811</v>
      </c>
      <c r="C319" s="7">
        <v>45838</v>
      </c>
      <c r="D319" t="s">
        <v>277</v>
      </c>
      <c r="E319" t="s">
        <v>3152</v>
      </c>
      <c r="F319" t="s">
        <v>542</v>
      </c>
      <c r="G319" t="s">
        <v>1106</v>
      </c>
      <c r="H319">
        <v>11</v>
      </c>
      <c r="I319">
        <v>22690.46</v>
      </c>
      <c r="J319" t="s">
        <v>3053</v>
      </c>
      <c r="K319">
        <v>249595.06</v>
      </c>
      <c r="L319">
        <v>5</v>
      </c>
      <c r="M319">
        <v>12479.75</v>
      </c>
      <c r="N319">
        <v>262074.81</v>
      </c>
      <c r="O319" s="11">
        <f>IFERROR(INDEX(PO!$G$4:$G$563,MATCH(F319,PO!$A$4:$A$563,0)),"")</f>
        <v>22690.46</v>
      </c>
      <c r="P319" s="12">
        <f>IFERROR(INDEX(GRN!$E$4:$E$559,MATCH(G319,GRN!$A$4:$A$559,0)),"")</f>
        <v>11</v>
      </c>
      <c r="Q319" s="10" t="str">
        <f t="shared" si="28"/>
        <v/>
      </c>
      <c r="R319" s="10" t="str">
        <f t="shared" si="29"/>
        <v/>
      </c>
      <c r="S319" s="10" t="str">
        <f t="shared" si="30"/>
        <v/>
      </c>
      <c r="T319" s="10" t="str">
        <f t="shared" si="31"/>
        <v/>
      </c>
      <c r="U319" s="13" t="str">
        <f>IF(J319="Billet",I319/INDEX(Bench!$B$4:$B$15,MATCH(TEXT(C319,"yyyy-mm"),Bench!$A$4:$A$15,0))-1,"")</f>
        <v/>
      </c>
      <c r="V319" s="10" t="str">
        <f t="shared" si="32"/>
        <v/>
      </c>
      <c r="W319" s="10">
        <f>IF(E319="","n/a",COUNTIFS(GSTR2B!$B$4:$B$552,E319,GSTR2B!$C$4:$C$552,B319))</f>
        <v>1</v>
      </c>
      <c r="X319" s="10" t="str">
        <f t="shared" si="33"/>
        <v/>
      </c>
      <c r="Y319" s="11">
        <f>IF(N(W319)&gt;0,SUMIFS(GSTR2B!$F$4:$F$552,GSTR2B!$B$4:$B$552,E319,GSTR2B!$C$4:$C$552,B319),"")</f>
        <v>12479.75</v>
      </c>
      <c r="Z319" s="10" t="str">
        <f t="shared" si="34"/>
        <v/>
      </c>
    </row>
    <row r="320" spans="1:26" x14ac:dyDescent="0.3">
      <c r="A320" t="s">
        <v>3812</v>
      </c>
      <c r="B320" t="s">
        <v>3813</v>
      </c>
      <c r="C320" s="7">
        <v>45997</v>
      </c>
      <c r="D320" t="s">
        <v>215</v>
      </c>
      <c r="E320" t="s">
        <v>3093</v>
      </c>
      <c r="F320" t="s">
        <v>543</v>
      </c>
      <c r="G320" t="s">
        <v>1107</v>
      </c>
      <c r="H320">
        <v>2050</v>
      </c>
      <c r="I320">
        <v>79.14</v>
      </c>
      <c r="J320" t="s">
        <v>3038</v>
      </c>
      <c r="K320">
        <v>162237</v>
      </c>
      <c r="L320">
        <v>18</v>
      </c>
      <c r="M320">
        <v>29202.66</v>
      </c>
      <c r="N320">
        <v>191439.66</v>
      </c>
      <c r="O320" s="11">
        <f>IFERROR(INDEX(PO!$G$4:$G$563,MATCH(F320,PO!$A$4:$A$563,0)),"")</f>
        <v>79.14</v>
      </c>
      <c r="P320" s="12">
        <f>IFERROR(INDEX(GRN!$E$4:$E$559,MATCH(G320,GRN!$A$4:$A$559,0)),"")</f>
        <v>2050</v>
      </c>
      <c r="Q320" s="10" t="str">
        <f t="shared" si="28"/>
        <v/>
      </c>
      <c r="R320" s="10" t="str">
        <f t="shared" si="29"/>
        <v/>
      </c>
      <c r="S320" s="10" t="str">
        <f t="shared" si="30"/>
        <v/>
      </c>
      <c r="T320" s="10" t="str">
        <f t="shared" si="31"/>
        <v/>
      </c>
      <c r="U320" s="13" t="str">
        <f>IF(J320="Billet",I320/INDEX(Bench!$B$4:$B$15,MATCH(TEXT(C320,"yyyy-mm"),Bench!$A$4:$A$15,0))-1,"")</f>
        <v/>
      </c>
      <c r="V320" s="10" t="str">
        <f t="shared" si="32"/>
        <v/>
      </c>
      <c r="W320" s="10">
        <f>IF(E320="","n/a",COUNTIFS(GSTR2B!$B$4:$B$552,E320,GSTR2B!$C$4:$C$552,B320))</f>
        <v>1</v>
      </c>
      <c r="X320" s="10" t="str">
        <f t="shared" si="33"/>
        <v/>
      </c>
      <c r="Y320" s="11">
        <f>IF(N(W320)&gt;0,SUMIFS(GSTR2B!$F$4:$F$552,GSTR2B!$B$4:$B$552,E320,GSTR2B!$C$4:$C$552,B320),"")</f>
        <v>23946.18</v>
      </c>
      <c r="Z320" s="10" t="str">
        <f t="shared" si="34"/>
        <v>FLAG</v>
      </c>
    </row>
    <row r="321" spans="1:26" x14ac:dyDescent="0.3">
      <c r="A321" t="s">
        <v>3814</v>
      </c>
      <c r="B321" t="s">
        <v>3815</v>
      </c>
      <c r="C321" s="7">
        <v>45809</v>
      </c>
      <c r="D321" t="s">
        <v>220</v>
      </c>
      <c r="E321" t="s">
        <v>3145</v>
      </c>
      <c r="F321" t="s">
        <v>544</v>
      </c>
      <c r="G321" t="s">
        <v>1108</v>
      </c>
      <c r="H321">
        <v>925</v>
      </c>
      <c r="I321">
        <v>147.02000000000001</v>
      </c>
      <c r="J321" t="s">
        <v>3043</v>
      </c>
      <c r="K321">
        <v>135993.5</v>
      </c>
      <c r="L321">
        <v>18</v>
      </c>
      <c r="M321">
        <v>24478.83</v>
      </c>
      <c r="N321">
        <v>160472.32999999999</v>
      </c>
      <c r="O321" s="11">
        <f>IFERROR(INDEX(PO!$G$4:$G$563,MATCH(F321,PO!$A$4:$A$563,0)),"")</f>
        <v>147.02000000000001</v>
      </c>
      <c r="P321" s="12">
        <f>IFERROR(INDEX(GRN!$E$4:$E$559,MATCH(G321,GRN!$A$4:$A$559,0)),"")</f>
        <v>925</v>
      </c>
      <c r="Q321" s="10" t="str">
        <f t="shared" si="28"/>
        <v/>
      </c>
      <c r="R321" s="10" t="str">
        <f t="shared" si="29"/>
        <v/>
      </c>
      <c r="S321" s="10" t="str">
        <f t="shared" si="30"/>
        <v/>
      </c>
      <c r="T321" s="10" t="str">
        <f t="shared" si="31"/>
        <v/>
      </c>
      <c r="U321" s="13" t="str">
        <f>IF(J321="Billet",I321/INDEX(Bench!$B$4:$B$15,MATCH(TEXT(C321,"yyyy-mm"),Bench!$A$4:$A$15,0))-1,"")</f>
        <v/>
      </c>
      <c r="V321" s="10" t="str">
        <f t="shared" si="32"/>
        <v/>
      </c>
      <c r="W321" s="10">
        <f>IF(E321="","n/a",COUNTIFS(GSTR2B!$B$4:$B$552,E321,GSTR2B!$C$4:$C$552,B321))</f>
        <v>1</v>
      </c>
      <c r="X321" s="10" t="str">
        <f t="shared" si="33"/>
        <v/>
      </c>
      <c r="Y321" s="11">
        <f>IF(N(W321)&gt;0,SUMIFS(GSTR2B!$F$4:$F$552,GSTR2B!$B$4:$B$552,E321,GSTR2B!$C$4:$C$552,B321),"")</f>
        <v>24478.83</v>
      </c>
      <c r="Z321" s="10" t="str">
        <f t="shared" si="34"/>
        <v/>
      </c>
    </row>
    <row r="322" spans="1:26" x14ac:dyDescent="0.3">
      <c r="A322" t="s">
        <v>3816</v>
      </c>
      <c r="B322" t="s">
        <v>3817</v>
      </c>
      <c r="C322" s="7">
        <v>45826</v>
      </c>
      <c r="D322" t="s">
        <v>241</v>
      </c>
      <c r="E322" t="s">
        <v>3116</v>
      </c>
      <c r="F322" t="s">
        <v>545</v>
      </c>
      <c r="G322" t="s">
        <v>1109</v>
      </c>
      <c r="H322">
        <v>6910</v>
      </c>
      <c r="I322">
        <v>77.099999999999994</v>
      </c>
      <c r="J322" t="s">
        <v>3038</v>
      </c>
      <c r="K322">
        <v>532761</v>
      </c>
      <c r="L322">
        <v>18</v>
      </c>
      <c r="M322">
        <v>95896.98</v>
      </c>
      <c r="N322">
        <v>628657.98</v>
      </c>
      <c r="O322" s="11">
        <f>IFERROR(INDEX(PO!$G$4:$G$563,MATCH(F322,PO!$A$4:$A$563,0)),"")</f>
        <v>77.099999999999994</v>
      </c>
      <c r="P322" s="12">
        <f>IFERROR(INDEX(GRN!$E$4:$E$559,MATCH(G322,GRN!$A$4:$A$559,0)),"")</f>
        <v>6910</v>
      </c>
      <c r="Q322" s="10" t="str">
        <f t="shared" si="28"/>
        <v/>
      </c>
      <c r="R322" s="10" t="str">
        <f t="shared" si="29"/>
        <v/>
      </c>
      <c r="S322" s="10" t="str">
        <f t="shared" si="30"/>
        <v/>
      </c>
      <c r="T322" s="10" t="str">
        <f t="shared" si="31"/>
        <v/>
      </c>
      <c r="U322" s="13" t="str">
        <f>IF(J322="Billet",I322/INDEX(Bench!$B$4:$B$15,MATCH(TEXT(C322,"yyyy-mm"),Bench!$A$4:$A$15,0))-1,"")</f>
        <v/>
      </c>
      <c r="V322" s="10" t="str">
        <f t="shared" si="32"/>
        <v/>
      </c>
      <c r="W322" s="10">
        <f>IF(E322="","n/a",COUNTIFS(GSTR2B!$B$4:$B$552,E322,GSTR2B!$C$4:$C$552,B322))</f>
        <v>1</v>
      </c>
      <c r="X322" s="10" t="str">
        <f t="shared" si="33"/>
        <v/>
      </c>
      <c r="Y322" s="11">
        <f>IF(N(W322)&gt;0,SUMIFS(GSTR2B!$F$4:$F$552,GSTR2B!$B$4:$B$552,E322,GSTR2B!$C$4:$C$552,B322),"")</f>
        <v>95896.98</v>
      </c>
      <c r="Z322" s="10" t="str">
        <f t="shared" si="34"/>
        <v/>
      </c>
    </row>
    <row r="323" spans="1:26" x14ac:dyDescent="0.3">
      <c r="A323" t="s">
        <v>3818</v>
      </c>
      <c r="B323" t="s">
        <v>3819</v>
      </c>
      <c r="C323" s="7">
        <v>45950</v>
      </c>
      <c r="D323" t="s">
        <v>300</v>
      </c>
      <c r="E323" t="s">
        <v>3109</v>
      </c>
      <c r="F323" t="s">
        <v>546</v>
      </c>
      <c r="G323" t="s">
        <v>1110</v>
      </c>
      <c r="H323">
        <v>1</v>
      </c>
      <c r="I323">
        <v>172604.14</v>
      </c>
      <c r="J323" t="s">
        <v>3059</v>
      </c>
      <c r="K323">
        <v>172604.14</v>
      </c>
      <c r="L323">
        <v>18</v>
      </c>
      <c r="M323">
        <v>31068.75</v>
      </c>
      <c r="N323">
        <v>203672.89</v>
      </c>
      <c r="O323" s="11">
        <f>IFERROR(INDEX(PO!$G$4:$G$563,MATCH(F323,PO!$A$4:$A$563,0)),"")</f>
        <v>172604.14</v>
      </c>
      <c r="P323" s="12">
        <f>IFERROR(INDEX(GRN!$E$4:$E$559,MATCH(G323,GRN!$A$4:$A$559,0)),"")</f>
        <v>1</v>
      </c>
      <c r="Q323" s="10" t="str">
        <f t="shared" si="28"/>
        <v/>
      </c>
      <c r="R323" s="10" t="str">
        <f t="shared" si="29"/>
        <v/>
      </c>
      <c r="S323" s="10" t="str">
        <f t="shared" si="30"/>
        <v/>
      </c>
      <c r="T323" s="10" t="str">
        <f t="shared" si="31"/>
        <v/>
      </c>
      <c r="U323" s="13" t="str">
        <f>IF(J323="Billet",I323/INDEX(Bench!$B$4:$B$15,MATCH(TEXT(C323,"yyyy-mm"),Bench!$A$4:$A$15,0))-1,"")</f>
        <v/>
      </c>
      <c r="V323" s="10" t="str">
        <f t="shared" si="32"/>
        <v/>
      </c>
      <c r="W323" s="10">
        <f>IF(E323="","n/a",COUNTIFS(GSTR2B!$B$4:$B$552,E323,GSTR2B!$C$4:$C$552,B323))</f>
        <v>1</v>
      </c>
      <c r="X323" s="10" t="str">
        <f t="shared" si="33"/>
        <v/>
      </c>
      <c r="Y323" s="11">
        <f>IF(N(W323)&gt;0,SUMIFS(GSTR2B!$F$4:$F$552,GSTR2B!$B$4:$B$552,E323,GSTR2B!$C$4:$C$552,B323),"")</f>
        <v>31068.75</v>
      </c>
      <c r="Z323" s="10" t="str">
        <f t="shared" si="34"/>
        <v/>
      </c>
    </row>
    <row r="324" spans="1:26" x14ac:dyDescent="0.3">
      <c r="A324" t="s">
        <v>3820</v>
      </c>
      <c r="B324" t="s">
        <v>3821</v>
      </c>
      <c r="C324" s="7">
        <v>45832</v>
      </c>
      <c r="D324" t="s">
        <v>262</v>
      </c>
      <c r="E324" t="s">
        <v>3149</v>
      </c>
      <c r="F324" t="s">
        <v>547</v>
      </c>
      <c r="G324" t="s">
        <v>1111</v>
      </c>
      <c r="H324">
        <v>2555</v>
      </c>
      <c r="I324">
        <v>121.16</v>
      </c>
      <c r="J324" t="s">
        <v>3048</v>
      </c>
      <c r="K324">
        <v>309563.8</v>
      </c>
      <c r="L324">
        <v>18</v>
      </c>
      <c r="M324">
        <v>55721.48</v>
      </c>
      <c r="N324">
        <v>365285.28</v>
      </c>
      <c r="O324" s="11">
        <f>IFERROR(INDEX(PO!$G$4:$G$563,MATCH(F324,PO!$A$4:$A$563,0)),"")</f>
        <v>121.16</v>
      </c>
      <c r="P324" s="12">
        <f>IFERROR(INDEX(GRN!$E$4:$E$559,MATCH(G324,GRN!$A$4:$A$559,0)),"")</f>
        <v>2555</v>
      </c>
      <c r="Q324" s="10" t="str">
        <f t="shared" ref="Q324:Q387" si="35">IF(I324&gt;O324*1.001,"FLAG","")</f>
        <v/>
      </c>
      <c r="R324" s="10" t="str">
        <f t="shared" ref="R324:R387" si="36">IF(AND(P324&lt;&gt;"",H324&gt;P324),"FLAG","")</f>
        <v/>
      </c>
      <c r="S324" s="10" t="str">
        <f t="shared" ref="S324:S387" si="37">IF(G324="","FLAG","")</f>
        <v/>
      </c>
      <c r="T324" s="10" t="str">
        <f t="shared" ref="T324:T387" si="38">IF(COUNTIFS($D$4:$D$566,D324,$B$4:$B$566,B324)&gt;1,"FLAG","")</f>
        <v/>
      </c>
      <c r="U324" s="13" t="str">
        <f>IF(J324="Billet",I324/INDEX(Bench!$B$4:$B$15,MATCH(TEXT(C324,"yyyy-mm"),Bench!$A$4:$A$15,0))-1,"")</f>
        <v/>
      </c>
      <c r="V324" s="10" t="str">
        <f t="shared" ref="V324:V387" si="39">IF(AND(U324&lt;&gt;"",N(U324)&gt;5%),"FLAG","")</f>
        <v/>
      </c>
      <c r="W324" s="10">
        <f>IF(E324="","n/a",COUNTIFS(GSTR2B!$B$4:$B$552,E324,GSTR2B!$C$4:$C$552,B324))</f>
        <v>1</v>
      </c>
      <c r="X324" s="10" t="str">
        <f t="shared" ref="X324:X387" si="40">IF(W324=0,"FLAG","")</f>
        <v/>
      </c>
      <c r="Y324" s="11">
        <f>IF(N(W324)&gt;0,SUMIFS(GSTR2B!$F$4:$F$552,GSTR2B!$B$4:$B$552,E324,GSTR2B!$C$4:$C$552,B324),"")</f>
        <v>55721.48</v>
      </c>
      <c r="Z324" s="10" t="str">
        <f t="shared" ref="Z324:Z387" si="41">IF(AND(N(W324)&gt;0,ABS(M324-N(Y324))&gt;1),"FLAG","")</f>
        <v/>
      </c>
    </row>
    <row r="325" spans="1:26" x14ac:dyDescent="0.3">
      <c r="A325" t="s">
        <v>3822</v>
      </c>
      <c r="B325" t="s">
        <v>3823</v>
      </c>
      <c r="C325" s="7">
        <v>45785</v>
      </c>
      <c r="D325" t="s">
        <v>284</v>
      </c>
      <c r="E325" t="s">
        <v>3120</v>
      </c>
      <c r="F325" t="s">
        <v>548</v>
      </c>
      <c r="G325" t="s">
        <v>1112</v>
      </c>
      <c r="H325">
        <v>4543</v>
      </c>
      <c r="I325">
        <v>118.82</v>
      </c>
      <c r="J325" t="s">
        <v>3043</v>
      </c>
      <c r="K325">
        <v>539799.26</v>
      </c>
      <c r="L325">
        <v>18</v>
      </c>
      <c r="M325">
        <v>97163.87</v>
      </c>
      <c r="N325">
        <v>636963.13</v>
      </c>
      <c r="O325" s="11">
        <f>IFERROR(INDEX(PO!$G$4:$G$563,MATCH(F325,PO!$A$4:$A$563,0)),"")</f>
        <v>118.82</v>
      </c>
      <c r="P325" s="12">
        <f>IFERROR(INDEX(GRN!$E$4:$E$559,MATCH(G325,GRN!$A$4:$A$559,0)),"")</f>
        <v>4543</v>
      </c>
      <c r="Q325" s="10" t="str">
        <f t="shared" si="35"/>
        <v/>
      </c>
      <c r="R325" s="10" t="str">
        <f t="shared" si="36"/>
        <v/>
      </c>
      <c r="S325" s="10" t="str">
        <f t="shared" si="37"/>
        <v/>
      </c>
      <c r="T325" s="10" t="str">
        <f t="shared" si="38"/>
        <v/>
      </c>
      <c r="U325" s="13" t="str">
        <f>IF(J325="Billet",I325/INDEX(Bench!$B$4:$B$15,MATCH(TEXT(C325,"yyyy-mm"),Bench!$A$4:$A$15,0))-1,"")</f>
        <v/>
      </c>
      <c r="V325" s="10" t="str">
        <f t="shared" si="39"/>
        <v/>
      </c>
      <c r="W325" s="10">
        <f>IF(E325="","n/a",COUNTIFS(GSTR2B!$B$4:$B$552,E325,GSTR2B!$C$4:$C$552,B325))</f>
        <v>1</v>
      </c>
      <c r="X325" s="10" t="str">
        <f t="shared" si="40"/>
        <v/>
      </c>
      <c r="Y325" s="11">
        <f>IF(N(W325)&gt;0,SUMIFS(GSTR2B!$F$4:$F$552,GSTR2B!$B$4:$B$552,E325,GSTR2B!$C$4:$C$552,B325),"")</f>
        <v>97163.87</v>
      </c>
      <c r="Z325" s="10" t="str">
        <f t="shared" si="41"/>
        <v/>
      </c>
    </row>
    <row r="326" spans="1:26" x14ac:dyDescent="0.3">
      <c r="A326" t="s">
        <v>3824</v>
      </c>
      <c r="B326" t="s">
        <v>3825</v>
      </c>
      <c r="C326" s="7">
        <v>46016</v>
      </c>
      <c r="D326" t="s">
        <v>224</v>
      </c>
      <c r="E326" t="s">
        <v>3050</v>
      </c>
      <c r="F326" t="s">
        <v>549</v>
      </c>
      <c r="G326" t="s">
        <v>1113</v>
      </c>
      <c r="H326">
        <v>2819</v>
      </c>
      <c r="I326">
        <v>365.67</v>
      </c>
      <c r="J326" t="s">
        <v>3048</v>
      </c>
      <c r="K326">
        <v>1030823.73</v>
      </c>
      <c r="L326">
        <v>18</v>
      </c>
      <c r="M326">
        <v>185548.27</v>
      </c>
      <c r="N326">
        <v>1216372</v>
      </c>
      <c r="O326" s="11">
        <f>IFERROR(INDEX(PO!$G$4:$G$563,MATCH(F326,PO!$A$4:$A$563,0)),"")</f>
        <v>365.67</v>
      </c>
      <c r="P326" s="12">
        <f>IFERROR(INDEX(GRN!$E$4:$E$559,MATCH(G326,GRN!$A$4:$A$559,0)),"")</f>
        <v>2819</v>
      </c>
      <c r="Q326" s="10" t="str">
        <f t="shared" si="35"/>
        <v/>
      </c>
      <c r="R326" s="10" t="str">
        <f t="shared" si="36"/>
        <v/>
      </c>
      <c r="S326" s="10" t="str">
        <f t="shared" si="37"/>
        <v/>
      </c>
      <c r="T326" s="10" t="str">
        <f t="shared" si="38"/>
        <v/>
      </c>
      <c r="U326" s="13" t="str">
        <f>IF(J326="Billet",I326/INDEX(Bench!$B$4:$B$15,MATCH(TEXT(C326,"yyyy-mm"),Bench!$A$4:$A$15,0))-1,"")</f>
        <v/>
      </c>
      <c r="V326" s="10" t="str">
        <f t="shared" si="39"/>
        <v/>
      </c>
      <c r="W326" s="10">
        <f>IF(E326="","n/a",COUNTIFS(GSTR2B!$B$4:$B$552,E326,GSTR2B!$C$4:$C$552,B326))</f>
        <v>1</v>
      </c>
      <c r="X326" s="10" t="str">
        <f t="shared" si="40"/>
        <v/>
      </c>
      <c r="Y326" s="11">
        <f>IF(N(W326)&gt;0,SUMIFS(GSTR2B!$F$4:$F$552,GSTR2B!$B$4:$B$552,E326,GSTR2B!$C$4:$C$552,B326),"")</f>
        <v>185548.27</v>
      </c>
      <c r="Z326" s="10" t="str">
        <f t="shared" si="41"/>
        <v/>
      </c>
    </row>
    <row r="327" spans="1:26" x14ac:dyDescent="0.3">
      <c r="A327" t="s">
        <v>3826</v>
      </c>
      <c r="B327" t="s">
        <v>3827</v>
      </c>
      <c r="C327" s="7">
        <v>46098</v>
      </c>
      <c r="D327" t="s">
        <v>326</v>
      </c>
      <c r="E327" t="s">
        <v>3101</v>
      </c>
      <c r="F327" t="s">
        <v>550</v>
      </c>
      <c r="G327" t="s">
        <v>1114</v>
      </c>
      <c r="H327">
        <v>1744</v>
      </c>
      <c r="I327">
        <v>519.72</v>
      </c>
      <c r="J327" t="s">
        <v>3048</v>
      </c>
      <c r="K327">
        <v>906391.68</v>
      </c>
      <c r="L327">
        <v>18</v>
      </c>
      <c r="M327">
        <v>163150.5</v>
      </c>
      <c r="N327">
        <v>1069542.18</v>
      </c>
      <c r="O327" s="11">
        <f>IFERROR(INDEX(PO!$G$4:$G$563,MATCH(F327,PO!$A$4:$A$563,0)),"")</f>
        <v>519.72</v>
      </c>
      <c r="P327" s="12">
        <f>IFERROR(INDEX(GRN!$E$4:$E$559,MATCH(G327,GRN!$A$4:$A$559,0)),"")</f>
        <v>1744</v>
      </c>
      <c r="Q327" s="10" t="str">
        <f t="shared" si="35"/>
        <v/>
      </c>
      <c r="R327" s="10" t="str">
        <f t="shared" si="36"/>
        <v/>
      </c>
      <c r="S327" s="10" t="str">
        <f t="shared" si="37"/>
        <v/>
      </c>
      <c r="T327" s="10" t="str">
        <f t="shared" si="38"/>
        <v/>
      </c>
      <c r="U327" s="13" t="str">
        <f>IF(J327="Billet",I327/INDEX(Bench!$B$4:$B$15,MATCH(TEXT(C327,"yyyy-mm"),Bench!$A$4:$A$15,0))-1,"")</f>
        <v/>
      </c>
      <c r="V327" s="10" t="str">
        <f t="shared" si="39"/>
        <v/>
      </c>
      <c r="W327" s="10">
        <f>IF(E327="","n/a",COUNTIFS(GSTR2B!$B$4:$B$552,E327,GSTR2B!$C$4:$C$552,B327))</f>
        <v>1</v>
      </c>
      <c r="X327" s="10" t="str">
        <f t="shared" si="40"/>
        <v/>
      </c>
      <c r="Y327" s="11">
        <f>IF(N(W327)&gt;0,SUMIFS(GSTR2B!$F$4:$F$552,GSTR2B!$B$4:$B$552,E327,GSTR2B!$C$4:$C$552,B327),"")</f>
        <v>163150.5</v>
      </c>
      <c r="Z327" s="10" t="str">
        <f t="shared" si="41"/>
        <v/>
      </c>
    </row>
    <row r="328" spans="1:26" x14ac:dyDescent="0.3">
      <c r="A328" t="s">
        <v>3828</v>
      </c>
      <c r="B328" t="s">
        <v>3829</v>
      </c>
      <c r="C328" s="7">
        <v>45951</v>
      </c>
      <c r="D328" t="s">
        <v>193</v>
      </c>
      <c r="E328" t="s">
        <v>3056</v>
      </c>
      <c r="F328" t="s">
        <v>551</v>
      </c>
      <c r="G328" t="s">
        <v>1115</v>
      </c>
      <c r="H328">
        <v>11</v>
      </c>
      <c r="I328">
        <v>42107</v>
      </c>
      <c r="J328" t="s">
        <v>3053</v>
      </c>
      <c r="K328">
        <v>463177</v>
      </c>
      <c r="L328">
        <v>5</v>
      </c>
      <c r="M328">
        <v>23158.85</v>
      </c>
      <c r="N328">
        <v>486335.85</v>
      </c>
      <c r="O328" s="11">
        <f>IFERROR(INDEX(PO!$G$4:$G$563,MATCH(F328,PO!$A$4:$A$563,0)),"")</f>
        <v>42107</v>
      </c>
      <c r="P328" s="12">
        <f>IFERROR(INDEX(GRN!$E$4:$E$559,MATCH(G328,GRN!$A$4:$A$559,0)),"")</f>
        <v>11</v>
      </c>
      <c r="Q328" s="10" t="str">
        <f t="shared" si="35"/>
        <v/>
      </c>
      <c r="R328" s="10" t="str">
        <f t="shared" si="36"/>
        <v/>
      </c>
      <c r="S328" s="10" t="str">
        <f t="shared" si="37"/>
        <v/>
      </c>
      <c r="T328" s="10" t="str">
        <f t="shared" si="38"/>
        <v/>
      </c>
      <c r="U328" s="13" t="str">
        <f>IF(J328="Billet",I328/INDEX(Bench!$B$4:$B$15,MATCH(TEXT(C328,"yyyy-mm"),Bench!$A$4:$A$15,0))-1,"")</f>
        <v/>
      </c>
      <c r="V328" s="10" t="str">
        <f t="shared" si="39"/>
        <v/>
      </c>
      <c r="W328" s="10">
        <f>IF(E328="","n/a",COUNTIFS(GSTR2B!$B$4:$B$552,E328,GSTR2B!$C$4:$C$552,B328))</f>
        <v>1</v>
      </c>
      <c r="X328" s="10" t="str">
        <f t="shared" si="40"/>
        <v/>
      </c>
      <c r="Y328" s="11">
        <f>IF(N(W328)&gt;0,SUMIFS(GSTR2B!$F$4:$F$552,GSTR2B!$B$4:$B$552,E328,GSTR2B!$C$4:$C$552,B328),"")</f>
        <v>23158.85</v>
      </c>
      <c r="Z328" s="10" t="str">
        <f t="shared" si="41"/>
        <v/>
      </c>
    </row>
    <row r="329" spans="1:26" x14ac:dyDescent="0.3">
      <c r="A329" t="s">
        <v>3830</v>
      </c>
      <c r="B329" t="s">
        <v>3831</v>
      </c>
      <c r="C329" s="7">
        <v>45996</v>
      </c>
      <c r="D329" t="s">
        <v>224</v>
      </c>
      <c r="E329" t="s">
        <v>3050</v>
      </c>
      <c r="F329" t="s">
        <v>552</v>
      </c>
      <c r="G329" t="s">
        <v>1116</v>
      </c>
      <c r="H329">
        <v>1710</v>
      </c>
      <c r="I329">
        <v>612.04999999999995</v>
      </c>
      <c r="J329" t="s">
        <v>3048</v>
      </c>
      <c r="K329">
        <v>1046605.5</v>
      </c>
      <c r="L329">
        <v>18</v>
      </c>
      <c r="M329">
        <v>188388.99</v>
      </c>
      <c r="N329">
        <v>1234994.49</v>
      </c>
      <c r="O329" s="11">
        <f>IFERROR(INDEX(PO!$G$4:$G$563,MATCH(F329,PO!$A$4:$A$563,0)),"")</f>
        <v>612.04999999999995</v>
      </c>
      <c r="P329" s="12">
        <f>IFERROR(INDEX(GRN!$E$4:$E$559,MATCH(G329,GRN!$A$4:$A$559,0)),"")</f>
        <v>1710</v>
      </c>
      <c r="Q329" s="10" t="str">
        <f t="shared" si="35"/>
        <v/>
      </c>
      <c r="R329" s="10" t="str">
        <f t="shared" si="36"/>
        <v/>
      </c>
      <c r="S329" s="10" t="str">
        <f t="shared" si="37"/>
        <v/>
      </c>
      <c r="T329" s="10" t="str">
        <f t="shared" si="38"/>
        <v/>
      </c>
      <c r="U329" s="13" t="str">
        <f>IF(J329="Billet",I329/INDEX(Bench!$B$4:$B$15,MATCH(TEXT(C329,"yyyy-mm"),Bench!$A$4:$A$15,0))-1,"")</f>
        <v/>
      </c>
      <c r="V329" s="10" t="str">
        <f t="shared" si="39"/>
        <v/>
      </c>
      <c r="W329" s="10">
        <f>IF(E329="","n/a",COUNTIFS(GSTR2B!$B$4:$B$552,E329,GSTR2B!$C$4:$C$552,B329))</f>
        <v>1</v>
      </c>
      <c r="X329" s="10" t="str">
        <f t="shared" si="40"/>
        <v/>
      </c>
      <c r="Y329" s="11">
        <f>IF(N(W329)&gt;0,SUMIFS(GSTR2B!$F$4:$F$552,GSTR2B!$B$4:$B$552,E329,GSTR2B!$C$4:$C$552,B329),"")</f>
        <v>188388.99</v>
      </c>
      <c r="Z329" s="10" t="str">
        <f t="shared" si="41"/>
        <v/>
      </c>
    </row>
    <row r="330" spans="1:26" x14ac:dyDescent="0.3">
      <c r="A330" t="s">
        <v>3832</v>
      </c>
      <c r="B330" t="s">
        <v>3833</v>
      </c>
      <c r="C330" s="7">
        <v>45779</v>
      </c>
      <c r="D330" t="s">
        <v>212</v>
      </c>
      <c r="E330" t="s">
        <v>3141</v>
      </c>
      <c r="F330" t="s">
        <v>553</v>
      </c>
      <c r="G330" t="s">
        <v>1117</v>
      </c>
      <c r="H330">
        <v>8884</v>
      </c>
      <c r="I330">
        <v>72.81</v>
      </c>
      <c r="J330" t="s">
        <v>3038</v>
      </c>
      <c r="K330">
        <v>646844.04</v>
      </c>
      <c r="L330">
        <v>18</v>
      </c>
      <c r="M330">
        <v>116431.93</v>
      </c>
      <c r="N330">
        <v>763275.97</v>
      </c>
      <c r="O330" s="11">
        <f>IFERROR(INDEX(PO!$G$4:$G$563,MATCH(F330,PO!$A$4:$A$563,0)),"")</f>
        <v>72.81</v>
      </c>
      <c r="P330" s="12">
        <f>IFERROR(INDEX(GRN!$E$4:$E$559,MATCH(G330,GRN!$A$4:$A$559,0)),"")</f>
        <v>8884</v>
      </c>
      <c r="Q330" s="10" t="str">
        <f t="shared" si="35"/>
        <v/>
      </c>
      <c r="R330" s="10" t="str">
        <f t="shared" si="36"/>
        <v/>
      </c>
      <c r="S330" s="10" t="str">
        <f t="shared" si="37"/>
        <v/>
      </c>
      <c r="T330" s="10" t="str">
        <f t="shared" si="38"/>
        <v/>
      </c>
      <c r="U330" s="13" t="str">
        <f>IF(J330="Billet",I330/INDEX(Bench!$B$4:$B$15,MATCH(TEXT(C330,"yyyy-mm"),Bench!$A$4:$A$15,0))-1,"")</f>
        <v/>
      </c>
      <c r="V330" s="10" t="str">
        <f t="shared" si="39"/>
        <v/>
      </c>
      <c r="W330" s="10">
        <f>IF(E330="","n/a",COUNTIFS(GSTR2B!$B$4:$B$552,E330,GSTR2B!$C$4:$C$552,B330))</f>
        <v>1</v>
      </c>
      <c r="X330" s="10" t="str">
        <f t="shared" si="40"/>
        <v/>
      </c>
      <c r="Y330" s="11">
        <f>IF(N(W330)&gt;0,SUMIFS(GSTR2B!$F$4:$F$552,GSTR2B!$B$4:$B$552,E330,GSTR2B!$C$4:$C$552,B330),"")</f>
        <v>116431.93</v>
      </c>
      <c r="Z330" s="10" t="str">
        <f t="shared" si="41"/>
        <v/>
      </c>
    </row>
    <row r="331" spans="1:26" x14ac:dyDescent="0.3">
      <c r="A331" t="s">
        <v>3834</v>
      </c>
      <c r="B331" t="s">
        <v>3835</v>
      </c>
      <c r="C331" s="7">
        <v>46068</v>
      </c>
      <c r="D331" t="s">
        <v>193</v>
      </c>
      <c r="E331" t="s">
        <v>3056</v>
      </c>
      <c r="F331" t="s">
        <v>554</v>
      </c>
      <c r="G331" t="s">
        <v>1118</v>
      </c>
      <c r="H331">
        <v>5</v>
      </c>
      <c r="I331">
        <v>22580.41</v>
      </c>
      <c r="J331" t="s">
        <v>3053</v>
      </c>
      <c r="K331">
        <v>112902.05</v>
      </c>
      <c r="L331">
        <v>5</v>
      </c>
      <c r="M331">
        <v>5645.1</v>
      </c>
      <c r="N331">
        <v>118547.15</v>
      </c>
      <c r="O331" s="11">
        <f>IFERROR(INDEX(PO!$G$4:$G$563,MATCH(F331,PO!$A$4:$A$563,0)),"")</f>
        <v>22580.41</v>
      </c>
      <c r="P331" s="12">
        <f>IFERROR(INDEX(GRN!$E$4:$E$559,MATCH(G331,GRN!$A$4:$A$559,0)),"")</f>
        <v>5</v>
      </c>
      <c r="Q331" s="10" t="str">
        <f t="shared" si="35"/>
        <v/>
      </c>
      <c r="R331" s="10" t="str">
        <f t="shared" si="36"/>
        <v/>
      </c>
      <c r="S331" s="10" t="str">
        <f t="shared" si="37"/>
        <v/>
      </c>
      <c r="T331" s="10" t="str">
        <f t="shared" si="38"/>
        <v/>
      </c>
      <c r="U331" s="13" t="str">
        <f>IF(J331="Billet",I331/INDEX(Bench!$B$4:$B$15,MATCH(TEXT(C331,"yyyy-mm"),Bench!$A$4:$A$15,0))-1,"")</f>
        <v/>
      </c>
      <c r="V331" s="10" t="str">
        <f t="shared" si="39"/>
        <v/>
      </c>
      <c r="W331" s="10">
        <f>IF(E331="","n/a",COUNTIFS(GSTR2B!$B$4:$B$552,E331,GSTR2B!$C$4:$C$552,B331))</f>
        <v>1</v>
      </c>
      <c r="X331" s="10" t="str">
        <f t="shared" si="40"/>
        <v/>
      </c>
      <c r="Y331" s="11">
        <f>IF(N(W331)&gt;0,SUMIFS(GSTR2B!$F$4:$F$552,GSTR2B!$B$4:$B$552,E331,GSTR2B!$C$4:$C$552,B331),"")</f>
        <v>5645.1</v>
      </c>
      <c r="Z331" s="10" t="str">
        <f t="shared" si="41"/>
        <v/>
      </c>
    </row>
    <row r="332" spans="1:26" x14ac:dyDescent="0.3">
      <c r="A332" t="s">
        <v>3836</v>
      </c>
      <c r="B332" t="s">
        <v>3837</v>
      </c>
      <c r="C332" s="7">
        <v>46085</v>
      </c>
      <c r="D332" t="s">
        <v>262</v>
      </c>
      <c r="E332" t="s">
        <v>3149</v>
      </c>
      <c r="F332" t="s">
        <v>555</v>
      </c>
      <c r="G332" t="s">
        <v>1119</v>
      </c>
      <c r="H332">
        <v>1297</v>
      </c>
      <c r="I332">
        <v>107.46</v>
      </c>
      <c r="J332" t="s">
        <v>3048</v>
      </c>
      <c r="K332">
        <v>139375.62</v>
      </c>
      <c r="L332">
        <v>18</v>
      </c>
      <c r="M332">
        <v>25087.61</v>
      </c>
      <c r="N332">
        <v>164463.23000000001</v>
      </c>
      <c r="O332" s="11">
        <f>IFERROR(INDEX(PO!$G$4:$G$563,MATCH(F332,PO!$A$4:$A$563,0)),"")</f>
        <v>107.46</v>
      </c>
      <c r="P332" s="12">
        <f>IFERROR(INDEX(GRN!$E$4:$E$559,MATCH(G332,GRN!$A$4:$A$559,0)),"")</f>
        <v>1297</v>
      </c>
      <c r="Q332" s="10" t="str">
        <f t="shared" si="35"/>
        <v/>
      </c>
      <c r="R332" s="10" t="str">
        <f t="shared" si="36"/>
        <v/>
      </c>
      <c r="S332" s="10" t="str">
        <f t="shared" si="37"/>
        <v/>
      </c>
      <c r="T332" s="10" t="str">
        <f t="shared" si="38"/>
        <v/>
      </c>
      <c r="U332" s="13" t="str">
        <f>IF(J332="Billet",I332/INDEX(Bench!$B$4:$B$15,MATCH(TEXT(C332,"yyyy-mm"),Bench!$A$4:$A$15,0))-1,"")</f>
        <v/>
      </c>
      <c r="V332" s="10" t="str">
        <f t="shared" si="39"/>
        <v/>
      </c>
      <c r="W332" s="10">
        <f>IF(E332="","n/a",COUNTIFS(GSTR2B!$B$4:$B$552,E332,GSTR2B!$C$4:$C$552,B332))</f>
        <v>1</v>
      </c>
      <c r="X332" s="10" t="str">
        <f t="shared" si="40"/>
        <v/>
      </c>
      <c r="Y332" s="11">
        <f>IF(N(W332)&gt;0,SUMIFS(GSTR2B!$F$4:$F$552,GSTR2B!$B$4:$B$552,E332,GSTR2B!$C$4:$C$552,B332),"")</f>
        <v>25087.61</v>
      </c>
      <c r="Z332" s="10" t="str">
        <f t="shared" si="41"/>
        <v/>
      </c>
    </row>
    <row r="333" spans="1:26" x14ac:dyDescent="0.3">
      <c r="A333" t="s">
        <v>3838</v>
      </c>
      <c r="B333" t="s">
        <v>3839</v>
      </c>
      <c r="C333" s="7">
        <v>45841</v>
      </c>
      <c r="D333" t="s">
        <v>241</v>
      </c>
      <c r="E333" t="s">
        <v>3116</v>
      </c>
      <c r="F333" t="s">
        <v>556</v>
      </c>
      <c r="G333" t="s">
        <v>1120</v>
      </c>
      <c r="H333">
        <v>8197</v>
      </c>
      <c r="I333">
        <v>63.79</v>
      </c>
      <c r="J333" t="s">
        <v>3038</v>
      </c>
      <c r="K333">
        <v>522886.63</v>
      </c>
      <c r="L333">
        <v>18</v>
      </c>
      <c r="M333">
        <v>94119.59</v>
      </c>
      <c r="N333">
        <v>617006.22</v>
      </c>
      <c r="O333" s="11">
        <f>IFERROR(INDEX(PO!$G$4:$G$563,MATCH(F333,PO!$A$4:$A$563,0)),"")</f>
        <v>63.79</v>
      </c>
      <c r="P333" s="12">
        <f>IFERROR(INDEX(GRN!$E$4:$E$559,MATCH(G333,GRN!$A$4:$A$559,0)),"")</f>
        <v>8197</v>
      </c>
      <c r="Q333" s="10" t="str">
        <f t="shared" si="35"/>
        <v/>
      </c>
      <c r="R333" s="10" t="str">
        <f t="shared" si="36"/>
        <v/>
      </c>
      <c r="S333" s="10" t="str">
        <f t="shared" si="37"/>
        <v/>
      </c>
      <c r="T333" s="10" t="str">
        <f t="shared" si="38"/>
        <v/>
      </c>
      <c r="U333" s="13" t="str">
        <f>IF(J333="Billet",I333/INDEX(Bench!$B$4:$B$15,MATCH(TEXT(C333,"yyyy-mm"),Bench!$A$4:$A$15,0))-1,"")</f>
        <v/>
      </c>
      <c r="V333" s="10" t="str">
        <f t="shared" si="39"/>
        <v/>
      </c>
      <c r="W333" s="10">
        <f>IF(E333="","n/a",COUNTIFS(GSTR2B!$B$4:$B$552,E333,GSTR2B!$C$4:$C$552,B333))</f>
        <v>1</v>
      </c>
      <c r="X333" s="10" t="str">
        <f t="shared" si="40"/>
        <v/>
      </c>
      <c r="Y333" s="11">
        <f>IF(N(W333)&gt;0,SUMIFS(GSTR2B!$F$4:$F$552,GSTR2B!$B$4:$B$552,E333,GSTR2B!$C$4:$C$552,B333),"")</f>
        <v>94119.59</v>
      </c>
      <c r="Z333" s="10" t="str">
        <f t="shared" si="41"/>
        <v/>
      </c>
    </row>
    <row r="334" spans="1:26" x14ac:dyDescent="0.3">
      <c r="A334" t="s">
        <v>3840</v>
      </c>
      <c r="B334" t="s">
        <v>3841</v>
      </c>
      <c r="C334" s="7">
        <v>45895</v>
      </c>
      <c r="D334" t="s">
        <v>215</v>
      </c>
      <c r="E334" t="s">
        <v>3093</v>
      </c>
      <c r="F334" t="s">
        <v>557</v>
      </c>
      <c r="G334" t="s">
        <v>1121</v>
      </c>
      <c r="H334">
        <v>3436</v>
      </c>
      <c r="I334">
        <v>60.74</v>
      </c>
      <c r="J334" t="s">
        <v>3038</v>
      </c>
      <c r="K334">
        <v>208702.64</v>
      </c>
      <c r="L334">
        <v>18</v>
      </c>
      <c r="M334">
        <v>37566.480000000003</v>
      </c>
      <c r="N334">
        <v>246269.12</v>
      </c>
      <c r="O334" s="11">
        <f>IFERROR(INDEX(PO!$G$4:$G$563,MATCH(F334,PO!$A$4:$A$563,0)),"")</f>
        <v>60.74</v>
      </c>
      <c r="P334" s="12">
        <f>IFERROR(INDEX(GRN!$E$4:$E$559,MATCH(G334,GRN!$A$4:$A$559,0)),"")</f>
        <v>3436</v>
      </c>
      <c r="Q334" s="10" t="str">
        <f t="shared" si="35"/>
        <v/>
      </c>
      <c r="R334" s="10" t="str">
        <f t="shared" si="36"/>
        <v/>
      </c>
      <c r="S334" s="10" t="str">
        <f t="shared" si="37"/>
        <v/>
      </c>
      <c r="T334" s="10" t="str">
        <f t="shared" si="38"/>
        <v/>
      </c>
      <c r="U334" s="13" t="str">
        <f>IF(J334="Billet",I334/INDEX(Bench!$B$4:$B$15,MATCH(TEXT(C334,"yyyy-mm"),Bench!$A$4:$A$15,0))-1,"")</f>
        <v/>
      </c>
      <c r="V334" s="10" t="str">
        <f t="shared" si="39"/>
        <v/>
      </c>
      <c r="W334" s="10">
        <f>IF(E334="","n/a",COUNTIFS(GSTR2B!$B$4:$B$552,E334,GSTR2B!$C$4:$C$552,B334))</f>
        <v>1</v>
      </c>
      <c r="X334" s="10" t="str">
        <f t="shared" si="40"/>
        <v/>
      </c>
      <c r="Y334" s="11">
        <f>IF(N(W334)&gt;0,SUMIFS(GSTR2B!$F$4:$F$552,GSTR2B!$B$4:$B$552,E334,GSTR2B!$C$4:$C$552,B334),"")</f>
        <v>37566.480000000003</v>
      </c>
      <c r="Z334" s="10" t="str">
        <f t="shared" si="41"/>
        <v/>
      </c>
    </row>
    <row r="335" spans="1:26" x14ac:dyDescent="0.3">
      <c r="A335" t="s">
        <v>3842</v>
      </c>
      <c r="B335" t="s">
        <v>3843</v>
      </c>
      <c r="C335" s="7">
        <v>45910</v>
      </c>
      <c r="D335" t="s">
        <v>231</v>
      </c>
      <c r="E335" t="s">
        <v>3040</v>
      </c>
      <c r="F335" t="s">
        <v>558</v>
      </c>
      <c r="G335" t="s">
        <v>1122</v>
      </c>
      <c r="H335">
        <v>3821</v>
      </c>
      <c r="I335">
        <v>82.63</v>
      </c>
      <c r="J335" t="s">
        <v>3038</v>
      </c>
      <c r="K335">
        <v>315729.23</v>
      </c>
      <c r="L335">
        <v>18</v>
      </c>
      <c r="M335">
        <v>56831.26</v>
      </c>
      <c r="N335">
        <v>372560.49</v>
      </c>
      <c r="O335" s="11">
        <f>IFERROR(INDEX(PO!$G$4:$G$563,MATCH(F335,PO!$A$4:$A$563,0)),"")</f>
        <v>82.63</v>
      </c>
      <c r="P335" s="12">
        <f>IFERROR(INDEX(GRN!$E$4:$E$559,MATCH(G335,GRN!$A$4:$A$559,0)),"")</f>
        <v>3821</v>
      </c>
      <c r="Q335" s="10" t="str">
        <f t="shared" si="35"/>
        <v/>
      </c>
      <c r="R335" s="10" t="str">
        <f t="shared" si="36"/>
        <v/>
      </c>
      <c r="S335" s="10" t="str">
        <f t="shared" si="37"/>
        <v/>
      </c>
      <c r="T335" s="10" t="str">
        <f t="shared" si="38"/>
        <v/>
      </c>
      <c r="U335" s="13" t="str">
        <f>IF(J335="Billet",I335/INDEX(Bench!$B$4:$B$15,MATCH(TEXT(C335,"yyyy-mm"),Bench!$A$4:$A$15,0))-1,"")</f>
        <v/>
      </c>
      <c r="V335" s="10" t="str">
        <f t="shared" si="39"/>
        <v/>
      </c>
      <c r="W335" s="10">
        <f>IF(E335="","n/a",COUNTIFS(GSTR2B!$B$4:$B$552,E335,GSTR2B!$C$4:$C$552,B335))</f>
        <v>1</v>
      </c>
      <c r="X335" s="10" t="str">
        <f t="shared" si="40"/>
        <v/>
      </c>
      <c r="Y335" s="11">
        <f>IF(N(W335)&gt;0,SUMIFS(GSTR2B!$F$4:$F$552,GSTR2B!$B$4:$B$552,E335,GSTR2B!$C$4:$C$552,B335),"")</f>
        <v>56831.26</v>
      </c>
      <c r="Z335" s="10" t="str">
        <f t="shared" si="41"/>
        <v/>
      </c>
    </row>
    <row r="336" spans="1:26" x14ac:dyDescent="0.3">
      <c r="A336" t="s">
        <v>3844</v>
      </c>
      <c r="B336" t="s">
        <v>3845</v>
      </c>
      <c r="C336" s="7">
        <v>45851</v>
      </c>
      <c r="D336" t="s">
        <v>202</v>
      </c>
      <c r="E336" t="s">
        <v>3125</v>
      </c>
      <c r="F336" t="s">
        <v>559</v>
      </c>
      <c r="G336" t="s">
        <v>1123</v>
      </c>
      <c r="H336">
        <v>860</v>
      </c>
      <c r="I336">
        <v>231.07</v>
      </c>
      <c r="J336" t="s">
        <v>3048</v>
      </c>
      <c r="K336">
        <v>198720.2</v>
      </c>
      <c r="L336">
        <v>18</v>
      </c>
      <c r="M336">
        <v>35769.64</v>
      </c>
      <c r="N336">
        <v>234489.84</v>
      </c>
      <c r="O336" s="11">
        <f>IFERROR(INDEX(PO!$G$4:$G$563,MATCH(F336,PO!$A$4:$A$563,0)),"")</f>
        <v>231.07</v>
      </c>
      <c r="P336" s="12">
        <f>IFERROR(INDEX(GRN!$E$4:$E$559,MATCH(G336,GRN!$A$4:$A$559,0)),"")</f>
        <v>860</v>
      </c>
      <c r="Q336" s="10" t="str">
        <f t="shared" si="35"/>
        <v/>
      </c>
      <c r="R336" s="10" t="str">
        <f t="shared" si="36"/>
        <v/>
      </c>
      <c r="S336" s="10" t="str">
        <f t="shared" si="37"/>
        <v/>
      </c>
      <c r="T336" s="10" t="str">
        <f t="shared" si="38"/>
        <v/>
      </c>
      <c r="U336" s="13" t="str">
        <f>IF(J336="Billet",I336/INDEX(Bench!$B$4:$B$15,MATCH(TEXT(C336,"yyyy-mm"),Bench!$A$4:$A$15,0))-1,"")</f>
        <v/>
      </c>
      <c r="V336" s="10" t="str">
        <f t="shared" si="39"/>
        <v/>
      </c>
      <c r="W336" s="10">
        <f>IF(E336="","n/a",COUNTIFS(GSTR2B!$B$4:$B$552,E336,GSTR2B!$C$4:$C$552,B336))</f>
        <v>1</v>
      </c>
      <c r="X336" s="10" t="str">
        <f t="shared" si="40"/>
        <v/>
      </c>
      <c r="Y336" s="11">
        <f>IF(N(W336)&gt;0,SUMIFS(GSTR2B!$F$4:$F$552,GSTR2B!$B$4:$B$552,E336,GSTR2B!$C$4:$C$552,B336),"")</f>
        <v>35769.64</v>
      </c>
      <c r="Z336" s="10" t="str">
        <f t="shared" si="41"/>
        <v/>
      </c>
    </row>
    <row r="337" spans="1:26" x14ac:dyDescent="0.3">
      <c r="A337" t="s">
        <v>3846</v>
      </c>
      <c r="B337" t="s">
        <v>3847</v>
      </c>
      <c r="C337" s="7">
        <v>46035</v>
      </c>
      <c r="D337" t="s">
        <v>235</v>
      </c>
      <c r="E337" t="s">
        <v>3085</v>
      </c>
      <c r="F337" t="s">
        <v>560</v>
      </c>
      <c r="G337" t="s">
        <v>1124</v>
      </c>
      <c r="H337">
        <v>1</v>
      </c>
      <c r="I337">
        <v>79242.8</v>
      </c>
      <c r="J337" t="s">
        <v>3059</v>
      </c>
      <c r="K337">
        <v>79242.8</v>
      </c>
      <c r="L337">
        <v>18</v>
      </c>
      <c r="M337">
        <v>14263.7</v>
      </c>
      <c r="N337">
        <v>93506.5</v>
      </c>
      <c r="O337" s="11">
        <f>IFERROR(INDEX(PO!$G$4:$G$563,MATCH(F337,PO!$A$4:$A$563,0)),"")</f>
        <v>79242.8</v>
      </c>
      <c r="P337" s="12">
        <f>IFERROR(INDEX(GRN!$E$4:$E$559,MATCH(G337,GRN!$A$4:$A$559,0)),"")</f>
        <v>1</v>
      </c>
      <c r="Q337" s="10" t="str">
        <f t="shared" si="35"/>
        <v/>
      </c>
      <c r="R337" s="10" t="str">
        <f t="shared" si="36"/>
        <v/>
      </c>
      <c r="S337" s="10" t="str">
        <f t="shared" si="37"/>
        <v/>
      </c>
      <c r="T337" s="10" t="str">
        <f t="shared" si="38"/>
        <v/>
      </c>
      <c r="U337" s="13" t="str">
        <f>IF(J337="Billet",I337/INDEX(Bench!$B$4:$B$15,MATCH(TEXT(C337,"yyyy-mm"),Bench!$A$4:$A$15,0))-1,"")</f>
        <v/>
      </c>
      <c r="V337" s="10" t="str">
        <f t="shared" si="39"/>
        <v/>
      </c>
      <c r="W337" s="10">
        <f>IF(E337="","n/a",COUNTIFS(GSTR2B!$B$4:$B$552,E337,GSTR2B!$C$4:$C$552,B337))</f>
        <v>1</v>
      </c>
      <c r="X337" s="10" t="str">
        <f t="shared" si="40"/>
        <v/>
      </c>
      <c r="Y337" s="11">
        <f>IF(N(W337)&gt;0,SUMIFS(GSTR2B!$F$4:$F$552,GSTR2B!$B$4:$B$552,E337,GSTR2B!$C$4:$C$552,B337),"")</f>
        <v>14263.7</v>
      </c>
      <c r="Z337" s="10" t="str">
        <f t="shared" si="41"/>
        <v/>
      </c>
    </row>
    <row r="338" spans="1:26" x14ac:dyDescent="0.3">
      <c r="A338" t="s">
        <v>3848</v>
      </c>
      <c r="B338" t="s">
        <v>3849</v>
      </c>
      <c r="C338" s="7">
        <v>45915</v>
      </c>
      <c r="D338" t="s">
        <v>300</v>
      </c>
      <c r="E338" t="s">
        <v>3109</v>
      </c>
      <c r="F338" t="s">
        <v>561</v>
      </c>
      <c r="G338" t="s">
        <v>1125</v>
      </c>
      <c r="H338">
        <v>1</v>
      </c>
      <c r="I338">
        <v>28362.639999999999</v>
      </c>
      <c r="J338" t="s">
        <v>3059</v>
      </c>
      <c r="K338">
        <v>28362.639999999999</v>
      </c>
      <c r="L338">
        <v>18</v>
      </c>
      <c r="M338">
        <v>5105.28</v>
      </c>
      <c r="N338">
        <v>33467.919999999998</v>
      </c>
      <c r="O338" s="11">
        <f>IFERROR(INDEX(PO!$G$4:$G$563,MATCH(F338,PO!$A$4:$A$563,0)),"")</f>
        <v>28362.639999999999</v>
      </c>
      <c r="P338" s="12">
        <f>IFERROR(INDEX(GRN!$E$4:$E$559,MATCH(G338,GRN!$A$4:$A$559,0)),"")</f>
        <v>1</v>
      </c>
      <c r="Q338" s="10" t="str">
        <f t="shared" si="35"/>
        <v/>
      </c>
      <c r="R338" s="10" t="str">
        <f t="shared" si="36"/>
        <v/>
      </c>
      <c r="S338" s="10" t="str">
        <f t="shared" si="37"/>
        <v/>
      </c>
      <c r="T338" s="10" t="str">
        <f t="shared" si="38"/>
        <v/>
      </c>
      <c r="U338" s="13" t="str">
        <f>IF(J338="Billet",I338/INDEX(Bench!$B$4:$B$15,MATCH(TEXT(C338,"yyyy-mm"),Bench!$A$4:$A$15,0))-1,"")</f>
        <v/>
      </c>
      <c r="V338" s="10" t="str">
        <f t="shared" si="39"/>
        <v/>
      </c>
      <c r="W338" s="10">
        <f>IF(E338="","n/a",COUNTIFS(GSTR2B!$B$4:$B$552,E338,GSTR2B!$C$4:$C$552,B338))</f>
        <v>1</v>
      </c>
      <c r="X338" s="10" t="str">
        <f t="shared" si="40"/>
        <v/>
      </c>
      <c r="Y338" s="11">
        <f>IF(N(W338)&gt;0,SUMIFS(GSTR2B!$F$4:$F$552,GSTR2B!$B$4:$B$552,E338,GSTR2B!$C$4:$C$552,B338),"")</f>
        <v>5105.28</v>
      </c>
      <c r="Z338" s="10" t="str">
        <f t="shared" si="41"/>
        <v/>
      </c>
    </row>
    <row r="339" spans="1:26" x14ac:dyDescent="0.3">
      <c r="A339" t="s">
        <v>3850</v>
      </c>
      <c r="B339" t="s">
        <v>3851</v>
      </c>
      <c r="C339" s="7">
        <v>46102</v>
      </c>
      <c r="D339" t="s">
        <v>206</v>
      </c>
      <c r="E339" t="s">
        <v>3097</v>
      </c>
      <c r="F339" t="s">
        <v>562</v>
      </c>
      <c r="G339" t="s">
        <v>1126</v>
      </c>
      <c r="H339">
        <v>2308</v>
      </c>
      <c r="I339">
        <v>134.07</v>
      </c>
      <c r="J339" t="s">
        <v>3043</v>
      </c>
      <c r="K339">
        <v>309433.56</v>
      </c>
      <c r="L339">
        <v>18</v>
      </c>
      <c r="M339">
        <v>55698.04</v>
      </c>
      <c r="N339">
        <v>365131.6</v>
      </c>
      <c r="O339" s="11">
        <f>IFERROR(INDEX(PO!$G$4:$G$563,MATCH(F339,PO!$A$4:$A$563,0)),"")</f>
        <v>134.07</v>
      </c>
      <c r="P339" s="12">
        <f>IFERROR(INDEX(GRN!$E$4:$E$559,MATCH(G339,GRN!$A$4:$A$559,0)),"")</f>
        <v>2308</v>
      </c>
      <c r="Q339" s="10" t="str">
        <f t="shared" si="35"/>
        <v/>
      </c>
      <c r="R339" s="10" t="str">
        <f t="shared" si="36"/>
        <v/>
      </c>
      <c r="S339" s="10" t="str">
        <f t="shared" si="37"/>
        <v/>
      </c>
      <c r="T339" s="10" t="str">
        <f t="shared" si="38"/>
        <v/>
      </c>
      <c r="U339" s="13" t="str">
        <f>IF(J339="Billet",I339/INDEX(Bench!$B$4:$B$15,MATCH(TEXT(C339,"yyyy-mm"),Bench!$A$4:$A$15,0))-1,"")</f>
        <v/>
      </c>
      <c r="V339" s="10" t="str">
        <f t="shared" si="39"/>
        <v/>
      </c>
      <c r="W339" s="10">
        <f>IF(E339="","n/a",COUNTIFS(GSTR2B!$B$4:$B$552,E339,GSTR2B!$C$4:$C$552,B339))</f>
        <v>1</v>
      </c>
      <c r="X339" s="10" t="str">
        <f t="shared" si="40"/>
        <v/>
      </c>
      <c r="Y339" s="11">
        <f>IF(N(W339)&gt;0,SUMIFS(GSTR2B!$F$4:$F$552,GSTR2B!$B$4:$B$552,E339,GSTR2B!$C$4:$C$552,B339),"")</f>
        <v>55698.04</v>
      </c>
      <c r="Z339" s="10" t="str">
        <f t="shared" si="41"/>
        <v/>
      </c>
    </row>
    <row r="340" spans="1:26" x14ac:dyDescent="0.3">
      <c r="A340" t="s">
        <v>3852</v>
      </c>
      <c r="B340" t="s">
        <v>3853</v>
      </c>
      <c r="C340" s="7">
        <v>45798</v>
      </c>
      <c r="D340" t="s">
        <v>277</v>
      </c>
      <c r="E340" t="s">
        <v>3152</v>
      </c>
      <c r="F340" t="s">
        <v>563</v>
      </c>
      <c r="G340" t="s">
        <v>1127</v>
      </c>
      <c r="H340">
        <v>3</v>
      </c>
      <c r="I340">
        <v>54568.57</v>
      </c>
      <c r="J340" t="s">
        <v>3053</v>
      </c>
      <c r="K340">
        <v>163705.71</v>
      </c>
      <c r="L340">
        <v>5</v>
      </c>
      <c r="M340">
        <v>8185.29</v>
      </c>
      <c r="N340">
        <v>171891</v>
      </c>
      <c r="O340" s="11">
        <f>IFERROR(INDEX(PO!$G$4:$G$563,MATCH(F340,PO!$A$4:$A$563,0)),"")</f>
        <v>54568.57</v>
      </c>
      <c r="P340" s="12">
        <f>IFERROR(INDEX(GRN!$E$4:$E$559,MATCH(G340,GRN!$A$4:$A$559,0)),"")</f>
        <v>3</v>
      </c>
      <c r="Q340" s="10" t="str">
        <f t="shared" si="35"/>
        <v/>
      </c>
      <c r="R340" s="10" t="str">
        <f t="shared" si="36"/>
        <v/>
      </c>
      <c r="S340" s="10" t="str">
        <f t="shared" si="37"/>
        <v/>
      </c>
      <c r="T340" s="10" t="str">
        <f t="shared" si="38"/>
        <v/>
      </c>
      <c r="U340" s="13" t="str">
        <f>IF(J340="Billet",I340/INDEX(Bench!$B$4:$B$15,MATCH(TEXT(C340,"yyyy-mm"),Bench!$A$4:$A$15,0))-1,"")</f>
        <v/>
      </c>
      <c r="V340" s="10" t="str">
        <f t="shared" si="39"/>
        <v/>
      </c>
      <c r="W340" s="10">
        <f>IF(E340="","n/a",COUNTIFS(GSTR2B!$B$4:$B$552,E340,GSTR2B!$C$4:$C$552,B340))</f>
        <v>1</v>
      </c>
      <c r="X340" s="10" t="str">
        <f t="shared" si="40"/>
        <v/>
      </c>
      <c r="Y340" s="11">
        <f>IF(N(W340)&gt;0,SUMIFS(GSTR2B!$F$4:$F$552,GSTR2B!$B$4:$B$552,E340,GSTR2B!$C$4:$C$552,B340),"")</f>
        <v>8185.29</v>
      </c>
      <c r="Z340" s="10" t="str">
        <f t="shared" si="41"/>
        <v/>
      </c>
    </row>
    <row r="341" spans="1:26" x14ac:dyDescent="0.3">
      <c r="A341" t="s">
        <v>3854</v>
      </c>
      <c r="B341" t="s">
        <v>3855</v>
      </c>
      <c r="C341" s="7">
        <v>45898</v>
      </c>
      <c r="D341" t="s">
        <v>193</v>
      </c>
      <c r="E341" t="s">
        <v>3056</v>
      </c>
      <c r="F341" t="s">
        <v>564</v>
      </c>
      <c r="G341" t="s">
        <v>1128</v>
      </c>
      <c r="H341">
        <v>10</v>
      </c>
      <c r="I341">
        <v>43301.120000000003</v>
      </c>
      <c r="J341" t="s">
        <v>3053</v>
      </c>
      <c r="K341">
        <v>433011.20000000001</v>
      </c>
      <c r="L341">
        <v>5</v>
      </c>
      <c r="M341">
        <v>21650.560000000001</v>
      </c>
      <c r="N341">
        <v>454661.76</v>
      </c>
      <c r="O341" s="11">
        <f>IFERROR(INDEX(PO!$G$4:$G$563,MATCH(F341,PO!$A$4:$A$563,0)),"")</f>
        <v>43301.120000000003</v>
      </c>
      <c r="P341" s="12">
        <f>IFERROR(INDEX(GRN!$E$4:$E$559,MATCH(G341,GRN!$A$4:$A$559,0)),"")</f>
        <v>10</v>
      </c>
      <c r="Q341" s="10" t="str">
        <f t="shared" si="35"/>
        <v/>
      </c>
      <c r="R341" s="10" t="str">
        <f t="shared" si="36"/>
        <v/>
      </c>
      <c r="S341" s="10" t="str">
        <f t="shared" si="37"/>
        <v/>
      </c>
      <c r="T341" s="10" t="str">
        <f t="shared" si="38"/>
        <v/>
      </c>
      <c r="U341" s="13" t="str">
        <f>IF(J341="Billet",I341/INDEX(Bench!$B$4:$B$15,MATCH(TEXT(C341,"yyyy-mm"),Bench!$A$4:$A$15,0))-1,"")</f>
        <v/>
      </c>
      <c r="V341" s="10" t="str">
        <f t="shared" si="39"/>
        <v/>
      </c>
      <c r="W341" s="10">
        <f>IF(E341="","n/a",COUNTIFS(GSTR2B!$B$4:$B$552,E341,GSTR2B!$C$4:$C$552,B341))</f>
        <v>1</v>
      </c>
      <c r="X341" s="10" t="str">
        <f t="shared" si="40"/>
        <v/>
      </c>
      <c r="Y341" s="11">
        <f>IF(N(W341)&gt;0,SUMIFS(GSTR2B!$F$4:$F$552,GSTR2B!$B$4:$B$552,E341,GSTR2B!$C$4:$C$552,B341),"")</f>
        <v>21650.560000000001</v>
      </c>
      <c r="Z341" s="10" t="str">
        <f t="shared" si="41"/>
        <v/>
      </c>
    </row>
    <row r="342" spans="1:26" x14ac:dyDescent="0.3">
      <c r="A342" t="s">
        <v>3856</v>
      </c>
      <c r="B342" t="s">
        <v>3857</v>
      </c>
      <c r="C342" s="7">
        <v>45834</v>
      </c>
      <c r="D342" t="s">
        <v>311</v>
      </c>
      <c r="E342" t="s">
        <v>3065</v>
      </c>
      <c r="F342" t="s">
        <v>565</v>
      </c>
      <c r="G342" t="s">
        <v>1129</v>
      </c>
      <c r="H342">
        <v>16220</v>
      </c>
      <c r="I342">
        <v>242.86</v>
      </c>
      <c r="J342" t="s">
        <v>3032</v>
      </c>
      <c r="K342">
        <v>3939189.2</v>
      </c>
      <c r="L342">
        <v>18</v>
      </c>
      <c r="M342">
        <v>709054.06</v>
      </c>
      <c r="N342">
        <v>4648243.26</v>
      </c>
      <c r="O342" s="11">
        <f>IFERROR(INDEX(PO!$G$4:$G$563,MATCH(F342,PO!$A$4:$A$563,0)),"")</f>
        <v>242.86</v>
      </c>
      <c r="P342" s="12">
        <f>IFERROR(INDEX(GRN!$E$4:$E$559,MATCH(G342,GRN!$A$4:$A$559,0)),"")</f>
        <v>16220</v>
      </c>
      <c r="Q342" s="10" t="str">
        <f t="shared" si="35"/>
        <v/>
      </c>
      <c r="R342" s="10" t="str">
        <f t="shared" si="36"/>
        <v/>
      </c>
      <c r="S342" s="10" t="str">
        <f t="shared" si="37"/>
        <v/>
      </c>
      <c r="T342" s="10" t="str">
        <f t="shared" si="38"/>
        <v/>
      </c>
      <c r="U342" s="13">
        <f>IF(J342="Billet",I342/INDEX(Bench!$B$4:$B$15,MATCH(TEXT(C342,"yyyy-mm"),Bench!$A$4:$A$15,0))-1,"")</f>
        <v>-3.2929941549342256E-4</v>
      </c>
      <c r="V342" s="10" t="str">
        <f t="shared" si="39"/>
        <v/>
      </c>
      <c r="W342" s="10">
        <f>IF(E342="","n/a",COUNTIFS(GSTR2B!$B$4:$B$552,E342,GSTR2B!$C$4:$C$552,B342))</f>
        <v>1</v>
      </c>
      <c r="X342" s="10" t="str">
        <f t="shared" si="40"/>
        <v/>
      </c>
      <c r="Y342" s="11">
        <f>IF(N(W342)&gt;0,SUMIFS(GSTR2B!$F$4:$F$552,GSTR2B!$B$4:$B$552,E342,GSTR2B!$C$4:$C$552,B342),"")</f>
        <v>709054.06</v>
      </c>
      <c r="Z342" s="10" t="str">
        <f t="shared" si="41"/>
        <v/>
      </c>
    </row>
    <row r="343" spans="1:26" x14ac:dyDescent="0.3">
      <c r="A343" t="s">
        <v>3858</v>
      </c>
      <c r="B343" t="s">
        <v>3859</v>
      </c>
      <c r="C343" s="7">
        <v>45972</v>
      </c>
      <c r="D343" t="s">
        <v>202</v>
      </c>
      <c r="E343" t="s">
        <v>3125</v>
      </c>
      <c r="F343" t="s">
        <v>566</v>
      </c>
      <c r="G343" t="s">
        <v>1130</v>
      </c>
      <c r="H343">
        <v>939</v>
      </c>
      <c r="I343">
        <v>500.99</v>
      </c>
      <c r="J343" t="s">
        <v>3048</v>
      </c>
      <c r="K343">
        <v>470429.61</v>
      </c>
      <c r="L343">
        <v>18</v>
      </c>
      <c r="M343">
        <v>84677.33</v>
      </c>
      <c r="N343">
        <v>555106.93999999994</v>
      </c>
      <c r="O343" s="11">
        <f>IFERROR(INDEX(PO!$G$4:$G$563,MATCH(F343,PO!$A$4:$A$563,0)),"")</f>
        <v>500.99</v>
      </c>
      <c r="P343" s="12">
        <f>IFERROR(INDEX(GRN!$E$4:$E$559,MATCH(G343,GRN!$A$4:$A$559,0)),"")</f>
        <v>939</v>
      </c>
      <c r="Q343" s="10" t="str">
        <f t="shared" si="35"/>
        <v/>
      </c>
      <c r="R343" s="10" t="str">
        <f t="shared" si="36"/>
        <v/>
      </c>
      <c r="S343" s="10" t="str">
        <f t="shared" si="37"/>
        <v/>
      </c>
      <c r="T343" s="10" t="str">
        <f t="shared" si="38"/>
        <v/>
      </c>
      <c r="U343" s="13" t="str">
        <f>IF(J343="Billet",I343/INDEX(Bench!$B$4:$B$15,MATCH(TEXT(C343,"yyyy-mm"),Bench!$A$4:$A$15,0))-1,"")</f>
        <v/>
      </c>
      <c r="V343" s="10" t="str">
        <f t="shared" si="39"/>
        <v/>
      </c>
      <c r="W343" s="10">
        <f>IF(E343="","n/a",COUNTIFS(GSTR2B!$B$4:$B$552,E343,GSTR2B!$C$4:$C$552,B343))</f>
        <v>1</v>
      </c>
      <c r="X343" s="10" t="str">
        <f t="shared" si="40"/>
        <v/>
      </c>
      <c r="Y343" s="11">
        <f>IF(N(W343)&gt;0,SUMIFS(GSTR2B!$F$4:$F$552,GSTR2B!$B$4:$B$552,E343,GSTR2B!$C$4:$C$552,B343),"")</f>
        <v>84677.33</v>
      </c>
      <c r="Z343" s="10" t="str">
        <f t="shared" si="41"/>
        <v/>
      </c>
    </row>
    <row r="344" spans="1:26" x14ac:dyDescent="0.3">
      <c r="A344" t="s">
        <v>3860</v>
      </c>
      <c r="B344" t="s">
        <v>3861</v>
      </c>
      <c r="C344" s="7">
        <v>46012</v>
      </c>
      <c r="D344" t="s">
        <v>210</v>
      </c>
      <c r="E344" t="s">
        <v>3045</v>
      </c>
      <c r="F344" t="s">
        <v>567</v>
      </c>
      <c r="H344">
        <v>1417</v>
      </c>
      <c r="I344">
        <v>85.5</v>
      </c>
      <c r="J344" t="s">
        <v>3043</v>
      </c>
      <c r="K344">
        <v>121153.5</v>
      </c>
      <c r="L344">
        <v>18</v>
      </c>
      <c r="M344">
        <v>21807.63</v>
      </c>
      <c r="N344">
        <v>142961.13</v>
      </c>
      <c r="O344" s="11">
        <f>IFERROR(INDEX(PO!$G$4:$G$563,MATCH(F344,PO!$A$4:$A$563,0)),"")</f>
        <v>85.5</v>
      </c>
      <c r="P344" s="12" t="str">
        <f>IFERROR(INDEX(GRN!$E$4:$E$559,MATCH(G344,GRN!$A$4:$A$559,0)),"")</f>
        <v/>
      </c>
      <c r="Q344" s="10" t="str">
        <f t="shared" si="35"/>
        <v/>
      </c>
      <c r="R344" s="10" t="str">
        <f t="shared" si="36"/>
        <v/>
      </c>
      <c r="S344" s="10" t="str">
        <f t="shared" si="37"/>
        <v>FLAG</v>
      </c>
      <c r="T344" s="10" t="str">
        <f t="shared" si="38"/>
        <v/>
      </c>
      <c r="U344" s="13" t="str">
        <f>IF(J344="Billet",I344/INDEX(Bench!$B$4:$B$15,MATCH(TEXT(C344,"yyyy-mm"),Bench!$A$4:$A$15,0))-1,"")</f>
        <v/>
      </c>
      <c r="V344" s="10" t="str">
        <f t="shared" si="39"/>
        <v/>
      </c>
      <c r="W344" s="10">
        <f>IF(E344="","n/a",COUNTIFS(GSTR2B!$B$4:$B$552,E344,GSTR2B!$C$4:$C$552,B344))</f>
        <v>1</v>
      </c>
      <c r="X344" s="10" t="str">
        <f t="shared" si="40"/>
        <v/>
      </c>
      <c r="Y344" s="11">
        <f>IF(N(W344)&gt;0,SUMIFS(GSTR2B!$F$4:$F$552,GSTR2B!$B$4:$B$552,E344,GSTR2B!$C$4:$C$552,B344),"")</f>
        <v>21807.63</v>
      </c>
      <c r="Z344" s="10" t="str">
        <f t="shared" si="41"/>
        <v/>
      </c>
    </row>
    <row r="345" spans="1:26" x14ac:dyDescent="0.3">
      <c r="A345" t="s">
        <v>3862</v>
      </c>
      <c r="B345" t="s">
        <v>3863</v>
      </c>
      <c r="C345" s="7">
        <v>45866</v>
      </c>
      <c r="D345" t="s">
        <v>193</v>
      </c>
      <c r="E345" t="s">
        <v>3056</v>
      </c>
      <c r="F345" t="s">
        <v>568</v>
      </c>
      <c r="G345" t="s">
        <v>1131</v>
      </c>
      <c r="H345">
        <v>12</v>
      </c>
      <c r="I345">
        <v>58258.080000000002</v>
      </c>
      <c r="J345" t="s">
        <v>3053</v>
      </c>
      <c r="K345">
        <v>699096.96</v>
      </c>
      <c r="L345">
        <v>5</v>
      </c>
      <c r="M345">
        <v>34954.85</v>
      </c>
      <c r="N345">
        <v>734051.80999999994</v>
      </c>
      <c r="O345" s="11">
        <f>IFERROR(INDEX(PO!$G$4:$G$563,MATCH(F345,PO!$A$4:$A$563,0)),"")</f>
        <v>58258.080000000002</v>
      </c>
      <c r="P345" s="12">
        <f>IFERROR(INDEX(GRN!$E$4:$E$559,MATCH(G345,GRN!$A$4:$A$559,0)),"")</f>
        <v>12</v>
      </c>
      <c r="Q345" s="10" t="str">
        <f t="shared" si="35"/>
        <v/>
      </c>
      <c r="R345" s="10" t="str">
        <f t="shared" si="36"/>
        <v/>
      </c>
      <c r="S345" s="10" t="str">
        <f t="shared" si="37"/>
        <v/>
      </c>
      <c r="T345" s="10" t="str">
        <f t="shared" si="38"/>
        <v/>
      </c>
      <c r="U345" s="13" t="str">
        <f>IF(J345="Billet",I345/INDEX(Bench!$B$4:$B$15,MATCH(TEXT(C345,"yyyy-mm"),Bench!$A$4:$A$15,0))-1,"")</f>
        <v/>
      </c>
      <c r="V345" s="10" t="str">
        <f t="shared" si="39"/>
        <v/>
      </c>
      <c r="W345" s="10">
        <f>IF(E345="","n/a",COUNTIFS(GSTR2B!$B$4:$B$552,E345,GSTR2B!$C$4:$C$552,B345))</f>
        <v>1</v>
      </c>
      <c r="X345" s="10" t="str">
        <f t="shared" si="40"/>
        <v/>
      </c>
      <c r="Y345" s="11">
        <f>IF(N(W345)&gt;0,SUMIFS(GSTR2B!$F$4:$F$552,GSTR2B!$B$4:$B$552,E345,GSTR2B!$C$4:$C$552,B345),"")</f>
        <v>34954.85</v>
      </c>
      <c r="Z345" s="10" t="str">
        <f t="shared" si="41"/>
        <v/>
      </c>
    </row>
    <row r="346" spans="1:26" x14ac:dyDescent="0.3">
      <c r="A346" t="s">
        <v>3864</v>
      </c>
      <c r="B346" t="s">
        <v>3865</v>
      </c>
      <c r="C346" s="7">
        <v>45807</v>
      </c>
      <c r="D346" t="s">
        <v>239</v>
      </c>
      <c r="E346" t="s">
        <v>3105</v>
      </c>
      <c r="F346" t="s">
        <v>569</v>
      </c>
      <c r="G346" t="s">
        <v>1132</v>
      </c>
      <c r="H346">
        <v>7</v>
      </c>
      <c r="I346">
        <v>57873.919999999998</v>
      </c>
      <c r="J346" t="s">
        <v>3053</v>
      </c>
      <c r="K346">
        <v>405117.44</v>
      </c>
      <c r="L346">
        <v>5</v>
      </c>
      <c r="M346">
        <v>20255.87</v>
      </c>
      <c r="N346">
        <v>425373.31</v>
      </c>
      <c r="O346" s="11">
        <f>IFERROR(INDEX(PO!$G$4:$G$563,MATCH(F346,PO!$A$4:$A$563,0)),"")</f>
        <v>57873.919999999998</v>
      </c>
      <c r="P346" s="12">
        <f>IFERROR(INDEX(GRN!$E$4:$E$559,MATCH(G346,GRN!$A$4:$A$559,0)),"")</f>
        <v>7</v>
      </c>
      <c r="Q346" s="10" t="str">
        <f t="shared" si="35"/>
        <v/>
      </c>
      <c r="R346" s="10" t="str">
        <f t="shared" si="36"/>
        <v/>
      </c>
      <c r="S346" s="10" t="str">
        <f t="shared" si="37"/>
        <v/>
      </c>
      <c r="T346" s="10" t="str">
        <f t="shared" si="38"/>
        <v/>
      </c>
      <c r="U346" s="13" t="str">
        <f>IF(J346="Billet",I346/INDEX(Bench!$B$4:$B$15,MATCH(TEXT(C346,"yyyy-mm"),Bench!$A$4:$A$15,0))-1,"")</f>
        <v/>
      </c>
      <c r="V346" s="10" t="str">
        <f t="shared" si="39"/>
        <v/>
      </c>
      <c r="W346" s="10">
        <f>IF(E346="","n/a",COUNTIFS(GSTR2B!$B$4:$B$552,E346,GSTR2B!$C$4:$C$552,B346))</f>
        <v>1</v>
      </c>
      <c r="X346" s="10" t="str">
        <f t="shared" si="40"/>
        <v/>
      </c>
      <c r="Y346" s="11">
        <f>IF(N(W346)&gt;0,SUMIFS(GSTR2B!$F$4:$F$552,GSTR2B!$B$4:$B$552,E346,GSTR2B!$C$4:$C$552,B346),"")</f>
        <v>20255.87</v>
      </c>
      <c r="Z346" s="10" t="str">
        <f t="shared" si="41"/>
        <v/>
      </c>
    </row>
    <row r="347" spans="1:26" x14ac:dyDescent="0.3">
      <c r="A347" t="s">
        <v>3866</v>
      </c>
      <c r="B347" t="s">
        <v>3867</v>
      </c>
      <c r="C347" s="7">
        <v>46075</v>
      </c>
      <c r="D347" t="s">
        <v>305</v>
      </c>
      <c r="E347" t="s">
        <v>3156</v>
      </c>
      <c r="F347" t="s">
        <v>570</v>
      </c>
      <c r="G347" t="s">
        <v>1133</v>
      </c>
      <c r="H347">
        <v>1</v>
      </c>
      <c r="I347">
        <v>44732.93</v>
      </c>
      <c r="J347" t="s">
        <v>3059</v>
      </c>
      <c r="K347">
        <v>44732.93</v>
      </c>
      <c r="L347">
        <v>18</v>
      </c>
      <c r="M347">
        <v>8051.93</v>
      </c>
      <c r="N347">
        <v>52784.86</v>
      </c>
      <c r="O347" s="11">
        <f>IFERROR(INDEX(PO!$G$4:$G$563,MATCH(F347,PO!$A$4:$A$563,0)),"")</f>
        <v>44732.93</v>
      </c>
      <c r="P347" s="12">
        <f>IFERROR(INDEX(GRN!$E$4:$E$559,MATCH(G347,GRN!$A$4:$A$559,0)),"")</f>
        <v>1</v>
      </c>
      <c r="Q347" s="10" t="str">
        <f t="shared" si="35"/>
        <v/>
      </c>
      <c r="R347" s="10" t="str">
        <f t="shared" si="36"/>
        <v/>
      </c>
      <c r="S347" s="10" t="str">
        <f t="shared" si="37"/>
        <v/>
      </c>
      <c r="T347" s="10" t="str">
        <f t="shared" si="38"/>
        <v/>
      </c>
      <c r="U347" s="13" t="str">
        <f>IF(J347="Billet",I347/INDEX(Bench!$B$4:$B$15,MATCH(TEXT(C347,"yyyy-mm"),Bench!$A$4:$A$15,0))-1,"")</f>
        <v/>
      </c>
      <c r="V347" s="10" t="str">
        <f t="shared" si="39"/>
        <v/>
      </c>
      <c r="W347" s="10">
        <f>IF(E347="","n/a",COUNTIFS(GSTR2B!$B$4:$B$552,E347,GSTR2B!$C$4:$C$552,B347))</f>
        <v>1</v>
      </c>
      <c r="X347" s="10" t="str">
        <f t="shared" si="40"/>
        <v/>
      </c>
      <c r="Y347" s="11">
        <f>IF(N(W347)&gt;0,SUMIFS(GSTR2B!$F$4:$F$552,GSTR2B!$B$4:$B$552,E347,GSTR2B!$C$4:$C$552,B347),"")</f>
        <v>8051.93</v>
      </c>
      <c r="Z347" s="10" t="str">
        <f t="shared" si="41"/>
        <v/>
      </c>
    </row>
    <row r="348" spans="1:26" x14ac:dyDescent="0.3">
      <c r="A348" t="s">
        <v>3868</v>
      </c>
      <c r="B348" t="s">
        <v>3869</v>
      </c>
      <c r="C348" s="7">
        <v>46012</v>
      </c>
      <c r="D348" t="s">
        <v>224</v>
      </c>
      <c r="E348" t="s">
        <v>3050</v>
      </c>
      <c r="F348" t="s">
        <v>571</v>
      </c>
      <c r="G348" t="s">
        <v>1134</v>
      </c>
      <c r="H348">
        <v>2455</v>
      </c>
      <c r="I348">
        <v>300.54000000000002</v>
      </c>
      <c r="J348" t="s">
        <v>3048</v>
      </c>
      <c r="K348">
        <v>737825.7</v>
      </c>
      <c r="L348">
        <v>18</v>
      </c>
      <c r="M348">
        <v>132808.63</v>
      </c>
      <c r="N348">
        <v>870634.33</v>
      </c>
      <c r="O348" s="11">
        <f>IFERROR(INDEX(PO!$G$4:$G$563,MATCH(F348,PO!$A$4:$A$563,0)),"")</f>
        <v>300.54000000000002</v>
      </c>
      <c r="P348" s="12">
        <f>IFERROR(INDEX(GRN!$E$4:$E$559,MATCH(G348,GRN!$A$4:$A$559,0)),"")</f>
        <v>2455</v>
      </c>
      <c r="Q348" s="10" t="str">
        <f t="shared" si="35"/>
        <v/>
      </c>
      <c r="R348" s="10" t="str">
        <f t="shared" si="36"/>
        <v/>
      </c>
      <c r="S348" s="10" t="str">
        <f t="shared" si="37"/>
        <v/>
      </c>
      <c r="T348" s="10" t="str">
        <f t="shared" si="38"/>
        <v/>
      </c>
      <c r="U348" s="13" t="str">
        <f>IF(J348="Billet",I348/INDEX(Bench!$B$4:$B$15,MATCH(TEXT(C348,"yyyy-mm"),Bench!$A$4:$A$15,0))-1,"")</f>
        <v/>
      </c>
      <c r="V348" s="10" t="str">
        <f t="shared" si="39"/>
        <v/>
      </c>
      <c r="W348" s="10">
        <f>IF(E348="","n/a",COUNTIFS(GSTR2B!$B$4:$B$552,E348,GSTR2B!$C$4:$C$552,B348))</f>
        <v>1</v>
      </c>
      <c r="X348" s="10" t="str">
        <f t="shared" si="40"/>
        <v/>
      </c>
      <c r="Y348" s="11">
        <f>IF(N(W348)&gt;0,SUMIFS(GSTR2B!$F$4:$F$552,GSTR2B!$B$4:$B$552,E348,GSTR2B!$C$4:$C$552,B348),"")</f>
        <v>132808.63</v>
      </c>
      <c r="Z348" s="10" t="str">
        <f t="shared" si="41"/>
        <v/>
      </c>
    </row>
    <row r="349" spans="1:26" x14ac:dyDescent="0.3">
      <c r="A349" t="s">
        <v>3870</v>
      </c>
      <c r="B349" t="s">
        <v>3871</v>
      </c>
      <c r="C349" s="7">
        <v>45916</v>
      </c>
      <c r="D349" t="s">
        <v>241</v>
      </c>
      <c r="E349" t="s">
        <v>3116</v>
      </c>
      <c r="F349" t="s">
        <v>572</v>
      </c>
      <c r="G349" t="s">
        <v>1135</v>
      </c>
      <c r="H349">
        <v>4391</v>
      </c>
      <c r="I349">
        <v>73.45</v>
      </c>
      <c r="J349" t="s">
        <v>3038</v>
      </c>
      <c r="K349">
        <v>322518.95</v>
      </c>
      <c r="L349">
        <v>18</v>
      </c>
      <c r="M349">
        <v>58053.41</v>
      </c>
      <c r="N349">
        <v>380572.36</v>
      </c>
      <c r="O349" s="11">
        <f>IFERROR(INDEX(PO!$G$4:$G$563,MATCH(F349,PO!$A$4:$A$563,0)),"")</f>
        <v>73.45</v>
      </c>
      <c r="P349" s="12">
        <f>IFERROR(INDEX(GRN!$E$4:$E$559,MATCH(G349,GRN!$A$4:$A$559,0)),"")</f>
        <v>4391</v>
      </c>
      <c r="Q349" s="10" t="str">
        <f t="shared" si="35"/>
        <v/>
      </c>
      <c r="R349" s="10" t="str">
        <f t="shared" si="36"/>
        <v/>
      </c>
      <c r="S349" s="10" t="str">
        <f t="shared" si="37"/>
        <v/>
      </c>
      <c r="T349" s="10" t="str">
        <f t="shared" si="38"/>
        <v/>
      </c>
      <c r="U349" s="13" t="str">
        <f>IF(J349="Billet",I349/INDEX(Bench!$B$4:$B$15,MATCH(TEXT(C349,"yyyy-mm"),Bench!$A$4:$A$15,0))-1,"")</f>
        <v/>
      </c>
      <c r="V349" s="10" t="str">
        <f t="shared" si="39"/>
        <v/>
      </c>
      <c r="W349" s="10">
        <f>IF(E349="","n/a",COUNTIFS(GSTR2B!$B$4:$B$552,E349,GSTR2B!$C$4:$C$552,B349))</f>
        <v>1</v>
      </c>
      <c r="X349" s="10" t="str">
        <f t="shared" si="40"/>
        <v/>
      </c>
      <c r="Y349" s="11">
        <f>IF(N(W349)&gt;0,SUMIFS(GSTR2B!$F$4:$F$552,GSTR2B!$B$4:$B$552,E349,GSTR2B!$C$4:$C$552,B349),"")</f>
        <v>58053.41</v>
      </c>
      <c r="Z349" s="10" t="str">
        <f t="shared" si="41"/>
        <v/>
      </c>
    </row>
    <row r="350" spans="1:26" x14ac:dyDescent="0.3">
      <c r="A350" t="s">
        <v>3872</v>
      </c>
      <c r="B350" t="s">
        <v>3873</v>
      </c>
      <c r="C350" s="7">
        <v>46000</v>
      </c>
      <c r="D350" t="s">
        <v>266</v>
      </c>
      <c r="E350" t="s">
        <v>3069</v>
      </c>
      <c r="F350" t="s">
        <v>573</v>
      </c>
      <c r="G350" t="s">
        <v>1136</v>
      </c>
      <c r="H350">
        <v>4405</v>
      </c>
      <c r="I350">
        <v>101.18</v>
      </c>
      <c r="J350" t="s">
        <v>3038</v>
      </c>
      <c r="K350">
        <v>445697.9</v>
      </c>
      <c r="L350">
        <v>18</v>
      </c>
      <c r="M350">
        <v>80225.62</v>
      </c>
      <c r="N350">
        <v>525923.52</v>
      </c>
      <c r="O350" s="11">
        <f>IFERROR(INDEX(PO!$G$4:$G$563,MATCH(F350,PO!$A$4:$A$563,0)),"")</f>
        <v>101.18</v>
      </c>
      <c r="P350" s="12">
        <f>IFERROR(INDEX(GRN!$E$4:$E$559,MATCH(G350,GRN!$A$4:$A$559,0)),"")</f>
        <v>4405</v>
      </c>
      <c r="Q350" s="10" t="str">
        <f t="shared" si="35"/>
        <v/>
      </c>
      <c r="R350" s="10" t="str">
        <f t="shared" si="36"/>
        <v/>
      </c>
      <c r="S350" s="10" t="str">
        <f t="shared" si="37"/>
        <v/>
      </c>
      <c r="T350" s="10" t="str">
        <f t="shared" si="38"/>
        <v/>
      </c>
      <c r="U350" s="13" t="str">
        <f>IF(J350="Billet",I350/INDEX(Bench!$B$4:$B$15,MATCH(TEXT(C350,"yyyy-mm"),Bench!$A$4:$A$15,0))-1,"")</f>
        <v/>
      </c>
      <c r="V350" s="10" t="str">
        <f t="shared" si="39"/>
        <v/>
      </c>
      <c r="W350" s="10">
        <f>IF(E350="","n/a",COUNTIFS(GSTR2B!$B$4:$B$552,E350,GSTR2B!$C$4:$C$552,B350))</f>
        <v>1</v>
      </c>
      <c r="X350" s="10" t="str">
        <f t="shared" si="40"/>
        <v/>
      </c>
      <c r="Y350" s="11">
        <f>IF(N(W350)&gt;0,SUMIFS(GSTR2B!$F$4:$F$552,GSTR2B!$B$4:$B$552,E350,GSTR2B!$C$4:$C$552,B350),"")</f>
        <v>80225.62</v>
      </c>
      <c r="Z350" s="10" t="str">
        <f t="shared" si="41"/>
        <v/>
      </c>
    </row>
    <row r="351" spans="1:26" x14ac:dyDescent="0.3">
      <c r="A351" t="s">
        <v>3874</v>
      </c>
      <c r="B351" t="s">
        <v>3875</v>
      </c>
      <c r="C351" s="7">
        <v>45780</v>
      </c>
      <c r="D351" t="s">
        <v>193</v>
      </c>
      <c r="E351" t="s">
        <v>3056</v>
      </c>
      <c r="F351" t="s">
        <v>574</v>
      </c>
      <c r="G351" t="s">
        <v>1137</v>
      </c>
      <c r="H351">
        <v>10</v>
      </c>
      <c r="I351">
        <v>59153.97</v>
      </c>
      <c r="J351" t="s">
        <v>3053</v>
      </c>
      <c r="K351">
        <v>591539.69999999995</v>
      </c>
      <c r="L351">
        <v>5</v>
      </c>
      <c r="M351">
        <v>29576.98</v>
      </c>
      <c r="N351">
        <v>621116.67999999993</v>
      </c>
      <c r="O351" s="11">
        <f>IFERROR(INDEX(PO!$G$4:$G$563,MATCH(F351,PO!$A$4:$A$563,0)),"")</f>
        <v>59153.97</v>
      </c>
      <c r="P351" s="12">
        <f>IFERROR(INDEX(GRN!$E$4:$E$559,MATCH(G351,GRN!$A$4:$A$559,0)),"")</f>
        <v>10</v>
      </c>
      <c r="Q351" s="10" t="str">
        <f t="shared" si="35"/>
        <v/>
      </c>
      <c r="R351" s="10" t="str">
        <f t="shared" si="36"/>
        <v/>
      </c>
      <c r="S351" s="10" t="str">
        <f t="shared" si="37"/>
        <v/>
      </c>
      <c r="T351" s="10" t="str">
        <f t="shared" si="38"/>
        <v/>
      </c>
      <c r="U351" s="13" t="str">
        <f>IF(J351="Billet",I351/INDEX(Bench!$B$4:$B$15,MATCH(TEXT(C351,"yyyy-mm"),Bench!$A$4:$A$15,0))-1,"")</f>
        <v/>
      </c>
      <c r="V351" s="10" t="str">
        <f t="shared" si="39"/>
        <v/>
      </c>
      <c r="W351" s="10">
        <f>IF(E351="","n/a",COUNTIFS(GSTR2B!$B$4:$B$552,E351,GSTR2B!$C$4:$C$552,B351))</f>
        <v>1</v>
      </c>
      <c r="X351" s="10" t="str">
        <f t="shared" si="40"/>
        <v/>
      </c>
      <c r="Y351" s="11">
        <f>IF(N(W351)&gt;0,SUMIFS(GSTR2B!$F$4:$F$552,GSTR2B!$B$4:$B$552,E351,GSTR2B!$C$4:$C$552,B351),"")</f>
        <v>29576.98</v>
      </c>
      <c r="Z351" s="10" t="str">
        <f t="shared" si="41"/>
        <v/>
      </c>
    </row>
    <row r="352" spans="1:26" x14ac:dyDescent="0.3">
      <c r="A352" t="s">
        <v>3876</v>
      </c>
      <c r="B352" t="s">
        <v>3877</v>
      </c>
      <c r="C352" s="7">
        <v>45755</v>
      </c>
      <c r="D352" t="s">
        <v>193</v>
      </c>
      <c r="E352" t="s">
        <v>3056</v>
      </c>
      <c r="F352" t="s">
        <v>575</v>
      </c>
      <c r="G352" t="s">
        <v>1138</v>
      </c>
      <c r="H352">
        <v>9</v>
      </c>
      <c r="I352">
        <v>41742.31</v>
      </c>
      <c r="J352" t="s">
        <v>3053</v>
      </c>
      <c r="K352">
        <v>375680.79</v>
      </c>
      <c r="L352">
        <v>5</v>
      </c>
      <c r="M352">
        <v>18784.04</v>
      </c>
      <c r="N352">
        <v>394464.83</v>
      </c>
      <c r="O352" s="11">
        <f>IFERROR(INDEX(PO!$G$4:$G$563,MATCH(F352,PO!$A$4:$A$563,0)),"")</f>
        <v>41742.31</v>
      </c>
      <c r="P352" s="12">
        <f>IFERROR(INDEX(GRN!$E$4:$E$559,MATCH(G352,GRN!$A$4:$A$559,0)),"")</f>
        <v>9</v>
      </c>
      <c r="Q352" s="10" t="str">
        <f t="shared" si="35"/>
        <v/>
      </c>
      <c r="R352" s="10" t="str">
        <f t="shared" si="36"/>
        <v/>
      </c>
      <c r="S352" s="10" t="str">
        <f t="shared" si="37"/>
        <v/>
      </c>
      <c r="T352" s="10" t="str">
        <f t="shared" si="38"/>
        <v/>
      </c>
      <c r="U352" s="13" t="str">
        <f>IF(J352="Billet",I352/INDEX(Bench!$B$4:$B$15,MATCH(TEXT(C352,"yyyy-mm"),Bench!$A$4:$A$15,0))-1,"")</f>
        <v/>
      </c>
      <c r="V352" s="10" t="str">
        <f t="shared" si="39"/>
        <v/>
      </c>
      <c r="W352" s="10">
        <f>IF(E352="","n/a",COUNTIFS(GSTR2B!$B$4:$B$552,E352,GSTR2B!$C$4:$C$552,B352))</f>
        <v>1</v>
      </c>
      <c r="X352" s="10" t="str">
        <f t="shared" si="40"/>
        <v/>
      </c>
      <c r="Y352" s="11">
        <f>IF(N(W352)&gt;0,SUMIFS(GSTR2B!$F$4:$F$552,GSTR2B!$B$4:$B$552,E352,GSTR2B!$C$4:$C$552,B352),"")</f>
        <v>18784.04</v>
      </c>
      <c r="Z352" s="10" t="str">
        <f t="shared" si="41"/>
        <v/>
      </c>
    </row>
    <row r="353" spans="1:26" x14ac:dyDescent="0.3">
      <c r="A353" t="s">
        <v>3878</v>
      </c>
      <c r="B353" t="s">
        <v>3879</v>
      </c>
      <c r="C353" s="7">
        <v>45892</v>
      </c>
      <c r="D353" t="s">
        <v>266</v>
      </c>
      <c r="E353" t="s">
        <v>3069</v>
      </c>
      <c r="F353" t="s">
        <v>576</v>
      </c>
      <c r="G353" t="s">
        <v>1139</v>
      </c>
      <c r="H353">
        <v>2023</v>
      </c>
      <c r="I353">
        <v>101.43</v>
      </c>
      <c r="J353" t="s">
        <v>3038</v>
      </c>
      <c r="K353">
        <v>205192.89</v>
      </c>
      <c r="L353">
        <v>18</v>
      </c>
      <c r="M353">
        <v>36934.720000000001</v>
      </c>
      <c r="N353">
        <v>242127.61</v>
      </c>
      <c r="O353" s="11">
        <f>IFERROR(INDEX(PO!$G$4:$G$563,MATCH(F353,PO!$A$4:$A$563,0)),"")</f>
        <v>101.43</v>
      </c>
      <c r="P353" s="12">
        <f>IFERROR(INDEX(GRN!$E$4:$E$559,MATCH(G353,GRN!$A$4:$A$559,0)),"")</f>
        <v>2023</v>
      </c>
      <c r="Q353" s="10" t="str">
        <f t="shared" si="35"/>
        <v/>
      </c>
      <c r="R353" s="10" t="str">
        <f t="shared" si="36"/>
        <v/>
      </c>
      <c r="S353" s="10" t="str">
        <f t="shared" si="37"/>
        <v/>
      </c>
      <c r="T353" s="10" t="str">
        <f t="shared" si="38"/>
        <v/>
      </c>
      <c r="U353" s="13" t="str">
        <f>IF(J353="Billet",I353/INDEX(Bench!$B$4:$B$15,MATCH(TEXT(C353,"yyyy-mm"),Bench!$A$4:$A$15,0))-1,"")</f>
        <v/>
      </c>
      <c r="V353" s="10" t="str">
        <f t="shared" si="39"/>
        <v/>
      </c>
      <c r="W353" s="10">
        <f>IF(E353="","n/a",COUNTIFS(GSTR2B!$B$4:$B$552,E353,GSTR2B!$C$4:$C$552,B353))</f>
        <v>1</v>
      </c>
      <c r="X353" s="10" t="str">
        <f t="shared" si="40"/>
        <v/>
      </c>
      <c r="Y353" s="11">
        <f>IF(N(W353)&gt;0,SUMIFS(GSTR2B!$F$4:$F$552,GSTR2B!$B$4:$B$552,E353,GSTR2B!$C$4:$C$552,B353),"")</f>
        <v>36934.720000000001</v>
      </c>
      <c r="Z353" s="10" t="str">
        <f t="shared" si="41"/>
        <v/>
      </c>
    </row>
    <row r="354" spans="1:26" x14ac:dyDescent="0.3">
      <c r="A354" t="s">
        <v>3880</v>
      </c>
      <c r="B354" t="s">
        <v>3881</v>
      </c>
      <c r="C354" s="7">
        <v>45992</v>
      </c>
      <c r="D354" t="s">
        <v>305</v>
      </c>
      <c r="E354" t="s">
        <v>3156</v>
      </c>
      <c r="F354" t="s">
        <v>577</v>
      </c>
      <c r="G354" t="s">
        <v>1140</v>
      </c>
      <c r="H354">
        <v>0</v>
      </c>
      <c r="I354">
        <v>101101.1</v>
      </c>
      <c r="J354" t="s">
        <v>3059</v>
      </c>
      <c r="K354">
        <v>0</v>
      </c>
      <c r="L354">
        <v>18</v>
      </c>
      <c r="M354">
        <v>0</v>
      </c>
      <c r="N354">
        <v>0</v>
      </c>
      <c r="O354" s="11">
        <f>IFERROR(INDEX(PO!$G$4:$G$563,MATCH(F354,PO!$A$4:$A$563,0)),"")</f>
        <v>101101.1</v>
      </c>
      <c r="P354" s="12">
        <f>IFERROR(INDEX(GRN!$E$4:$E$559,MATCH(G354,GRN!$A$4:$A$559,0)),"")</f>
        <v>0</v>
      </c>
      <c r="Q354" s="10" t="str">
        <f t="shared" si="35"/>
        <v/>
      </c>
      <c r="R354" s="10" t="str">
        <f t="shared" si="36"/>
        <v/>
      </c>
      <c r="S354" s="10" t="str">
        <f t="shared" si="37"/>
        <v/>
      </c>
      <c r="T354" s="10" t="str">
        <f t="shared" si="38"/>
        <v/>
      </c>
      <c r="U354" s="13" t="str">
        <f>IF(J354="Billet",I354/INDEX(Bench!$B$4:$B$15,MATCH(TEXT(C354,"yyyy-mm"),Bench!$A$4:$A$15,0))-1,"")</f>
        <v/>
      </c>
      <c r="V354" s="10" t="str">
        <f t="shared" si="39"/>
        <v/>
      </c>
      <c r="W354" s="10">
        <f>IF(E354="","n/a",COUNTIFS(GSTR2B!$B$4:$B$552,E354,GSTR2B!$C$4:$C$552,B354))</f>
        <v>1</v>
      </c>
      <c r="X354" s="10" t="str">
        <f t="shared" si="40"/>
        <v/>
      </c>
      <c r="Y354" s="11">
        <f>IF(N(W354)&gt;0,SUMIFS(GSTR2B!$F$4:$F$552,GSTR2B!$B$4:$B$552,E354,GSTR2B!$C$4:$C$552,B354),"")</f>
        <v>0</v>
      </c>
      <c r="Z354" s="10" t="str">
        <f t="shared" si="41"/>
        <v/>
      </c>
    </row>
    <row r="355" spans="1:26" x14ac:dyDescent="0.3">
      <c r="A355" t="s">
        <v>3882</v>
      </c>
      <c r="B355" t="s">
        <v>3883</v>
      </c>
      <c r="C355" s="7">
        <v>45778</v>
      </c>
      <c r="D355" t="s">
        <v>206</v>
      </c>
      <c r="E355" t="s">
        <v>3097</v>
      </c>
      <c r="F355" t="s">
        <v>578</v>
      </c>
      <c r="G355" t="s">
        <v>1141</v>
      </c>
      <c r="H355">
        <v>1407</v>
      </c>
      <c r="I355">
        <v>97.58</v>
      </c>
      <c r="J355" t="s">
        <v>3043</v>
      </c>
      <c r="K355">
        <v>137295.06</v>
      </c>
      <c r="L355">
        <v>18</v>
      </c>
      <c r="M355">
        <v>24713.11</v>
      </c>
      <c r="N355">
        <v>162008.17000000001</v>
      </c>
      <c r="O355" s="11">
        <f>IFERROR(INDEX(PO!$G$4:$G$563,MATCH(F355,PO!$A$4:$A$563,0)),"")</f>
        <v>97.58</v>
      </c>
      <c r="P355" s="12">
        <f>IFERROR(INDEX(GRN!$E$4:$E$559,MATCH(G355,GRN!$A$4:$A$559,0)),"")</f>
        <v>1407</v>
      </c>
      <c r="Q355" s="10" t="str">
        <f t="shared" si="35"/>
        <v/>
      </c>
      <c r="R355" s="10" t="str">
        <f t="shared" si="36"/>
        <v/>
      </c>
      <c r="S355" s="10" t="str">
        <f t="shared" si="37"/>
        <v/>
      </c>
      <c r="T355" s="10" t="str">
        <f t="shared" si="38"/>
        <v/>
      </c>
      <c r="U355" s="13" t="str">
        <f>IF(J355="Billet",I355/INDEX(Bench!$B$4:$B$15,MATCH(TEXT(C355,"yyyy-mm"),Bench!$A$4:$A$15,0))-1,"")</f>
        <v/>
      </c>
      <c r="V355" s="10" t="str">
        <f t="shared" si="39"/>
        <v/>
      </c>
      <c r="W355" s="10">
        <f>IF(E355="","n/a",COUNTIFS(GSTR2B!$B$4:$B$552,E355,GSTR2B!$C$4:$C$552,B355))</f>
        <v>1</v>
      </c>
      <c r="X355" s="10" t="str">
        <f t="shared" si="40"/>
        <v/>
      </c>
      <c r="Y355" s="11">
        <f>IF(N(W355)&gt;0,SUMIFS(GSTR2B!$F$4:$F$552,GSTR2B!$B$4:$B$552,E355,GSTR2B!$C$4:$C$552,B355),"")</f>
        <v>24713.11</v>
      </c>
      <c r="Z355" s="10" t="str">
        <f t="shared" si="41"/>
        <v/>
      </c>
    </row>
    <row r="356" spans="1:26" x14ac:dyDescent="0.3">
      <c r="A356" t="s">
        <v>3884</v>
      </c>
      <c r="B356" t="s">
        <v>3885</v>
      </c>
      <c r="C356" s="7">
        <v>45880</v>
      </c>
      <c r="D356" t="s">
        <v>239</v>
      </c>
      <c r="E356" t="s">
        <v>3105</v>
      </c>
      <c r="F356" t="s">
        <v>579</v>
      </c>
      <c r="G356" t="s">
        <v>1142</v>
      </c>
      <c r="H356">
        <v>9</v>
      </c>
      <c r="I356">
        <v>56529.09</v>
      </c>
      <c r="J356" t="s">
        <v>3053</v>
      </c>
      <c r="K356">
        <v>508761.81</v>
      </c>
      <c r="L356">
        <v>5</v>
      </c>
      <c r="M356">
        <v>25438.09</v>
      </c>
      <c r="N356">
        <v>534199.9</v>
      </c>
      <c r="O356" s="11">
        <f>IFERROR(INDEX(PO!$G$4:$G$563,MATCH(F356,PO!$A$4:$A$563,0)),"")</f>
        <v>56529.09</v>
      </c>
      <c r="P356" s="12">
        <f>IFERROR(INDEX(GRN!$E$4:$E$559,MATCH(G356,GRN!$A$4:$A$559,0)),"")</f>
        <v>9</v>
      </c>
      <c r="Q356" s="10" t="str">
        <f t="shared" si="35"/>
        <v/>
      </c>
      <c r="R356" s="10" t="str">
        <f t="shared" si="36"/>
        <v/>
      </c>
      <c r="S356" s="10" t="str">
        <f t="shared" si="37"/>
        <v/>
      </c>
      <c r="T356" s="10" t="str">
        <f t="shared" si="38"/>
        <v/>
      </c>
      <c r="U356" s="13" t="str">
        <f>IF(J356="Billet",I356/INDEX(Bench!$B$4:$B$15,MATCH(TEXT(C356,"yyyy-mm"),Bench!$A$4:$A$15,0))-1,"")</f>
        <v/>
      </c>
      <c r="V356" s="10" t="str">
        <f t="shared" si="39"/>
        <v/>
      </c>
      <c r="W356" s="10">
        <f>IF(E356="","n/a",COUNTIFS(GSTR2B!$B$4:$B$552,E356,GSTR2B!$C$4:$C$552,B356))</f>
        <v>1</v>
      </c>
      <c r="X356" s="10" t="str">
        <f t="shared" si="40"/>
        <v/>
      </c>
      <c r="Y356" s="11">
        <f>IF(N(W356)&gt;0,SUMIFS(GSTR2B!$F$4:$F$552,GSTR2B!$B$4:$B$552,E356,GSTR2B!$C$4:$C$552,B356),"")</f>
        <v>25438.09</v>
      </c>
      <c r="Z356" s="10" t="str">
        <f t="shared" si="41"/>
        <v/>
      </c>
    </row>
    <row r="357" spans="1:26" x14ac:dyDescent="0.3">
      <c r="A357" t="s">
        <v>3886</v>
      </c>
      <c r="B357" t="s">
        <v>3887</v>
      </c>
      <c r="C357" s="7">
        <v>45798</v>
      </c>
      <c r="D357" t="s">
        <v>305</v>
      </c>
      <c r="E357" t="s">
        <v>3156</v>
      </c>
      <c r="F357" t="s">
        <v>580</v>
      </c>
      <c r="G357" t="s">
        <v>1143</v>
      </c>
      <c r="H357">
        <v>1</v>
      </c>
      <c r="I357">
        <v>59050.87</v>
      </c>
      <c r="J357" t="s">
        <v>3059</v>
      </c>
      <c r="K357">
        <v>59050.87</v>
      </c>
      <c r="L357">
        <v>18</v>
      </c>
      <c r="M357">
        <v>10629.16</v>
      </c>
      <c r="N357">
        <v>69680.03</v>
      </c>
      <c r="O357" s="11">
        <f>IFERROR(INDEX(PO!$G$4:$G$563,MATCH(F357,PO!$A$4:$A$563,0)),"")</f>
        <v>59050.87</v>
      </c>
      <c r="P357" s="12">
        <f>IFERROR(INDEX(GRN!$E$4:$E$559,MATCH(G357,GRN!$A$4:$A$559,0)),"")</f>
        <v>1</v>
      </c>
      <c r="Q357" s="10" t="str">
        <f t="shared" si="35"/>
        <v/>
      </c>
      <c r="R357" s="10" t="str">
        <f t="shared" si="36"/>
        <v/>
      </c>
      <c r="S357" s="10" t="str">
        <f t="shared" si="37"/>
        <v/>
      </c>
      <c r="T357" s="10" t="str">
        <f t="shared" si="38"/>
        <v/>
      </c>
      <c r="U357" s="13" t="str">
        <f>IF(J357="Billet",I357/INDEX(Bench!$B$4:$B$15,MATCH(TEXT(C357,"yyyy-mm"),Bench!$A$4:$A$15,0))-1,"")</f>
        <v/>
      </c>
      <c r="V357" s="10" t="str">
        <f t="shared" si="39"/>
        <v/>
      </c>
      <c r="W357" s="10">
        <f>IF(E357="","n/a",COUNTIFS(GSTR2B!$B$4:$B$552,E357,GSTR2B!$C$4:$C$552,B357))</f>
        <v>1</v>
      </c>
      <c r="X357" s="10" t="str">
        <f t="shared" si="40"/>
        <v/>
      </c>
      <c r="Y357" s="11">
        <f>IF(N(W357)&gt;0,SUMIFS(GSTR2B!$F$4:$F$552,GSTR2B!$B$4:$B$552,E357,GSTR2B!$C$4:$C$552,B357),"")</f>
        <v>10629.16</v>
      </c>
      <c r="Z357" s="10" t="str">
        <f t="shared" si="41"/>
        <v/>
      </c>
    </row>
    <row r="358" spans="1:26" x14ac:dyDescent="0.3">
      <c r="A358" t="s">
        <v>3888</v>
      </c>
      <c r="B358" t="s">
        <v>3889</v>
      </c>
      <c r="C358" s="7">
        <v>46061</v>
      </c>
      <c r="D358" t="s">
        <v>224</v>
      </c>
      <c r="E358" t="s">
        <v>3050</v>
      </c>
      <c r="F358" t="s">
        <v>581</v>
      </c>
      <c r="G358" t="s">
        <v>1144</v>
      </c>
      <c r="H358">
        <v>2682</v>
      </c>
      <c r="I358">
        <v>499.94</v>
      </c>
      <c r="J358" t="s">
        <v>3048</v>
      </c>
      <c r="K358">
        <v>1340839.08</v>
      </c>
      <c r="L358">
        <v>18</v>
      </c>
      <c r="M358">
        <v>241351.03</v>
      </c>
      <c r="N358">
        <v>1582190.11</v>
      </c>
      <c r="O358" s="11">
        <f>IFERROR(INDEX(PO!$G$4:$G$563,MATCH(F358,PO!$A$4:$A$563,0)),"")</f>
        <v>499.94</v>
      </c>
      <c r="P358" s="12">
        <f>IFERROR(INDEX(GRN!$E$4:$E$559,MATCH(G358,GRN!$A$4:$A$559,0)),"")</f>
        <v>2682</v>
      </c>
      <c r="Q358" s="10" t="str">
        <f t="shared" si="35"/>
        <v/>
      </c>
      <c r="R358" s="10" t="str">
        <f t="shared" si="36"/>
        <v/>
      </c>
      <c r="S358" s="10" t="str">
        <f t="shared" si="37"/>
        <v/>
      </c>
      <c r="T358" s="10" t="str">
        <f t="shared" si="38"/>
        <v/>
      </c>
      <c r="U358" s="13" t="str">
        <f>IF(J358="Billet",I358/INDEX(Bench!$B$4:$B$15,MATCH(TEXT(C358,"yyyy-mm"),Bench!$A$4:$A$15,0))-1,"")</f>
        <v/>
      </c>
      <c r="V358" s="10" t="str">
        <f t="shared" si="39"/>
        <v/>
      </c>
      <c r="W358" s="10">
        <f>IF(E358="","n/a",COUNTIFS(GSTR2B!$B$4:$B$552,E358,GSTR2B!$C$4:$C$552,B358))</f>
        <v>1</v>
      </c>
      <c r="X358" s="10" t="str">
        <f t="shared" si="40"/>
        <v/>
      </c>
      <c r="Y358" s="11">
        <f>IF(N(W358)&gt;0,SUMIFS(GSTR2B!$F$4:$F$552,GSTR2B!$B$4:$B$552,E358,GSTR2B!$C$4:$C$552,B358),"")</f>
        <v>241351.03</v>
      </c>
      <c r="Z358" s="10" t="str">
        <f t="shared" si="41"/>
        <v/>
      </c>
    </row>
    <row r="359" spans="1:26" x14ac:dyDescent="0.3">
      <c r="A359" t="s">
        <v>3890</v>
      </c>
      <c r="B359" t="s">
        <v>3891</v>
      </c>
      <c r="C359" s="7">
        <v>46103</v>
      </c>
      <c r="D359" t="s">
        <v>253</v>
      </c>
      <c r="E359" t="s">
        <v>3129</v>
      </c>
      <c r="F359" t="s">
        <v>582</v>
      </c>
      <c r="G359" t="s">
        <v>1145</v>
      </c>
      <c r="H359">
        <v>11</v>
      </c>
      <c r="I359">
        <v>25324.01</v>
      </c>
      <c r="J359" t="s">
        <v>3053</v>
      </c>
      <c r="K359">
        <v>278564.11</v>
      </c>
      <c r="L359">
        <v>5</v>
      </c>
      <c r="M359">
        <v>13928.21</v>
      </c>
      <c r="N359">
        <v>292492.32</v>
      </c>
      <c r="O359" s="11">
        <f>IFERROR(INDEX(PO!$G$4:$G$563,MATCH(F359,PO!$A$4:$A$563,0)),"")</f>
        <v>25324.01</v>
      </c>
      <c r="P359" s="12">
        <f>IFERROR(INDEX(GRN!$E$4:$E$559,MATCH(G359,GRN!$A$4:$A$559,0)),"")</f>
        <v>11</v>
      </c>
      <c r="Q359" s="10" t="str">
        <f t="shared" si="35"/>
        <v/>
      </c>
      <c r="R359" s="10" t="str">
        <f t="shared" si="36"/>
        <v/>
      </c>
      <c r="S359" s="10" t="str">
        <f t="shared" si="37"/>
        <v/>
      </c>
      <c r="T359" s="10" t="str">
        <f t="shared" si="38"/>
        <v/>
      </c>
      <c r="U359" s="13" t="str">
        <f>IF(J359="Billet",I359/INDEX(Bench!$B$4:$B$15,MATCH(TEXT(C359,"yyyy-mm"),Bench!$A$4:$A$15,0))-1,"")</f>
        <v/>
      </c>
      <c r="V359" s="10" t="str">
        <f t="shared" si="39"/>
        <v/>
      </c>
      <c r="W359" s="10">
        <f>IF(E359="","n/a",COUNTIFS(GSTR2B!$B$4:$B$552,E359,GSTR2B!$C$4:$C$552,B359))</f>
        <v>1</v>
      </c>
      <c r="X359" s="10" t="str">
        <f t="shared" si="40"/>
        <v/>
      </c>
      <c r="Y359" s="11">
        <f>IF(N(W359)&gt;0,SUMIFS(GSTR2B!$F$4:$F$552,GSTR2B!$B$4:$B$552,E359,GSTR2B!$C$4:$C$552,B359),"")</f>
        <v>13928.21</v>
      </c>
      <c r="Z359" s="10" t="str">
        <f t="shared" si="41"/>
        <v/>
      </c>
    </row>
    <row r="360" spans="1:26" x14ac:dyDescent="0.3">
      <c r="A360" t="s">
        <v>3892</v>
      </c>
      <c r="B360" t="s">
        <v>3893</v>
      </c>
      <c r="C360" s="7">
        <v>45941</v>
      </c>
      <c r="D360" t="s">
        <v>277</v>
      </c>
      <c r="E360" t="s">
        <v>3152</v>
      </c>
      <c r="F360" t="s">
        <v>583</v>
      </c>
      <c r="G360" t="s">
        <v>1146</v>
      </c>
      <c r="H360">
        <v>9</v>
      </c>
      <c r="I360">
        <v>31232.560000000001</v>
      </c>
      <c r="J360" t="s">
        <v>3053</v>
      </c>
      <c r="K360">
        <v>281093.03999999998</v>
      </c>
      <c r="L360">
        <v>5</v>
      </c>
      <c r="M360">
        <v>14054.65</v>
      </c>
      <c r="N360">
        <v>295147.69</v>
      </c>
      <c r="O360" s="11">
        <f>IFERROR(INDEX(PO!$G$4:$G$563,MATCH(F360,PO!$A$4:$A$563,0)),"")</f>
        <v>31232.560000000001</v>
      </c>
      <c r="P360" s="12">
        <f>IFERROR(INDEX(GRN!$E$4:$E$559,MATCH(G360,GRN!$A$4:$A$559,0)),"")</f>
        <v>9</v>
      </c>
      <c r="Q360" s="10" t="str">
        <f t="shared" si="35"/>
        <v/>
      </c>
      <c r="R360" s="10" t="str">
        <f t="shared" si="36"/>
        <v/>
      </c>
      <c r="S360" s="10" t="str">
        <f t="shared" si="37"/>
        <v/>
      </c>
      <c r="T360" s="10" t="str">
        <f t="shared" si="38"/>
        <v/>
      </c>
      <c r="U360" s="13" t="str">
        <f>IF(J360="Billet",I360/INDEX(Bench!$B$4:$B$15,MATCH(TEXT(C360,"yyyy-mm"),Bench!$A$4:$A$15,0))-1,"")</f>
        <v/>
      </c>
      <c r="V360" s="10" t="str">
        <f t="shared" si="39"/>
        <v/>
      </c>
      <c r="W360" s="10">
        <f>IF(E360="","n/a",COUNTIFS(GSTR2B!$B$4:$B$552,E360,GSTR2B!$C$4:$C$552,B360))</f>
        <v>1</v>
      </c>
      <c r="X360" s="10" t="str">
        <f t="shared" si="40"/>
        <v/>
      </c>
      <c r="Y360" s="11">
        <f>IF(N(W360)&gt;0,SUMIFS(GSTR2B!$F$4:$F$552,GSTR2B!$B$4:$B$552,E360,GSTR2B!$C$4:$C$552,B360),"")</f>
        <v>14054.65</v>
      </c>
      <c r="Z360" s="10" t="str">
        <f t="shared" si="41"/>
        <v/>
      </c>
    </row>
    <row r="361" spans="1:26" x14ac:dyDescent="0.3">
      <c r="A361" t="s">
        <v>3894</v>
      </c>
      <c r="B361" t="s">
        <v>3895</v>
      </c>
      <c r="C361" s="7">
        <v>45865</v>
      </c>
      <c r="D361" t="s">
        <v>266</v>
      </c>
      <c r="E361" t="s">
        <v>3069</v>
      </c>
      <c r="F361" t="s">
        <v>584</v>
      </c>
      <c r="G361" t="s">
        <v>1147</v>
      </c>
      <c r="H361">
        <v>5614</v>
      </c>
      <c r="I361">
        <v>85.75</v>
      </c>
      <c r="J361" t="s">
        <v>3038</v>
      </c>
      <c r="K361">
        <v>481400.5</v>
      </c>
      <c r="L361">
        <v>18</v>
      </c>
      <c r="M361">
        <v>86652.09</v>
      </c>
      <c r="N361">
        <v>568052.59</v>
      </c>
      <c r="O361" s="11">
        <f>IFERROR(INDEX(PO!$G$4:$G$563,MATCH(F361,PO!$A$4:$A$563,0)),"")</f>
        <v>85.75</v>
      </c>
      <c r="P361" s="12">
        <f>IFERROR(INDEX(GRN!$E$4:$E$559,MATCH(G361,GRN!$A$4:$A$559,0)),"")</f>
        <v>5614</v>
      </c>
      <c r="Q361" s="10" t="str">
        <f t="shared" si="35"/>
        <v/>
      </c>
      <c r="R361" s="10" t="str">
        <f t="shared" si="36"/>
        <v/>
      </c>
      <c r="S361" s="10" t="str">
        <f t="shared" si="37"/>
        <v/>
      </c>
      <c r="T361" s="10" t="str">
        <f t="shared" si="38"/>
        <v/>
      </c>
      <c r="U361" s="13" t="str">
        <f>IF(J361="Billet",I361/INDEX(Bench!$B$4:$B$15,MATCH(TEXT(C361,"yyyy-mm"),Bench!$A$4:$A$15,0))-1,"")</f>
        <v/>
      </c>
      <c r="V361" s="10" t="str">
        <f t="shared" si="39"/>
        <v/>
      </c>
      <c r="W361" s="10">
        <f>IF(E361="","n/a",COUNTIFS(GSTR2B!$B$4:$B$552,E361,GSTR2B!$C$4:$C$552,B361))</f>
        <v>1</v>
      </c>
      <c r="X361" s="10" t="str">
        <f t="shared" si="40"/>
        <v/>
      </c>
      <c r="Y361" s="11">
        <f>IF(N(W361)&gt;0,SUMIFS(GSTR2B!$F$4:$F$552,GSTR2B!$B$4:$B$552,E361,GSTR2B!$C$4:$C$552,B361),"")</f>
        <v>86652.09</v>
      </c>
      <c r="Z361" s="10" t="str">
        <f t="shared" si="41"/>
        <v/>
      </c>
    </row>
    <row r="362" spans="1:26" x14ac:dyDescent="0.3">
      <c r="A362" t="s">
        <v>3896</v>
      </c>
      <c r="B362" t="s">
        <v>3897</v>
      </c>
      <c r="C362" s="7">
        <v>45915</v>
      </c>
      <c r="D362" t="s">
        <v>229</v>
      </c>
      <c r="E362" t="s">
        <v>3077</v>
      </c>
      <c r="F362" t="s">
        <v>585</v>
      </c>
      <c r="G362" t="s">
        <v>1148</v>
      </c>
      <c r="H362">
        <v>2609</v>
      </c>
      <c r="I362">
        <v>219.59</v>
      </c>
      <c r="J362" t="s">
        <v>3048</v>
      </c>
      <c r="K362">
        <v>572910.31000000006</v>
      </c>
      <c r="L362">
        <v>18</v>
      </c>
      <c r="M362">
        <v>103123.86</v>
      </c>
      <c r="N362">
        <v>676034.17</v>
      </c>
      <c r="O362" s="11">
        <f>IFERROR(INDEX(PO!$G$4:$G$563,MATCH(F362,PO!$A$4:$A$563,0)),"")</f>
        <v>219.59</v>
      </c>
      <c r="P362" s="12">
        <f>IFERROR(INDEX(GRN!$E$4:$E$559,MATCH(G362,GRN!$A$4:$A$559,0)),"")</f>
        <v>2609</v>
      </c>
      <c r="Q362" s="10" t="str">
        <f t="shared" si="35"/>
        <v/>
      </c>
      <c r="R362" s="10" t="str">
        <f t="shared" si="36"/>
        <v/>
      </c>
      <c r="S362" s="10" t="str">
        <f t="shared" si="37"/>
        <v/>
      </c>
      <c r="T362" s="10" t="str">
        <f t="shared" si="38"/>
        <v/>
      </c>
      <c r="U362" s="13" t="str">
        <f>IF(J362="Billet",I362/INDEX(Bench!$B$4:$B$15,MATCH(TEXT(C362,"yyyy-mm"),Bench!$A$4:$A$15,0))-1,"")</f>
        <v/>
      </c>
      <c r="V362" s="10" t="str">
        <f t="shared" si="39"/>
        <v/>
      </c>
      <c r="W362" s="10">
        <f>IF(E362="","n/a",COUNTIFS(GSTR2B!$B$4:$B$552,E362,GSTR2B!$C$4:$C$552,B362))</f>
        <v>1</v>
      </c>
      <c r="X362" s="10" t="str">
        <f t="shared" si="40"/>
        <v/>
      </c>
      <c r="Y362" s="11">
        <f>IF(N(W362)&gt;0,SUMIFS(GSTR2B!$F$4:$F$552,GSTR2B!$B$4:$B$552,E362,GSTR2B!$C$4:$C$552,B362),"")</f>
        <v>103123.86</v>
      </c>
      <c r="Z362" s="10" t="str">
        <f t="shared" si="41"/>
        <v/>
      </c>
    </row>
    <row r="363" spans="1:26" x14ac:dyDescent="0.3">
      <c r="A363" t="s">
        <v>3898</v>
      </c>
      <c r="B363" t="s">
        <v>3899</v>
      </c>
      <c r="C363" s="7">
        <v>45817</v>
      </c>
      <c r="D363" t="s">
        <v>210</v>
      </c>
      <c r="E363" t="s">
        <v>3045</v>
      </c>
      <c r="F363" t="s">
        <v>586</v>
      </c>
      <c r="G363" t="s">
        <v>1149</v>
      </c>
      <c r="H363">
        <v>2248</v>
      </c>
      <c r="I363">
        <v>92.3</v>
      </c>
      <c r="J363" t="s">
        <v>3043</v>
      </c>
      <c r="K363">
        <v>207490.4</v>
      </c>
      <c r="L363">
        <v>18</v>
      </c>
      <c r="M363">
        <v>37348.269999999997</v>
      </c>
      <c r="N363">
        <v>244838.67</v>
      </c>
      <c r="O363" s="11">
        <f>IFERROR(INDEX(PO!$G$4:$G$563,MATCH(F363,PO!$A$4:$A$563,0)),"")</f>
        <v>92.3</v>
      </c>
      <c r="P363" s="12">
        <f>IFERROR(INDEX(GRN!$E$4:$E$559,MATCH(G363,GRN!$A$4:$A$559,0)),"")</f>
        <v>2248</v>
      </c>
      <c r="Q363" s="10" t="str">
        <f t="shared" si="35"/>
        <v/>
      </c>
      <c r="R363" s="10" t="str">
        <f t="shared" si="36"/>
        <v/>
      </c>
      <c r="S363" s="10" t="str">
        <f t="shared" si="37"/>
        <v/>
      </c>
      <c r="T363" s="10" t="str">
        <f t="shared" si="38"/>
        <v/>
      </c>
      <c r="U363" s="13" t="str">
        <f>IF(J363="Billet",I363/INDEX(Bench!$B$4:$B$15,MATCH(TEXT(C363,"yyyy-mm"),Bench!$A$4:$A$15,0))-1,"")</f>
        <v/>
      </c>
      <c r="V363" s="10" t="str">
        <f t="shared" si="39"/>
        <v/>
      </c>
      <c r="W363" s="10">
        <f>IF(E363="","n/a",COUNTIFS(GSTR2B!$B$4:$B$552,E363,GSTR2B!$C$4:$C$552,B363))</f>
        <v>1</v>
      </c>
      <c r="X363" s="10" t="str">
        <f t="shared" si="40"/>
        <v/>
      </c>
      <c r="Y363" s="11">
        <f>IF(N(W363)&gt;0,SUMIFS(GSTR2B!$F$4:$F$552,GSTR2B!$B$4:$B$552,E363,GSTR2B!$C$4:$C$552,B363),"")</f>
        <v>37348.269999999997</v>
      </c>
      <c r="Z363" s="10" t="str">
        <f t="shared" si="41"/>
        <v/>
      </c>
    </row>
    <row r="364" spans="1:26" x14ac:dyDescent="0.3">
      <c r="A364" t="s">
        <v>3900</v>
      </c>
      <c r="B364" t="s">
        <v>3901</v>
      </c>
      <c r="C364" s="7">
        <v>45840</v>
      </c>
      <c r="D364" t="s">
        <v>284</v>
      </c>
      <c r="E364" t="s">
        <v>3120</v>
      </c>
      <c r="F364" t="s">
        <v>587</v>
      </c>
      <c r="G364" t="s">
        <v>1150</v>
      </c>
      <c r="H364">
        <v>1353</v>
      </c>
      <c r="I364">
        <v>121.65</v>
      </c>
      <c r="J364" t="s">
        <v>3043</v>
      </c>
      <c r="K364">
        <v>164592.45000000001</v>
      </c>
      <c r="L364">
        <v>18</v>
      </c>
      <c r="M364">
        <v>29626.639999999999</v>
      </c>
      <c r="N364">
        <v>194219.09</v>
      </c>
      <c r="O364" s="11">
        <f>IFERROR(INDEX(PO!$G$4:$G$563,MATCH(F364,PO!$A$4:$A$563,0)),"")</f>
        <v>121.65</v>
      </c>
      <c r="P364" s="12">
        <f>IFERROR(INDEX(GRN!$E$4:$E$559,MATCH(G364,GRN!$A$4:$A$559,0)),"")</f>
        <v>1353</v>
      </c>
      <c r="Q364" s="10" t="str">
        <f t="shared" si="35"/>
        <v/>
      </c>
      <c r="R364" s="10" t="str">
        <f t="shared" si="36"/>
        <v/>
      </c>
      <c r="S364" s="10" t="str">
        <f t="shared" si="37"/>
        <v/>
      </c>
      <c r="T364" s="10" t="str">
        <f t="shared" si="38"/>
        <v/>
      </c>
      <c r="U364" s="13" t="str">
        <f>IF(J364="Billet",I364/INDEX(Bench!$B$4:$B$15,MATCH(TEXT(C364,"yyyy-mm"),Bench!$A$4:$A$15,0))-1,"")</f>
        <v/>
      </c>
      <c r="V364" s="10" t="str">
        <f t="shared" si="39"/>
        <v/>
      </c>
      <c r="W364" s="10">
        <f>IF(E364="","n/a",COUNTIFS(GSTR2B!$B$4:$B$552,E364,GSTR2B!$C$4:$C$552,B364))</f>
        <v>1</v>
      </c>
      <c r="X364" s="10" t="str">
        <f t="shared" si="40"/>
        <v/>
      </c>
      <c r="Y364" s="11">
        <f>IF(N(W364)&gt;0,SUMIFS(GSTR2B!$F$4:$F$552,GSTR2B!$B$4:$B$552,E364,GSTR2B!$C$4:$C$552,B364),"")</f>
        <v>29626.639999999999</v>
      </c>
      <c r="Z364" s="10" t="str">
        <f t="shared" si="41"/>
        <v/>
      </c>
    </row>
    <row r="365" spans="1:26" x14ac:dyDescent="0.3">
      <c r="A365" t="s">
        <v>3902</v>
      </c>
      <c r="B365" t="s">
        <v>3903</v>
      </c>
      <c r="C365" s="7">
        <v>45971</v>
      </c>
      <c r="D365" t="s">
        <v>241</v>
      </c>
      <c r="E365" t="s">
        <v>3116</v>
      </c>
      <c r="F365" t="s">
        <v>588</v>
      </c>
      <c r="G365" t="s">
        <v>1151</v>
      </c>
      <c r="H365">
        <v>5637</v>
      </c>
      <c r="I365">
        <v>97.75</v>
      </c>
      <c r="J365" t="s">
        <v>3038</v>
      </c>
      <c r="K365">
        <v>551016.75</v>
      </c>
      <c r="L365">
        <v>18</v>
      </c>
      <c r="M365">
        <v>99183.02</v>
      </c>
      <c r="N365">
        <v>650199.77</v>
      </c>
      <c r="O365" s="11">
        <f>IFERROR(INDEX(PO!$G$4:$G$563,MATCH(F365,PO!$A$4:$A$563,0)),"")</f>
        <v>97.75</v>
      </c>
      <c r="P365" s="12">
        <f>IFERROR(INDEX(GRN!$E$4:$E$559,MATCH(G365,GRN!$A$4:$A$559,0)),"")</f>
        <v>5637</v>
      </c>
      <c r="Q365" s="10" t="str">
        <f t="shared" si="35"/>
        <v/>
      </c>
      <c r="R365" s="10" t="str">
        <f t="shared" si="36"/>
        <v/>
      </c>
      <c r="S365" s="10" t="str">
        <f t="shared" si="37"/>
        <v/>
      </c>
      <c r="T365" s="10" t="str">
        <f t="shared" si="38"/>
        <v/>
      </c>
      <c r="U365" s="13" t="str">
        <f>IF(J365="Billet",I365/INDEX(Bench!$B$4:$B$15,MATCH(TEXT(C365,"yyyy-mm"),Bench!$A$4:$A$15,0))-1,"")</f>
        <v/>
      </c>
      <c r="V365" s="10" t="str">
        <f t="shared" si="39"/>
        <v/>
      </c>
      <c r="W365" s="10">
        <f>IF(E365="","n/a",COUNTIFS(GSTR2B!$B$4:$B$552,E365,GSTR2B!$C$4:$C$552,B365))</f>
        <v>1</v>
      </c>
      <c r="X365" s="10" t="str">
        <f t="shared" si="40"/>
        <v/>
      </c>
      <c r="Y365" s="11">
        <f>IF(N(W365)&gt;0,SUMIFS(GSTR2B!$F$4:$F$552,GSTR2B!$B$4:$B$552,E365,GSTR2B!$C$4:$C$552,B365),"")</f>
        <v>99183.02</v>
      </c>
      <c r="Z365" s="10" t="str">
        <f t="shared" si="41"/>
        <v/>
      </c>
    </row>
    <row r="366" spans="1:26" x14ac:dyDescent="0.3">
      <c r="A366" t="s">
        <v>3904</v>
      </c>
      <c r="B366" t="s">
        <v>3905</v>
      </c>
      <c r="C366" s="7">
        <v>46043</v>
      </c>
      <c r="D366" t="s">
        <v>231</v>
      </c>
      <c r="E366" t="s">
        <v>3040</v>
      </c>
      <c r="F366" t="s">
        <v>589</v>
      </c>
      <c r="G366" t="s">
        <v>1152</v>
      </c>
      <c r="H366">
        <v>3581</v>
      </c>
      <c r="I366">
        <v>87.8</v>
      </c>
      <c r="J366" t="s">
        <v>3038</v>
      </c>
      <c r="K366">
        <v>314411.8</v>
      </c>
      <c r="L366">
        <v>18</v>
      </c>
      <c r="M366">
        <v>56594.12</v>
      </c>
      <c r="N366">
        <v>371005.92</v>
      </c>
      <c r="O366" s="11">
        <f>IFERROR(INDEX(PO!$G$4:$G$563,MATCH(F366,PO!$A$4:$A$563,0)),"")</f>
        <v>87.8</v>
      </c>
      <c r="P366" s="12">
        <f>IFERROR(INDEX(GRN!$E$4:$E$559,MATCH(G366,GRN!$A$4:$A$559,0)),"")</f>
        <v>3581</v>
      </c>
      <c r="Q366" s="10" t="str">
        <f t="shared" si="35"/>
        <v/>
      </c>
      <c r="R366" s="10" t="str">
        <f t="shared" si="36"/>
        <v/>
      </c>
      <c r="S366" s="10" t="str">
        <f t="shared" si="37"/>
        <v/>
      </c>
      <c r="T366" s="10" t="str">
        <f t="shared" si="38"/>
        <v/>
      </c>
      <c r="U366" s="13" t="str">
        <f>IF(J366="Billet",I366/INDEX(Bench!$B$4:$B$15,MATCH(TEXT(C366,"yyyy-mm"),Bench!$A$4:$A$15,0))-1,"")</f>
        <v/>
      </c>
      <c r="V366" s="10" t="str">
        <f t="shared" si="39"/>
        <v/>
      </c>
      <c r="W366" s="10">
        <f>IF(E366="","n/a",COUNTIFS(GSTR2B!$B$4:$B$552,E366,GSTR2B!$C$4:$C$552,B366))</f>
        <v>1</v>
      </c>
      <c r="X366" s="10" t="str">
        <f t="shared" si="40"/>
        <v/>
      </c>
      <c r="Y366" s="11">
        <f>IF(N(W366)&gt;0,SUMIFS(GSTR2B!$F$4:$F$552,GSTR2B!$B$4:$B$552,E366,GSTR2B!$C$4:$C$552,B366),"")</f>
        <v>56594.12</v>
      </c>
      <c r="Z366" s="10" t="str">
        <f t="shared" si="41"/>
        <v/>
      </c>
    </row>
    <row r="367" spans="1:26" x14ac:dyDescent="0.3">
      <c r="A367" t="s">
        <v>3906</v>
      </c>
      <c r="B367" t="s">
        <v>3907</v>
      </c>
      <c r="C367" s="7">
        <v>46089</v>
      </c>
      <c r="D367" t="s">
        <v>224</v>
      </c>
      <c r="E367" t="s">
        <v>3050</v>
      </c>
      <c r="F367" t="s">
        <v>590</v>
      </c>
      <c r="G367" t="s">
        <v>1153</v>
      </c>
      <c r="H367">
        <v>2225</v>
      </c>
      <c r="I367">
        <v>52.48</v>
      </c>
      <c r="J367" t="s">
        <v>3048</v>
      </c>
      <c r="K367">
        <v>116768</v>
      </c>
      <c r="L367">
        <v>18</v>
      </c>
      <c r="M367">
        <v>21018.240000000002</v>
      </c>
      <c r="N367">
        <v>137786.23999999999</v>
      </c>
      <c r="O367" s="11">
        <f>IFERROR(INDEX(PO!$G$4:$G$563,MATCH(F367,PO!$A$4:$A$563,0)),"")</f>
        <v>52.48</v>
      </c>
      <c r="P367" s="12">
        <f>IFERROR(INDEX(GRN!$E$4:$E$559,MATCH(G367,GRN!$A$4:$A$559,0)),"")</f>
        <v>2225</v>
      </c>
      <c r="Q367" s="10" t="str">
        <f t="shared" si="35"/>
        <v/>
      </c>
      <c r="R367" s="10" t="str">
        <f t="shared" si="36"/>
        <v/>
      </c>
      <c r="S367" s="10" t="str">
        <f t="shared" si="37"/>
        <v/>
      </c>
      <c r="T367" s="10" t="str">
        <f t="shared" si="38"/>
        <v/>
      </c>
      <c r="U367" s="13" t="str">
        <f>IF(J367="Billet",I367/INDEX(Bench!$B$4:$B$15,MATCH(TEXT(C367,"yyyy-mm"),Bench!$A$4:$A$15,0))-1,"")</f>
        <v/>
      </c>
      <c r="V367" s="10" t="str">
        <f t="shared" si="39"/>
        <v/>
      </c>
      <c r="W367" s="10">
        <f>IF(E367="","n/a",COUNTIFS(GSTR2B!$B$4:$B$552,E367,GSTR2B!$C$4:$C$552,B367))</f>
        <v>1</v>
      </c>
      <c r="X367" s="10" t="str">
        <f t="shared" si="40"/>
        <v/>
      </c>
      <c r="Y367" s="11">
        <f>IF(N(W367)&gt;0,SUMIFS(GSTR2B!$F$4:$F$552,GSTR2B!$B$4:$B$552,E367,GSTR2B!$C$4:$C$552,B367),"")</f>
        <v>21018.240000000002</v>
      </c>
      <c r="Z367" s="10" t="str">
        <f t="shared" si="41"/>
        <v/>
      </c>
    </row>
    <row r="368" spans="1:26" x14ac:dyDescent="0.3">
      <c r="A368" t="s">
        <v>3908</v>
      </c>
      <c r="B368" t="s">
        <v>3909</v>
      </c>
      <c r="C368" s="7">
        <v>46089</v>
      </c>
      <c r="D368" t="s">
        <v>212</v>
      </c>
      <c r="E368" t="s">
        <v>3141</v>
      </c>
      <c r="F368" t="s">
        <v>591</v>
      </c>
      <c r="G368" t="s">
        <v>1154</v>
      </c>
      <c r="H368">
        <v>8466</v>
      </c>
      <c r="I368">
        <v>94.15</v>
      </c>
      <c r="J368" t="s">
        <v>3038</v>
      </c>
      <c r="K368">
        <v>797073.9</v>
      </c>
      <c r="L368">
        <v>18</v>
      </c>
      <c r="M368">
        <v>143473.29999999999</v>
      </c>
      <c r="N368">
        <v>940547.2</v>
      </c>
      <c r="O368" s="11">
        <f>IFERROR(INDEX(PO!$G$4:$G$563,MATCH(F368,PO!$A$4:$A$563,0)),"")</f>
        <v>94.15</v>
      </c>
      <c r="P368" s="12">
        <f>IFERROR(INDEX(GRN!$E$4:$E$559,MATCH(G368,GRN!$A$4:$A$559,0)),"")</f>
        <v>8466</v>
      </c>
      <c r="Q368" s="10" t="str">
        <f t="shared" si="35"/>
        <v/>
      </c>
      <c r="R368" s="10" t="str">
        <f t="shared" si="36"/>
        <v/>
      </c>
      <c r="S368" s="10" t="str">
        <f t="shared" si="37"/>
        <v/>
      </c>
      <c r="T368" s="10" t="str">
        <f t="shared" si="38"/>
        <v/>
      </c>
      <c r="U368" s="13" t="str">
        <f>IF(J368="Billet",I368/INDEX(Bench!$B$4:$B$15,MATCH(TEXT(C368,"yyyy-mm"),Bench!$A$4:$A$15,0))-1,"")</f>
        <v/>
      </c>
      <c r="V368" s="10" t="str">
        <f t="shared" si="39"/>
        <v/>
      </c>
      <c r="W368" s="10">
        <f>IF(E368="","n/a",COUNTIFS(GSTR2B!$B$4:$B$552,E368,GSTR2B!$C$4:$C$552,B368))</f>
        <v>1</v>
      </c>
      <c r="X368" s="10" t="str">
        <f t="shared" si="40"/>
        <v/>
      </c>
      <c r="Y368" s="11">
        <f>IF(N(W368)&gt;0,SUMIFS(GSTR2B!$F$4:$F$552,GSTR2B!$B$4:$B$552,E368,GSTR2B!$C$4:$C$552,B368),"")</f>
        <v>143473.29999999999</v>
      </c>
      <c r="Z368" s="10" t="str">
        <f t="shared" si="41"/>
        <v/>
      </c>
    </row>
    <row r="369" spans="1:26" x14ac:dyDescent="0.3">
      <c r="A369" t="s">
        <v>3910</v>
      </c>
      <c r="B369" t="s">
        <v>3911</v>
      </c>
      <c r="C369" s="7">
        <v>45777</v>
      </c>
      <c r="D369" t="s">
        <v>212</v>
      </c>
      <c r="E369" t="s">
        <v>3141</v>
      </c>
      <c r="F369" t="s">
        <v>592</v>
      </c>
      <c r="G369" t="s">
        <v>1155</v>
      </c>
      <c r="H369">
        <v>6514</v>
      </c>
      <c r="I369">
        <v>103.02</v>
      </c>
      <c r="J369" t="s">
        <v>3038</v>
      </c>
      <c r="K369">
        <v>671072.28</v>
      </c>
      <c r="L369">
        <v>18</v>
      </c>
      <c r="M369">
        <v>120793.01</v>
      </c>
      <c r="N369">
        <v>791865.29</v>
      </c>
      <c r="O369" s="11">
        <f>IFERROR(INDEX(PO!$G$4:$G$563,MATCH(F369,PO!$A$4:$A$563,0)),"")</f>
        <v>103.02</v>
      </c>
      <c r="P369" s="12">
        <f>IFERROR(INDEX(GRN!$E$4:$E$559,MATCH(G369,GRN!$A$4:$A$559,0)),"")</f>
        <v>6514</v>
      </c>
      <c r="Q369" s="10" t="str">
        <f t="shared" si="35"/>
        <v/>
      </c>
      <c r="R369" s="10" t="str">
        <f t="shared" si="36"/>
        <v/>
      </c>
      <c r="S369" s="10" t="str">
        <f t="shared" si="37"/>
        <v/>
      </c>
      <c r="T369" s="10" t="str">
        <f t="shared" si="38"/>
        <v/>
      </c>
      <c r="U369" s="13" t="str">
        <f>IF(J369="Billet",I369/INDEX(Bench!$B$4:$B$15,MATCH(TEXT(C369,"yyyy-mm"),Bench!$A$4:$A$15,0))-1,"")</f>
        <v/>
      </c>
      <c r="V369" s="10" t="str">
        <f t="shared" si="39"/>
        <v/>
      </c>
      <c r="W369" s="10">
        <f>IF(E369="","n/a",COUNTIFS(GSTR2B!$B$4:$B$552,E369,GSTR2B!$C$4:$C$552,B369))</f>
        <v>1</v>
      </c>
      <c r="X369" s="10" t="str">
        <f t="shared" si="40"/>
        <v/>
      </c>
      <c r="Y369" s="11">
        <f>IF(N(W369)&gt;0,SUMIFS(GSTR2B!$F$4:$F$552,GSTR2B!$B$4:$B$552,E369,GSTR2B!$C$4:$C$552,B369),"")</f>
        <v>120793.01</v>
      </c>
      <c r="Z369" s="10" t="str">
        <f t="shared" si="41"/>
        <v/>
      </c>
    </row>
    <row r="370" spans="1:26" x14ac:dyDescent="0.3">
      <c r="A370" t="s">
        <v>3912</v>
      </c>
      <c r="B370" t="s">
        <v>3913</v>
      </c>
      <c r="C370" s="7">
        <v>45808</v>
      </c>
      <c r="D370" t="s">
        <v>300</v>
      </c>
      <c r="E370" t="s">
        <v>3109</v>
      </c>
      <c r="F370" t="s">
        <v>593</v>
      </c>
      <c r="G370" t="s">
        <v>1156</v>
      </c>
      <c r="H370">
        <v>1</v>
      </c>
      <c r="I370">
        <v>147346.42000000001</v>
      </c>
      <c r="J370" t="s">
        <v>3059</v>
      </c>
      <c r="K370">
        <v>147346.42000000001</v>
      </c>
      <c r="L370">
        <v>18</v>
      </c>
      <c r="M370">
        <v>26522.36</v>
      </c>
      <c r="N370">
        <v>173868.78</v>
      </c>
      <c r="O370" s="11">
        <f>IFERROR(INDEX(PO!$G$4:$G$563,MATCH(F370,PO!$A$4:$A$563,0)),"")</f>
        <v>147346.42000000001</v>
      </c>
      <c r="P370" s="12">
        <f>IFERROR(INDEX(GRN!$E$4:$E$559,MATCH(G370,GRN!$A$4:$A$559,0)),"")</f>
        <v>1</v>
      </c>
      <c r="Q370" s="10" t="str">
        <f t="shared" si="35"/>
        <v/>
      </c>
      <c r="R370" s="10" t="str">
        <f t="shared" si="36"/>
        <v/>
      </c>
      <c r="S370" s="10" t="str">
        <f t="shared" si="37"/>
        <v/>
      </c>
      <c r="T370" s="10" t="str">
        <f t="shared" si="38"/>
        <v/>
      </c>
      <c r="U370" s="13" t="str">
        <f>IF(J370="Billet",I370/INDEX(Bench!$B$4:$B$15,MATCH(TEXT(C370,"yyyy-mm"),Bench!$A$4:$A$15,0))-1,"")</f>
        <v/>
      </c>
      <c r="V370" s="10" t="str">
        <f t="shared" si="39"/>
        <v/>
      </c>
      <c r="W370" s="10">
        <f>IF(E370="","n/a",COUNTIFS(GSTR2B!$B$4:$B$552,E370,GSTR2B!$C$4:$C$552,B370))</f>
        <v>1</v>
      </c>
      <c r="X370" s="10" t="str">
        <f t="shared" si="40"/>
        <v/>
      </c>
      <c r="Y370" s="11">
        <f>IF(N(W370)&gt;0,SUMIFS(GSTR2B!$F$4:$F$552,GSTR2B!$B$4:$B$552,E370,GSTR2B!$C$4:$C$552,B370),"")</f>
        <v>26522.36</v>
      </c>
      <c r="Z370" s="10" t="str">
        <f t="shared" si="41"/>
        <v/>
      </c>
    </row>
    <row r="371" spans="1:26" x14ac:dyDescent="0.3">
      <c r="A371" t="s">
        <v>3914</v>
      </c>
      <c r="B371" t="s">
        <v>3915</v>
      </c>
      <c r="C371" s="7">
        <v>46053</v>
      </c>
      <c r="D371" t="s">
        <v>227</v>
      </c>
      <c r="E371" t="s">
        <v>3034</v>
      </c>
      <c r="F371" t="s">
        <v>594</v>
      </c>
      <c r="G371" t="s">
        <v>1157</v>
      </c>
      <c r="H371">
        <v>19472</v>
      </c>
      <c r="I371">
        <v>243.5</v>
      </c>
      <c r="J371" t="s">
        <v>3032</v>
      </c>
      <c r="K371">
        <v>4741432</v>
      </c>
      <c r="L371">
        <v>18</v>
      </c>
      <c r="M371">
        <v>853457.76</v>
      </c>
      <c r="N371">
        <v>5594889.7599999998</v>
      </c>
      <c r="O371" s="11">
        <f>IFERROR(INDEX(PO!$G$4:$G$563,MATCH(F371,PO!$A$4:$A$563,0)),"")</f>
        <v>243.5</v>
      </c>
      <c r="P371" s="12">
        <f>IFERROR(INDEX(GRN!$E$4:$E$559,MATCH(G371,GRN!$A$4:$A$559,0)),"")</f>
        <v>19472</v>
      </c>
      <c r="Q371" s="10" t="str">
        <f t="shared" si="35"/>
        <v/>
      </c>
      <c r="R371" s="10" t="str">
        <f t="shared" si="36"/>
        <v/>
      </c>
      <c r="S371" s="10" t="str">
        <f t="shared" si="37"/>
        <v/>
      </c>
      <c r="T371" s="10" t="str">
        <f t="shared" si="38"/>
        <v/>
      </c>
      <c r="U371" s="13">
        <f>IF(J371="Billet",I371/INDEX(Bench!$B$4:$B$15,MATCH(TEXT(C371,"yyyy-mm"),Bench!$A$4:$A$15,0))-1,"")</f>
        <v>1.3158976889546814E-3</v>
      </c>
      <c r="V371" s="10" t="str">
        <f t="shared" si="39"/>
        <v/>
      </c>
      <c r="W371" s="10">
        <f>IF(E371="","n/a",COUNTIFS(GSTR2B!$B$4:$B$552,E371,GSTR2B!$C$4:$C$552,B371))</f>
        <v>1</v>
      </c>
      <c r="X371" s="10" t="str">
        <f t="shared" si="40"/>
        <v/>
      </c>
      <c r="Y371" s="11">
        <f>IF(N(W371)&gt;0,SUMIFS(GSTR2B!$F$4:$F$552,GSTR2B!$B$4:$B$552,E371,GSTR2B!$C$4:$C$552,B371),"")</f>
        <v>853457.76</v>
      </c>
      <c r="Z371" s="10" t="str">
        <f t="shared" si="41"/>
        <v/>
      </c>
    </row>
    <row r="372" spans="1:26" x14ac:dyDescent="0.3">
      <c r="A372" t="s">
        <v>3916</v>
      </c>
      <c r="B372" t="s">
        <v>3917</v>
      </c>
      <c r="C372" s="7">
        <v>46072</v>
      </c>
      <c r="D372" t="s">
        <v>247</v>
      </c>
      <c r="E372" t="s">
        <v>3061</v>
      </c>
      <c r="F372" t="s">
        <v>595</v>
      </c>
      <c r="G372" t="s">
        <v>1158</v>
      </c>
      <c r="H372">
        <v>1</v>
      </c>
      <c r="I372">
        <v>58386.07</v>
      </c>
      <c r="J372" t="s">
        <v>3059</v>
      </c>
      <c r="K372">
        <v>58386.07</v>
      </c>
      <c r="L372">
        <v>18</v>
      </c>
      <c r="M372">
        <v>10509.49</v>
      </c>
      <c r="N372">
        <v>68895.56</v>
      </c>
      <c r="O372" s="11">
        <f>IFERROR(INDEX(PO!$G$4:$G$563,MATCH(F372,PO!$A$4:$A$563,0)),"")</f>
        <v>58386.07</v>
      </c>
      <c r="P372" s="12">
        <f>IFERROR(INDEX(GRN!$E$4:$E$559,MATCH(G372,GRN!$A$4:$A$559,0)),"")</f>
        <v>1</v>
      </c>
      <c r="Q372" s="10" t="str">
        <f t="shared" si="35"/>
        <v/>
      </c>
      <c r="R372" s="10" t="str">
        <f t="shared" si="36"/>
        <v/>
      </c>
      <c r="S372" s="10" t="str">
        <f t="shared" si="37"/>
        <v/>
      </c>
      <c r="T372" s="10" t="str">
        <f t="shared" si="38"/>
        <v/>
      </c>
      <c r="U372" s="13" t="str">
        <f>IF(J372="Billet",I372/INDEX(Bench!$B$4:$B$15,MATCH(TEXT(C372,"yyyy-mm"),Bench!$A$4:$A$15,0))-1,"")</f>
        <v/>
      </c>
      <c r="V372" s="10" t="str">
        <f t="shared" si="39"/>
        <v/>
      </c>
      <c r="W372" s="10">
        <f>IF(E372="","n/a",COUNTIFS(GSTR2B!$B$4:$B$552,E372,GSTR2B!$C$4:$C$552,B372))</f>
        <v>1</v>
      </c>
      <c r="X372" s="10" t="str">
        <f t="shared" si="40"/>
        <v/>
      </c>
      <c r="Y372" s="11">
        <f>IF(N(W372)&gt;0,SUMIFS(GSTR2B!$F$4:$F$552,GSTR2B!$B$4:$B$552,E372,GSTR2B!$C$4:$C$552,B372),"")</f>
        <v>10509.49</v>
      </c>
      <c r="Z372" s="10" t="str">
        <f t="shared" si="41"/>
        <v/>
      </c>
    </row>
    <row r="373" spans="1:26" x14ac:dyDescent="0.3">
      <c r="A373" t="s">
        <v>3918</v>
      </c>
      <c r="B373" t="s">
        <v>3919</v>
      </c>
      <c r="C373" s="7">
        <v>46014</v>
      </c>
      <c r="D373" t="s">
        <v>300</v>
      </c>
      <c r="E373" t="s">
        <v>3109</v>
      </c>
      <c r="F373" t="s">
        <v>596</v>
      </c>
      <c r="G373" t="s">
        <v>1159</v>
      </c>
      <c r="H373">
        <v>1</v>
      </c>
      <c r="I373">
        <v>147679.64000000001</v>
      </c>
      <c r="J373" t="s">
        <v>3059</v>
      </c>
      <c r="K373">
        <v>147679.64000000001</v>
      </c>
      <c r="L373">
        <v>18</v>
      </c>
      <c r="M373">
        <v>26582.34</v>
      </c>
      <c r="N373">
        <v>174261.98</v>
      </c>
      <c r="O373" s="11">
        <f>IFERROR(INDEX(PO!$G$4:$G$563,MATCH(F373,PO!$A$4:$A$563,0)),"")</f>
        <v>147679.64000000001</v>
      </c>
      <c r="P373" s="12">
        <f>IFERROR(INDEX(GRN!$E$4:$E$559,MATCH(G373,GRN!$A$4:$A$559,0)),"")</f>
        <v>1</v>
      </c>
      <c r="Q373" s="10" t="str">
        <f t="shared" si="35"/>
        <v/>
      </c>
      <c r="R373" s="10" t="str">
        <f t="shared" si="36"/>
        <v/>
      </c>
      <c r="S373" s="10" t="str">
        <f t="shared" si="37"/>
        <v/>
      </c>
      <c r="T373" s="10" t="str">
        <f t="shared" si="38"/>
        <v/>
      </c>
      <c r="U373" s="13" t="str">
        <f>IF(J373="Billet",I373/INDEX(Bench!$B$4:$B$15,MATCH(TEXT(C373,"yyyy-mm"),Bench!$A$4:$A$15,0))-1,"")</f>
        <v/>
      </c>
      <c r="V373" s="10" t="str">
        <f t="shared" si="39"/>
        <v/>
      </c>
      <c r="W373" s="10">
        <f>IF(E373="","n/a",COUNTIFS(GSTR2B!$B$4:$B$552,E373,GSTR2B!$C$4:$C$552,B373))</f>
        <v>1</v>
      </c>
      <c r="X373" s="10" t="str">
        <f t="shared" si="40"/>
        <v/>
      </c>
      <c r="Y373" s="11">
        <f>IF(N(W373)&gt;0,SUMIFS(GSTR2B!$F$4:$F$552,GSTR2B!$B$4:$B$552,E373,GSTR2B!$C$4:$C$552,B373),"")</f>
        <v>26582.34</v>
      </c>
      <c r="Z373" s="10" t="str">
        <f t="shared" si="41"/>
        <v/>
      </c>
    </row>
    <row r="374" spans="1:26" x14ac:dyDescent="0.3">
      <c r="A374" t="s">
        <v>3920</v>
      </c>
      <c r="B374" t="s">
        <v>3921</v>
      </c>
      <c r="C374" s="7">
        <v>46072</v>
      </c>
      <c r="D374" t="s">
        <v>202</v>
      </c>
      <c r="E374" t="s">
        <v>3125</v>
      </c>
      <c r="F374" t="s">
        <v>597</v>
      </c>
      <c r="G374" t="s">
        <v>1160</v>
      </c>
      <c r="H374">
        <v>2513</v>
      </c>
      <c r="I374">
        <v>349.18</v>
      </c>
      <c r="J374" t="s">
        <v>3048</v>
      </c>
      <c r="K374">
        <v>877489.34</v>
      </c>
      <c r="L374">
        <v>18</v>
      </c>
      <c r="M374">
        <v>157948.07999999999</v>
      </c>
      <c r="N374">
        <v>1035437.42</v>
      </c>
      <c r="O374" s="11">
        <f>IFERROR(INDEX(PO!$G$4:$G$563,MATCH(F374,PO!$A$4:$A$563,0)),"")</f>
        <v>349.18</v>
      </c>
      <c r="P374" s="12">
        <f>IFERROR(INDEX(GRN!$E$4:$E$559,MATCH(G374,GRN!$A$4:$A$559,0)),"")</f>
        <v>2513</v>
      </c>
      <c r="Q374" s="10" t="str">
        <f t="shared" si="35"/>
        <v/>
      </c>
      <c r="R374" s="10" t="str">
        <f t="shared" si="36"/>
        <v/>
      </c>
      <c r="S374" s="10" t="str">
        <f t="shared" si="37"/>
        <v/>
      </c>
      <c r="T374" s="10" t="str">
        <f t="shared" si="38"/>
        <v/>
      </c>
      <c r="U374" s="13" t="str">
        <f>IF(J374="Billet",I374/INDEX(Bench!$B$4:$B$15,MATCH(TEXT(C374,"yyyy-mm"),Bench!$A$4:$A$15,0))-1,"")</f>
        <v/>
      </c>
      <c r="V374" s="10" t="str">
        <f t="shared" si="39"/>
        <v/>
      </c>
      <c r="W374" s="10">
        <f>IF(E374="","n/a",COUNTIFS(GSTR2B!$B$4:$B$552,E374,GSTR2B!$C$4:$C$552,B374))</f>
        <v>1</v>
      </c>
      <c r="X374" s="10" t="str">
        <f t="shared" si="40"/>
        <v/>
      </c>
      <c r="Y374" s="11">
        <f>IF(N(W374)&gt;0,SUMIFS(GSTR2B!$F$4:$F$552,GSTR2B!$B$4:$B$552,E374,GSTR2B!$C$4:$C$552,B374),"")</f>
        <v>157948.07999999999</v>
      </c>
      <c r="Z374" s="10" t="str">
        <f t="shared" si="41"/>
        <v/>
      </c>
    </row>
    <row r="375" spans="1:26" x14ac:dyDescent="0.3">
      <c r="A375" t="s">
        <v>3922</v>
      </c>
      <c r="B375" t="s">
        <v>3923</v>
      </c>
      <c r="C375" s="7">
        <v>45864</v>
      </c>
      <c r="D375" t="s">
        <v>220</v>
      </c>
      <c r="E375" t="s">
        <v>3145</v>
      </c>
      <c r="F375" t="s">
        <v>598</v>
      </c>
      <c r="G375" t="s">
        <v>1161</v>
      </c>
      <c r="H375">
        <v>1012</v>
      </c>
      <c r="I375">
        <v>131.82</v>
      </c>
      <c r="J375" t="s">
        <v>3043</v>
      </c>
      <c r="K375">
        <v>133401.84</v>
      </c>
      <c r="L375">
        <v>18</v>
      </c>
      <c r="M375">
        <v>24012.33</v>
      </c>
      <c r="N375">
        <v>157414.17000000001</v>
      </c>
      <c r="O375" s="11">
        <f>IFERROR(INDEX(PO!$G$4:$G$563,MATCH(F375,PO!$A$4:$A$563,0)),"")</f>
        <v>131.82</v>
      </c>
      <c r="P375" s="12">
        <f>IFERROR(INDEX(GRN!$E$4:$E$559,MATCH(G375,GRN!$A$4:$A$559,0)),"")</f>
        <v>1012</v>
      </c>
      <c r="Q375" s="10" t="str">
        <f t="shared" si="35"/>
        <v/>
      </c>
      <c r="R375" s="10" t="str">
        <f t="shared" si="36"/>
        <v/>
      </c>
      <c r="S375" s="10" t="str">
        <f t="shared" si="37"/>
        <v/>
      </c>
      <c r="T375" s="10" t="str">
        <f t="shared" si="38"/>
        <v/>
      </c>
      <c r="U375" s="13" t="str">
        <f>IF(J375="Billet",I375/INDEX(Bench!$B$4:$B$15,MATCH(TEXT(C375,"yyyy-mm"),Bench!$A$4:$A$15,0))-1,"")</f>
        <v/>
      </c>
      <c r="V375" s="10" t="str">
        <f t="shared" si="39"/>
        <v/>
      </c>
      <c r="W375" s="10">
        <f>IF(E375="","n/a",COUNTIFS(GSTR2B!$B$4:$B$552,E375,GSTR2B!$C$4:$C$552,B375))</f>
        <v>1</v>
      </c>
      <c r="X375" s="10" t="str">
        <f t="shared" si="40"/>
        <v/>
      </c>
      <c r="Y375" s="11">
        <f>IF(N(W375)&gt;0,SUMIFS(GSTR2B!$F$4:$F$552,GSTR2B!$B$4:$B$552,E375,GSTR2B!$C$4:$C$552,B375),"")</f>
        <v>24012.33</v>
      </c>
      <c r="Z375" s="10" t="str">
        <f t="shared" si="41"/>
        <v/>
      </c>
    </row>
    <row r="376" spans="1:26" x14ac:dyDescent="0.3">
      <c r="A376" t="s">
        <v>3924</v>
      </c>
      <c r="B376" t="s">
        <v>3925</v>
      </c>
      <c r="C376" s="7">
        <v>46038</v>
      </c>
      <c r="D376" t="s">
        <v>231</v>
      </c>
      <c r="E376" t="s">
        <v>3040</v>
      </c>
      <c r="F376" t="s">
        <v>599</v>
      </c>
      <c r="G376" t="s">
        <v>1162</v>
      </c>
      <c r="H376">
        <v>6029</v>
      </c>
      <c r="I376">
        <v>73.78</v>
      </c>
      <c r="J376" t="s">
        <v>3038</v>
      </c>
      <c r="K376">
        <v>444819.62</v>
      </c>
      <c r="L376">
        <v>18</v>
      </c>
      <c r="M376">
        <v>80067.53</v>
      </c>
      <c r="N376">
        <v>524887.15</v>
      </c>
      <c r="O376" s="11">
        <f>IFERROR(INDEX(PO!$G$4:$G$563,MATCH(F376,PO!$A$4:$A$563,0)),"")</f>
        <v>73.78</v>
      </c>
      <c r="P376" s="12">
        <f>IFERROR(INDEX(GRN!$E$4:$E$559,MATCH(G376,GRN!$A$4:$A$559,0)),"")</f>
        <v>6029</v>
      </c>
      <c r="Q376" s="10" t="str">
        <f t="shared" si="35"/>
        <v/>
      </c>
      <c r="R376" s="10" t="str">
        <f t="shared" si="36"/>
        <v/>
      </c>
      <c r="S376" s="10" t="str">
        <f t="shared" si="37"/>
        <v/>
      </c>
      <c r="T376" s="10" t="str">
        <f t="shared" si="38"/>
        <v/>
      </c>
      <c r="U376" s="13" t="str">
        <f>IF(J376="Billet",I376/INDEX(Bench!$B$4:$B$15,MATCH(TEXT(C376,"yyyy-mm"),Bench!$A$4:$A$15,0))-1,"")</f>
        <v/>
      </c>
      <c r="V376" s="10" t="str">
        <f t="shared" si="39"/>
        <v/>
      </c>
      <c r="W376" s="10">
        <f>IF(E376="","n/a",COUNTIFS(GSTR2B!$B$4:$B$552,E376,GSTR2B!$C$4:$C$552,B376))</f>
        <v>1</v>
      </c>
      <c r="X376" s="10" t="str">
        <f t="shared" si="40"/>
        <v/>
      </c>
      <c r="Y376" s="11">
        <f>IF(N(W376)&gt;0,SUMIFS(GSTR2B!$F$4:$F$552,GSTR2B!$B$4:$B$552,E376,GSTR2B!$C$4:$C$552,B376),"")</f>
        <v>80067.53</v>
      </c>
      <c r="Z376" s="10" t="str">
        <f t="shared" si="41"/>
        <v/>
      </c>
    </row>
    <row r="377" spans="1:26" x14ac:dyDescent="0.3">
      <c r="A377" t="s">
        <v>3926</v>
      </c>
      <c r="B377" t="s">
        <v>3927</v>
      </c>
      <c r="C377" s="7">
        <v>45817</v>
      </c>
      <c r="D377" t="s">
        <v>266</v>
      </c>
      <c r="E377" t="s">
        <v>3069</v>
      </c>
      <c r="F377" t="s">
        <v>600</v>
      </c>
      <c r="G377" t="s">
        <v>1163</v>
      </c>
      <c r="H377">
        <v>3141</v>
      </c>
      <c r="I377">
        <v>100.1</v>
      </c>
      <c r="J377" t="s">
        <v>3038</v>
      </c>
      <c r="K377">
        <v>314414.09999999998</v>
      </c>
      <c r="L377">
        <v>18</v>
      </c>
      <c r="M377">
        <v>56594.54</v>
      </c>
      <c r="N377">
        <v>371008.64</v>
      </c>
      <c r="O377" s="11">
        <f>IFERROR(INDEX(PO!$G$4:$G$563,MATCH(F377,PO!$A$4:$A$563,0)),"")</f>
        <v>100.1</v>
      </c>
      <c r="P377" s="12">
        <f>IFERROR(INDEX(GRN!$E$4:$E$559,MATCH(G377,GRN!$A$4:$A$559,0)),"")</f>
        <v>3141</v>
      </c>
      <c r="Q377" s="10" t="str">
        <f t="shared" si="35"/>
        <v/>
      </c>
      <c r="R377" s="10" t="str">
        <f t="shared" si="36"/>
        <v/>
      </c>
      <c r="S377" s="10" t="str">
        <f t="shared" si="37"/>
        <v/>
      </c>
      <c r="T377" s="10" t="str">
        <f t="shared" si="38"/>
        <v/>
      </c>
      <c r="U377" s="13" t="str">
        <f>IF(J377="Billet",I377/INDEX(Bench!$B$4:$B$15,MATCH(TEXT(C377,"yyyy-mm"),Bench!$A$4:$A$15,0))-1,"")</f>
        <v/>
      </c>
      <c r="V377" s="10" t="str">
        <f t="shared" si="39"/>
        <v/>
      </c>
      <c r="W377" s="10">
        <f>IF(E377="","n/a",COUNTIFS(GSTR2B!$B$4:$B$552,E377,GSTR2B!$C$4:$C$552,B377))</f>
        <v>1</v>
      </c>
      <c r="X377" s="10" t="str">
        <f t="shared" si="40"/>
        <v/>
      </c>
      <c r="Y377" s="11">
        <f>IF(N(W377)&gt;0,SUMIFS(GSTR2B!$F$4:$F$552,GSTR2B!$B$4:$B$552,E377,GSTR2B!$C$4:$C$552,B377),"")</f>
        <v>56594.54</v>
      </c>
      <c r="Z377" s="10" t="str">
        <f t="shared" si="41"/>
        <v/>
      </c>
    </row>
    <row r="378" spans="1:26" x14ac:dyDescent="0.3">
      <c r="A378" t="s">
        <v>3928</v>
      </c>
      <c r="B378" t="s">
        <v>3929</v>
      </c>
      <c r="C378" s="7">
        <v>45990</v>
      </c>
      <c r="D378" t="s">
        <v>224</v>
      </c>
      <c r="E378" t="s">
        <v>3050</v>
      </c>
      <c r="F378" t="s">
        <v>601</v>
      </c>
      <c r="G378" t="s">
        <v>1164</v>
      </c>
      <c r="H378">
        <v>754</v>
      </c>
      <c r="I378">
        <v>499.37</v>
      </c>
      <c r="J378" t="s">
        <v>3048</v>
      </c>
      <c r="K378">
        <v>376524.98</v>
      </c>
      <c r="L378">
        <v>18</v>
      </c>
      <c r="M378">
        <v>67774.5</v>
      </c>
      <c r="N378">
        <v>444299.48</v>
      </c>
      <c r="O378" s="11">
        <f>IFERROR(INDEX(PO!$G$4:$G$563,MATCH(F378,PO!$A$4:$A$563,0)),"")</f>
        <v>499.37</v>
      </c>
      <c r="P378" s="12">
        <f>IFERROR(INDEX(GRN!$E$4:$E$559,MATCH(G378,GRN!$A$4:$A$559,0)),"")</f>
        <v>754</v>
      </c>
      <c r="Q378" s="10" t="str">
        <f t="shared" si="35"/>
        <v/>
      </c>
      <c r="R378" s="10" t="str">
        <f t="shared" si="36"/>
        <v/>
      </c>
      <c r="S378" s="10" t="str">
        <f t="shared" si="37"/>
        <v/>
      </c>
      <c r="T378" s="10" t="str">
        <f t="shared" si="38"/>
        <v/>
      </c>
      <c r="U378" s="13" t="str">
        <f>IF(J378="Billet",I378/INDEX(Bench!$B$4:$B$15,MATCH(TEXT(C378,"yyyy-mm"),Bench!$A$4:$A$15,0))-1,"")</f>
        <v/>
      </c>
      <c r="V378" s="10" t="str">
        <f t="shared" si="39"/>
        <v/>
      </c>
      <c r="W378" s="10">
        <f>IF(E378="","n/a",COUNTIFS(GSTR2B!$B$4:$B$552,E378,GSTR2B!$C$4:$C$552,B378))</f>
        <v>1</v>
      </c>
      <c r="X378" s="10" t="str">
        <f t="shared" si="40"/>
        <v/>
      </c>
      <c r="Y378" s="11">
        <f>IF(N(W378)&gt;0,SUMIFS(GSTR2B!$F$4:$F$552,GSTR2B!$B$4:$B$552,E378,GSTR2B!$C$4:$C$552,B378),"")</f>
        <v>67774.5</v>
      </c>
      <c r="Z378" s="10" t="str">
        <f t="shared" si="41"/>
        <v/>
      </c>
    </row>
    <row r="379" spans="1:26" x14ac:dyDescent="0.3">
      <c r="A379" t="s">
        <v>3930</v>
      </c>
      <c r="B379" t="s">
        <v>3931</v>
      </c>
      <c r="C379" s="7">
        <v>45817</v>
      </c>
      <c r="D379" t="s">
        <v>247</v>
      </c>
      <c r="E379" t="s">
        <v>3061</v>
      </c>
      <c r="F379" t="s">
        <v>602</v>
      </c>
      <c r="G379" t="s">
        <v>1165</v>
      </c>
      <c r="H379">
        <v>1</v>
      </c>
      <c r="I379">
        <v>159580.29</v>
      </c>
      <c r="J379" t="s">
        <v>3059</v>
      </c>
      <c r="K379">
        <v>159580.29</v>
      </c>
      <c r="L379">
        <v>18</v>
      </c>
      <c r="M379">
        <v>28724.45</v>
      </c>
      <c r="N379">
        <v>188304.74</v>
      </c>
      <c r="O379" s="11">
        <f>IFERROR(INDEX(PO!$G$4:$G$563,MATCH(F379,PO!$A$4:$A$563,0)),"")</f>
        <v>159580.29</v>
      </c>
      <c r="P379" s="12">
        <f>IFERROR(INDEX(GRN!$E$4:$E$559,MATCH(G379,GRN!$A$4:$A$559,0)),"")</f>
        <v>1</v>
      </c>
      <c r="Q379" s="10" t="str">
        <f t="shared" si="35"/>
        <v/>
      </c>
      <c r="R379" s="10" t="str">
        <f t="shared" si="36"/>
        <v/>
      </c>
      <c r="S379" s="10" t="str">
        <f t="shared" si="37"/>
        <v/>
      </c>
      <c r="T379" s="10" t="str">
        <f t="shared" si="38"/>
        <v/>
      </c>
      <c r="U379" s="13" t="str">
        <f>IF(J379="Billet",I379/INDEX(Bench!$B$4:$B$15,MATCH(TEXT(C379,"yyyy-mm"),Bench!$A$4:$A$15,0))-1,"")</f>
        <v/>
      </c>
      <c r="V379" s="10" t="str">
        <f t="shared" si="39"/>
        <v/>
      </c>
      <c r="W379" s="10">
        <f>IF(E379="","n/a",COUNTIFS(GSTR2B!$B$4:$B$552,E379,GSTR2B!$C$4:$C$552,B379))</f>
        <v>1</v>
      </c>
      <c r="X379" s="10" t="str">
        <f t="shared" si="40"/>
        <v/>
      </c>
      <c r="Y379" s="11">
        <f>IF(N(W379)&gt;0,SUMIFS(GSTR2B!$F$4:$F$552,GSTR2B!$B$4:$B$552,E379,GSTR2B!$C$4:$C$552,B379),"")</f>
        <v>28724.45</v>
      </c>
      <c r="Z379" s="10" t="str">
        <f t="shared" si="41"/>
        <v/>
      </c>
    </row>
    <row r="380" spans="1:26" x14ac:dyDescent="0.3">
      <c r="A380" t="s">
        <v>3932</v>
      </c>
      <c r="B380" t="s">
        <v>3933</v>
      </c>
      <c r="C380" s="7">
        <v>45960</v>
      </c>
      <c r="D380" t="s">
        <v>231</v>
      </c>
      <c r="E380" t="s">
        <v>3040</v>
      </c>
      <c r="F380" t="s">
        <v>603</v>
      </c>
      <c r="G380" t="s">
        <v>1166</v>
      </c>
      <c r="H380">
        <v>2312</v>
      </c>
      <c r="I380">
        <v>70.02</v>
      </c>
      <c r="J380" t="s">
        <v>3038</v>
      </c>
      <c r="K380">
        <v>161886.24</v>
      </c>
      <c r="L380">
        <v>18</v>
      </c>
      <c r="M380">
        <v>29139.52</v>
      </c>
      <c r="N380">
        <v>191025.76</v>
      </c>
      <c r="O380" s="11">
        <f>IFERROR(INDEX(PO!$G$4:$G$563,MATCH(F380,PO!$A$4:$A$563,0)),"")</f>
        <v>70.02</v>
      </c>
      <c r="P380" s="12">
        <f>IFERROR(INDEX(GRN!$E$4:$E$559,MATCH(G380,GRN!$A$4:$A$559,0)),"")</f>
        <v>2312</v>
      </c>
      <c r="Q380" s="10" t="str">
        <f t="shared" si="35"/>
        <v/>
      </c>
      <c r="R380" s="10" t="str">
        <f t="shared" si="36"/>
        <v/>
      </c>
      <c r="S380" s="10" t="str">
        <f t="shared" si="37"/>
        <v/>
      </c>
      <c r="T380" s="10" t="str">
        <f t="shared" si="38"/>
        <v/>
      </c>
      <c r="U380" s="13" t="str">
        <f>IF(J380="Billet",I380/INDEX(Bench!$B$4:$B$15,MATCH(TEXT(C380,"yyyy-mm"),Bench!$A$4:$A$15,0))-1,"")</f>
        <v/>
      </c>
      <c r="V380" s="10" t="str">
        <f t="shared" si="39"/>
        <v/>
      </c>
      <c r="W380" s="10">
        <f>IF(E380="","n/a",COUNTIFS(GSTR2B!$B$4:$B$552,E380,GSTR2B!$C$4:$C$552,B380))</f>
        <v>1</v>
      </c>
      <c r="X380" s="10" t="str">
        <f t="shared" si="40"/>
        <v/>
      </c>
      <c r="Y380" s="11">
        <f>IF(N(W380)&gt;0,SUMIFS(GSTR2B!$F$4:$F$552,GSTR2B!$B$4:$B$552,E380,GSTR2B!$C$4:$C$552,B380),"")</f>
        <v>29139.52</v>
      </c>
      <c r="Z380" s="10" t="str">
        <f t="shared" si="41"/>
        <v/>
      </c>
    </row>
    <row r="381" spans="1:26" x14ac:dyDescent="0.3">
      <c r="A381" t="s">
        <v>3934</v>
      </c>
      <c r="B381" t="s">
        <v>3935</v>
      </c>
      <c r="C381" s="7">
        <v>45762</v>
      </c>
      <c r="D381" t="s">
        <v>277</v>
      </c>
      <c r="E381" t="s">
        <v>3152</v>
      </c>
      <c r="F381" t="s">
        <v>604</v>
      </c>
      <c r="G381" t="s">
        <v>1167</v>
      </c>
      <c r="H381">
        <v>9</v>
      </c>
      <c r="I381">
        <v>58091.08</v>
      </c>
      <c r="J381" t="s">
        <v>3053</v>
      </c>
      <c r="K381">
        <v>522819.72</v>
      </c>
      <c r="L381">
        <v>5</v>
      </c>
      <c r="M381">
        <v>26140.99</v>
      </c>
      <c r="N381">
        <v>548960.71</v>
      </c>
      <c r="O381" s="11">
        <f>IFERROR(INDEX(PO!$G$4:$G$563,MATCH(F381,PO!$A$4:$A$563,0)),"")</f>
        <v>58091.08</v>
      </c>
      <c r="P381" s="12">
        <f>IFERROR(INDEX(GRN!$E$4:$E$559,MATCH(G381,GRN!$A$4:$A$559,0)),"")</f>
        <v>9</v>
      </c>
      <c r="Q381" s="10" t="str">
        <f t="shared" si="35"/>
        <v/>
      </c>
      <c r="R381" s="10" t="str">
        <f t="shared" si="36"/>
        <v/>
      </c>
      <c r="S381" s="10" t="str">
        <f t="shared" si="37"/>
        <v/>
      </c>
      <c r="T381" s="10" t="str">
        <f t="shared" si="38"/>
        <v/>
      </c>
      <c r="U381" s="13" t="str">
        <f>IF(J381="Billet",I381/INDEX(Bench!$B$4:$B$15,MATCH(TEXT(C381,"yyyy-mm"),Bench!$A$4:$A$15,0))-1,"")</f>
        <v/>
      </c>
      <c r="V381" s="10" t="str">
        <f t="shared" si="39"/>
        <v/>
      </c>
      <c r="W381" s="10">
        <f>IF(E381="","n/a",COUNTIFS(GSTR2B!$B$4:$B$552,E381,GSTR2B!$C$4:$C$552,B381))</f>
        <v>1</v>
      </c>
      <c r="X381" s="10" t="str">
        <f t="shared" si="40"/>
        <v/>
      </c>
      <c r="Y381" s="11">
        <f>IF(N(W381)&gt;0,SUMIFS(GSTR2B!$F$4:$F$552,GSTR2B!$B$4:$B$552,E381,GSTR2B!$C$4:$C$552,B381),"")</f>
        <v>26140.99</v>
      </c>
      <c r="Z381" s="10" t="str">
        <f t="shared" si="41"/>
        <v/>
      </c>
    </row>
    <row r="382" spans="1:26" x14ac:dyDescent="0.3">
      <c r="A382" t="s">
        <v>3936</v>
      </c>
      <c r="B382" t="s">
        <v>3937</v>
      </c>
      <c r="C382" s="7">
        <v>45982</v>
      </c>
      <c r="D382" t="s">
        <v>224</v>
      </c>
      <c r="E382" t="s">
        <v>3050</v>
      </c>
      <c r="F382" t="s">
        <v>605</v>
      </c>
      <c r="G382" t="s">
        <v>1168</v>
      </c>
      <c r="H382">
        <v>1237</v>
      </c>
      <c r="I382">
        <v>413.65</v>
      </c>
      <c r="J382" t="s">
        <v>3048</v>
      </c>
      <c r="K382">
        <v>511685.05</v>
      </c>
      <c r="L382">
        <v>18</v>
      </c>
      <c r="M382">
        <v>92103.31</v>
      </c>
      <c r="N382">
        <v>603788.36</v>
      </c>
      <c r="O382" s="11">
        <f>IFERROR(INDEX(PO!$G$4:$G$563,MATCH(F382,PO!$A$4:$A$563,0)),"")</f>
        <v>413.65</v>
      </c>
      <c r="P382" s="12">
        <f>IFERROR(INDEX(GRN!$E$4:$E$559,MATCH(G382,GRN!$A$4:$A$559,0)),"")</f>
        <v>1237</v>
      </c>
      <c r="Q382" s="10" t="str">
        <f t="shared" si="35"/>
        <v/>
      </c>
      <c r="R382" s="10" t="str">
        <f t="shared" si="36"/>
        <v/>
      </c>
      <c r="S382" s="10" t="str">
        <f t="shared" si="37"/>
        <v/>
      </c>
      <c r="T382" s="10" t="str">
        <f t="shared" si="38"/>
        <v/>
      </c>
      <c r="U382" s="13" t="str">
        <f>IF(J382="Billet",I382/INDEX(Bench!$B$4:$B$15,MATCH(TEXT(C382,"yyyy-mm"),Bench!$A$4:$A$15,0))-1,"")</f>
        <v/>
      </c>
      <c r="V382" s="10" t="str">
        <f t="shared" si="39"/>
        <v/>
      </c>
      <c r="W382" s="10">
        <f>IF(E382="","n/a",COUNTIFS(GSTR2B!$B$4:$B$552,E382,GSTR2B!$C$4:$C$552,B382))</f>
        <v>1</v>
      </c>
      <c r="X382" s="10" t="str">
        <f t="shared" si="40"/>
        <v/>
      </c>
      <c r="Y382" s="11">
        <f>IF(N(W382)&gt;0,SUMIFS(GSTR2B!$F$4:$F$552,GSTR2B!$B$4:$B$552,E382,GSTR2B!$C$4:$C$552,B382),"")</f>
        <v>92103.31</v>
      </c>
      <c r="Z382" s="10" t="str">
        <f t="shared" si="41"/>
        <v/>
      </c>
    </row>
    <row r="383" spans="1:26" x14ac:dyDescent="0.3">
      <c r="A383" t="s">
        <v>3938</v>
      </c>
      <c r="B383" t="s">
        <v>3939</v>
      </c>
      <c r="C383" s="7">
        <v>45811</v>
      </c>
      <c r="D383" t="s">
        <v>340</v>
      </c>
      <c r="E383" t="s">
        <v>3090</v>
      </c>
      <c r="F383" t="s">
        <v>606</v>
      </c>
      <c r="G383" t="s">
        <v>1169</v>
      </c>
      <c r="H383">
        <v>8099</v>
      </c>
      <c r="I383">
        <v>247.3</v>
      </c>
      <c r="J383" t="s">
        <v>3032</v>
      </c>
      <c r="K383">
        <v>2002882.7</v>
      </c>
      <c r="L383">
        <v>18</v>
      </c>
      <c r="M383">
        <v>360518.89</v>
      </c>
      <c r="N383">
        <v>2363401.59</v>
      </c>
      <c r="O383" s="11">
        <f>IFERROR(INDEX(PO!$G$4:$G$563,MATCH(F383,PO!$A$4:$A$563,0)),"")</f>
        <v>247.3</v>
      </c>
      <c r="P383" s="12">
        <f>IFERROR(INDEX(GRN!$E$4:$E$559,MATCH(G383,GRN!$A$4:$A$559,0)),"")</f>
        <v>8099</v>
      </c>
      <c r="Q383" s="10" t="str">
        <f t="shared" si="35"/>
        <v/>
      </c>
      <c r="R383" s="10" t="str">
        <f t="shared" si="36"/>
        <v/>
      </c>
      <c r="S383" s="10" t="str">
        <f t="shared" si="37"/>
        <v/>
      </c>
      <c r="T383" s="10" t="str">
        <f t="shared" si="38"/>
        <v/>
      </c>
      <c r="U383" s="13">
        <f>IF(J383="Billet",I383/INDEX(Bench!$B$4:$B$15,MATCH(TEXT(C383,"yyyy-mm"),Bench!$A$4:$A$15,0))-1,"")</f>
        <v>1.7946818144397803E-2</v>
      </c>
      <c r="V383" s="10" t="str">
        <f t="shared" si="39"/>
        <v/>
      </c>
      <c r="W383" s="10">
        <f>IF(E383="","n/a",COUNTIFS(GSTR2B!$B$4:$B$552,E383,GSTR2B!$C$4:$C$552,B383))</f>
        <v>1</v>
      </c>
      <c r="X383" s="10" t="str">
        <f t="shared" si="40"/>
        <v/>
      </c>
      <c r="Y383" s="11">
        <f>IF(N(W383)&gt;0,SUMIFS(GSTR2B!$F$4:$F$552,GSTR2B!$B$4:$B$552,E383,GSTR2B!$C$4:$C$552,B383),"")</f>
        <v>360518.89</v>
      </c>
      <c r="Z383" s="10" t="str">
        <f t="shared" si="41"/>
        <v/>
      </c>
    </row>
    <row r="384" spans="1:26" x14ac:dyDescent="0.3">
      <c r="A384" t="s">
        <v>3940</v>
      </c>
      <c r="B384" t="s">
        <v>3941</v>
      </c>
      <c r="C384" s="7">
        <v>45893</v>
      </c>
      <c r="D384" t="s">
        <v>229</v>
      </c>
      <c r="E384" t="s">
        <v>3077</v>
      </c>
      <c r="F384" t="s">
        <v>607</v>
      </c>
      <c r="G384" t="s">
        <v>1170</v>
      </c>
      <c r="H384">
        <v>775</v>
      </c>
      <c r="I384">
        <v>695.23</v>
      </c>
      <c r="J384" t="s">
        <v>3048</v>
      </c>
      <c r="K384">
        <v>538803.25</v>
      </c>
      <c r="L384">
        <v>18</v>
      </c>
      <c r="M384">
        <v>96984.58</v>
      </c>
      <c r="N384">
        <v>635787.82999999996</v>
      </c>
      <c r="O384" s="11">
        <f>IFERROR(INDEX(PO!$G$4:$G$563,MATCH(F384,PO!$A$4:$A$563,0)),"")</f>
        <v>695.23</v>
      </c>
      <c r="P384" s="12">
        <f>IFERROR(INDEX(GRN!$E$4:$E$559,MATCH(G384,GRN!$A$4:$A$559,0)),"")</f>
        <v>775</v>
      </c>
      <c r="Q384" s="10" t="str">
        <f t="shared" si="35"/>
        <v/>
      </c>
      <c r="R384" s="10" t="str">
        <f t="shared" si="36"/>
        <v/>
      </c>
      <c r="S384" s="10" t="str">
        <f t="shared" si="37"/>
        <v/>
      </c>
      <c r="T384" s="10" t="str">
        <f t="shared" si="38"/>
        <v/>
      </c>
      <c r="U384" s="13" t="str">
        <f>IF(J384="Billet",I384/INDEX(Bench!$B$4:$B$15,MATCH(TEXT(C384,"yyyy-mm"),Bench!$A$4:$A$15,0))-1,"")</f>
        <v/>
      </c>
      <c r="V384" s="10" t="str">
        <f t="shared" si="39"/>
        <v/>
      </c>
      <c r="W384" s="10">
        <f>IF(E384="","n/a",COUNTIFS(GSTR2B!$B$4:$B$552,E384,GSTR2B!$C$4:$C$552,B384))</f>
        <v>1</v>
      </c>
      <c r="X384" s="10" t="str">
        <f t="shared" si="40"/>
        <v/>
      </c>
      <c r="Y384" s="11">
        <f>IF(N(W384)&gt;0,SUMIFS(GSTR2B!$F$4:$F$552,GSTR2B!$B$4:$B$552,E384,GSTR2B!$C$4:$C$552,B384),"")</f>
        <v>96984.58</v>
      </c>
      <c r="Z384" s="10" t="str">
        <f t="shared" si="41"/>
        <v/>
      </c>
    </row>
    <row r="385" spans="1:26" x14ac:dyDescent="0.3">
      <c r="A385" t="s">
        <v>3942</v>
      </c>
      <c r="B385" t="s">
        <v>3943</v>
      </c>
      <c r="C385" s="7">
        <v>45871</v>
      </c>
      <c r="D385" t="s">
        <v>311</v>
      </c>
      <c r="E385" t="s">
        <v>3065</v>
      </c>
      <c r="F385" t="s">
        <v>608</v>
      </c>
      <c r="G385" t="s">
        <v>1171</v>
      </c>
      <c r="H385">
        <v>4092</v>
      </c>
      <c r="I385">
        <v>249.57</v>
      </c>
      <c r="J385" t="s">
        <v>3032</v>
      </c>
      <c r="K385">
        <v>1021240.44</v>
      </c>
      <c r="L385">
        <v>18</v>
      </c>
      <c r="M385">
        <v>183823.28</v>
      </c>
      <c r="N385">
        <v>1205063.72</v>
      </c>
      <c r="O385" s="11">
        <f>IFERROR(INDEX(PO!$G$4:$G$563,MATCH(F385,PO!$A$4:$A$563,0)),"")</f>
        <v>249.57</v>
      </c>
      <c r="P385" s="12">
        <f>IFERROR(INDEX(GRN!$E$4:$E$559,MATCH(G385,GRN!$A$4:$A$559,0)),"")</f>
        <v>4092</v>
      </c>
      <c r="Q385" s="10" t="str">
        <f t="shared" si="35"/>
        <v/>
      </c>
      <c r="R385" s="10" t="str">
        <f t="shared" si="36"/>
        <v/>
      </c>
      <c r="S385" s="10" t="str">
        <f t="shared" si="37"/>
        <v/>
      </c>
      <c r="T385" s="10" t="str">
        <f t="shared" si="38"/>
        <v/>
      </c>
      <c r="U385" s="13">
        <f>IF(J385="Billet",I385/INDEX(Bench!$B$4:$B$15,MATCH(TEXT(C385,"yyyy-mm"),Bench!$A$4:$A$15,0))-1,"")</f>
        <v>2.8730420445177263E-2</v>
      </c>
      <c r="V385" s="10" t="str">
        <f t="shared" si="39"/>
        <v/>
      </c>
      <c r="W385" s="10">
        <f>IF(E385="","n/a",COUNTIFS(GSTR2B!$B$4:$B$552,E385,GSTR2B!$C$4:$C$552,B385))</f>
        <v>1</v>
      </c>
      <c r="X385" s="10" t="str">
        <f t="shared" si="40"/>
        <v/>
      </c>
      <c r="Y385" s="11">
        <f>IF(N(W385)&gt;0,SUMIFS(GSTR2B!$F$4:$F$552,GSTR2B!$B$4:$B$552,E385,GSTR2B!$C$4:$C$552,B385),"")</f>
        <v>183823.28</v>
      </c>
      <c r="Z385" s="10" t="str">
        <f t="shared" si="41"/>
        <v/>
      </c>
    </row>
    <row r="386" spans="1:26" x14ac:dyDescent="0.3">
      <c r="A386" t="s">
        <v>3944</v>
      </c>
      <c r="B386" t="s">
        <v>3945</v>
      </c>
      <c r="C386" s="7">
        <v>45796</v>
      </c>
      <c r="D386" t="s">
        <v>241</v>
      </c>
      <c r="E386" t="s">
        <v>3116</v>
      </c>
      <c r="F386" t="s">
        <v>609</v>
      </c>
      <c r="G386" t="s">
        <v>1172</v>
      </c>
      <c r="H386">
        <v>2408</v>
      </c>
      <c r="I386">
        <v>87.69</v>
      </c>
      <c r="J386" t="s">
        <v>3038</v>
      </c>
      <c r="K386">
        <v>211157.52</v>
      </c>
      <c r="L386">
        <v>18</v>
      </c>
      <c r="M386">
        <v>38008.35</v>
      </c>
      <c r="N386">
        <v>249165.87</v>
      </c>
      <c r="O386" s="11">
        <f>IFERROR(INDEX(PO!$G$4:$G$563,MATCH(F386,PO!$A$4:$A$563,0)),"")</f>
        <v>87.69</v>
      </c>
      <c r="P386" s="12">
        <f>IFERROR(INDEX(GRN!$E$4:$E$559,MATCH(G386,GRN!$A$4:$A$559,0)),"")</f>
        <v>2408</v>
      </c>
      <c r="Q386" s="10" t="str">
        <f t="shared" si="35"/>
        <v/>
      </c>
      <c r="R386" s="10" t="str">
        <f t="shared" si="36"/>
        <v/>
      </c>
      <c r="S386" s="10" t="str">
        <f t="shared" si="37"/>
        <v/>
      </c>
      <c r="T386" s="10" t="str">
        <f t="shared" si="38"/>
        <v/>
      </c>
      <c r="U386" s="13" t="str">
        <f>IF(J386="Billet",I386/INDEX(Bench!$B$4:$B$15,MATCH(TEXT(C386,"yyyy-mm"),Bench!$A$4:$A$15,0))-1,"")</f>
        <v/>
      </c>
      <c r="V386" s="10" t="str">
        <f t="shared" si="39"/>
        <v/>
      </c>
      <c r="W386" s="10">
        <f>IF(E386="","n/a",COUNTIFS(GSTR2B!$B$4:$B$552,E386,GSTR2B!$C$4:$C$552,B386))</f>
        <v>1</v>
      </c>
      <c r="X386" s="10" t="str">
        <f t="shared" si="40"/>
        <v/>
      </c>
      <c r="Y386" s="11">
        <f>IF(N(W386)&gt;0,SUMIFS(GSTR2B!$F$4:$F$552,GSTR2B!$B$4:$B$552,E386,GSTR2B!$C$4:$C$552,B386),"")</f>
        <v>38008.35</v>
      </c>
      <c r="Z386" s="10" t="str">
        <f t="shared" si="41"/>
        <v/>
      </c>
    </row>
    <row r="387" spans="1:26" x14ac:dyDescent="0.3">
      <c r="A387" t="s">
        <v>3946</v>
      </c>
      <c r="B387" t="s">
        <v>3947</v>
      </c>
      <c r="C387" s="7">
        <v>45804</v>
      </c>
      <c r="D387" t="s">
        <v>266</v>
      </c>
      <c r="E387" t="s">
        <v>3069</v>
      </c>
      <c r="F387" t="s">
        <v>610</v>
      </c>
      <c r="G387" t="s">
        <v>1173</v>
      </c>
      <c r="H387">
        <v>3679</v>
      </c>
      <c r="I387">
        <v>73.239999999999995</v>
      </c>
      <c r="J387" t="s">
        <v>3038</v>
      </c>
      <c r="K387">
        <v>269449.96000000002</v>
      </c>
      <c r="L387">
        <v>18</v>
      </c>
      <c r="M387">
        <v>48500.99</v>
      </c>
      <c r="N387">
        <v>317950.95</v>
      </c>
      <c r="O387" s="11">
        <f>IFERROR(INDEX(PO!$G$4:$G$563,MATCH(F387,PO!$A$4:$A$563,0)),"")</f>
        <v>73.239999999999995</v>
      </c>
      <c r="P387" s="12">
        <f>IFERROR(INDEX(GRN!$E$4:$E$559,MATCH(G387,GRN!$A$4:$A$559,0)),"")</f>
        <v>3679</v>
      </c>
      <c r="Q387" s="10" t="str">
        <f t="shared" si="35"/>
        <v/>
      </c>
      <c r="R387" s="10" t="str">
        <f t="shared" si="36"/>
        <v/>
      </c>
      <c r="S387" s="10" t="str">
        <f t="shared" si="37"/>
        <v/>
      </c>
      <c r="T387" s="10" t="str">
        <f t="shared" si="38"/>
        <v/>
      </c>
      <c r="U387" s="13" t="str">
        <f>IF(J387="Billet",I387/INDEX(Bench!$B$4:$B$15,MATCH(TEXT(C387,"yyyy-mm"),Bench!$A$4:$A$15,0))-1,"")</f>
        <v/>
      </c>
      <c r="V387" s="10" t="str">
        <f t="shared" si="39"/>
        <v/>
      </c>
      <c r="W387" s="10">
        <f>IF(E387="","n/a",COUNTIFS(GSTR2B!$B$4:$B$552,E387,GSTR2B!$C$4:$C$552,B387))</f>
        <v>1</v>
      </c>
      <c r="X387" s="10" t="str">
        <f t="shared" si="40"/>
        <v/>
      </c>
      <c r="Y387" s="11">
        <f>IF(N(W387)&gt;0,SUMIFS(GSTR2B!$F$4:$F$552,GSTR2B!$B$4:$B$552,E387,GSTR2B!$C$4:$C$552,B387),"")</f>
        <v>48500.99</v>
      </c>
      <c r="Z387" s="10" t="str">
        <f t="shared" si="41"/>
        <v/>
      </c>
    </row>
    <row r="388" spans="1:26" x14ac:dyDescent="0.3">
      <c r="A388" t="s">
        <v>3948</v>
      </c>
      <c r="B388" t="s">
        <v>3949</v>
      </c>
      <c r="C388" s="7">
        <v>46024</v>
      </c>
      <c r="D388" t="s">
        <v>235</v>
      </c>
      <c r="E388" t="s">
        <v>3085</v>
      </c>
      <c r="F388" t="s">
        <v>611</v>
      </c>
      <c r="G388" t="s">
        <v>1174</v>
      </c>
      <c r="H388">
        <v>1</v>
      </c>
      <c r="I388">
        <v>62626.080000000002</v>
      </c>
      <c r="J388" t="s">
        <v>3059</v>
      </c>
      <c r="K388">
        <v>62626.080000000002</v>
      </c>
      <c r="L388">
        <v>18</v>
      </c>
      <c r="M388">
        <v>11272.69</v>
      </c>
      <c r="N388">
        <v>73898.77</v>
      </c>
      <c r="O388" s="11">
        <f>IFERROR(INDEX(PO!$G$4:$G$563,MATCH(F388,PO!$A$4:$A$563,0)),"")</f>
        <v>62626.080000000002</v>
      </c>
      <c r="P388" s="12">
        <f>IFERROR(INDEX(GRN!$E$4:$E$559,MATCH(G388,GRN!$A$4:$A$559,0)),"")</f>
        <v>1</v>
      </c>
      <c r="Q388" s="10" t="str">
        <f t="shared" ref="Q388:Q451" si="42">IF(I388&gt;O388*1.001,"FLAG","")</f>
        <v/>
      </c>
      <c r="R388" s="10" t="str">
        <f t="shared" ref="R388:R451" si="43">IF(AND(P388&lt;&gt;"",H388&gt;P388),"FLAG","")</f>
        <v/>
      </c>
      <c r="S388" s="10" t="str">
        <f t="shared" ref="S388:S451" si="44">IF(G388="","FLAG","")</f>
        <v/>
      </c>
      <c r="T388" s="10" t="str">
        <f t="shared" ref="T388:T451" si="45">IF(COUNTIFS($D$4:$D$566,D388,$B$4:$B$566,B388)&gt;1,"FLAG","")</f>
        <v/>
      </c>
      <c r="U388" s="13" t="str">
        <f>IF(J388="Billet",I388/INDEX(Bench!$B$4:$B$15,MATCH(TEXT(C388,"yyyy-mm"),Bench!$A$4:$A$15,0))-1,"")</f>
        <v/>
      </c>
      <c r="V388" s="10" t="str">
        <f t="shared" ref="V388:V451" si="46">IF(AND(U388&lt;&gt;"",N(U388)&gt;5%),"FLAG","")</f>
        <v/>
      </c>
      <c r="W388" s="10">
        <f>IF(E388="","n/a",COUNTIFS(GSTR2B!$B$4:$B$552,E388,GSTR2B!$C$4:$C$552,B388))</f>
        <v>1</v>
      </c>
      <c r="X388" s="10" t="str">
        <f t="shared" ref="X388:X451" si="47">IF(W388=0,"FLAG","")</f>
        <v/>
      </c>
      <c r="Y388" s="11">
        <f>IF(N(W388)&gt;0,SUMIFS(GSTR2B!$F$4:$F$552,GSTR2B!$B$4:$B$552,E388,GSTR2B!$C$4:$C$552,B388),"")</f>
        <v>11272.69</v>
      </c>
      <c r="Z388" s="10" t="str">
        <f t="shared" ref="Z388:Z451" si="48">IF(AND(N(W388)&gt;0,ABS(M388-N(Y388))&gt;1),"FLAG","")</f>
        <v/>
      </c>
    </row>
    <row r="389" spans="1:26" x14ac:dyDescent="0.3">
      <c r="A389" t="s">
        <v>3950</v>
      </c>
      <c r="B389" t="s">
        <v>3951</v>
      </c>
      <c r="C389" s="7">
        <v>46062</v>
      </c>
      <c r="D389" t="s">
        <v>206</v>
      </c>
      <c r="E389" t="s">
        <v>3097</v>
      </c>
      <c r="F389" t="s">
        <v>612</v>
      </c>
      <c r="G389" t="s">
        <v>1175</v>
      </c>
      <c r="H389">
        <v>4608</v>
      </c>
      <c r="I389">
        <v>99.15</v>
      </c>
      <c r="J389" t="s">
        <v>3043</v>
      </c>
      <c r="K389">
        <v>456883.20000000001</v>
      </c>
      <c r="L389">
        <v>18</v>
      </c>
      <c r="M389">
        <v>82238.98</v>
      </c>
      <c r="N389">
        <v>539122.18000000005</v>
      </c>
      <c r="O389" s="11">
        <f>IFERROR(INDEX(PO!$G$4:$G$563,MATCH(F389,PO!$A$4:$A$563,0)),"")</f>
        <v>99.15</v>
      </c>
      <c r="P389" s="12">
        <f>IFERROR(INDEX(GRN!$E$4:$E$559,MATCH(G389,GRN!$A$4:$A$559,0)),"")</f>
        <v>4608</v>
      </c>
      <c r="Q389" s="10" t="str">
        <f t="shared" si="42"/>
        <v/>
      </c>
      <c r="R389" s="10" t="str">
        <f t="shared" si="43"/>
        <v/>
      </c>
      <c r="S389" s="10" t="str">
        <f t="shared" si="44"/>
        <v/>
      </c>
      <c r="T389" s="10" t="str">
        <f t="shared" si="45"/>
        <v/>
      </c>
      <c r="U389" s="13" t="str">
        <f>IF(J389="Billet",I389/INDEX(Bench!$B$4:$B$15,MATCH(TEXT(C389,"yyyy-mm"),Bench!$A$4:$A$15,0))-1,"")</f>
        <v/>
      </c>
      <c r="V389" s="10" t="str">
        <f t="shared" si="46"/>
        <v/>
      </c>
      <c r="W389" s="10">
        <f>IF(E389="","n/a",COUNTIFS(GSTR2B!$B$4:$B$552,E389,GSTR2B!$C$4:$C$552,B389))</f>
        <v>1</v>
      </c>
      <c r="X389" s="10" t="str">
        <f t="shared" si="47"/>
        <v/>
      </c>
      <c r="Y389" s="11">
        <f>IF(N(W389)&gt;0,SUMIFS(GSTR2B!$F$4:$F$552,GSTR2B!$B$4:$B$552,E389,GSTR2B!$C$4:$C$552,B389),"")</f>
        <v>82238.98</v>
      </c>
      <c r="Z389" s="10" t="str">
        <f t="shared" si="48"/>
        <v/>
      </c>
    </row>
    <row r="390" spans="1:26" x14ac:dyDescent="0.3">
      <c r="A390" t="s">
        <v>3952</v>
      </c>
      <c r="B390" t="s">
        <v>3953</v>
      </c>
      <c r="C390" s="7">
        <v>45877</v>
      </c>
      <c r="D390" t="s">
        <v>326</v>
      </c>
      <c r="E390" t="s">
        <v>3101</v>
      </c>
      <c r="F390" t="s">
        <v>613</v>
      </c>
      <c r="G390" t="s">
        <v>1176</v>
      </c>
      <c r="H390">
        <v>542</v>
      </c>
      <c r="I390">
        <v>67.66</v>
      </c>
      <c r="J390" t="s">
        <v>3048</v>
      </c>
      <c r="K390">
        <v>36671.72</v>
      </c>
      <c r="L390">
        <v>18</v>
      </c>
      <c r="M390">
        <v>6600.91</v>
      </c>
      <c r="N390">
        <v>43272.63</v>
      </c>
      <c r="O390" s="11">
        <f>IFERROR(INDEX(PO!$G$4:$G$563,MATCH(F390,PO!$A$4:$A$563,0)),"")</f>
        <v>67.66</v>
      </c>
      <c r="P390" s="12">
        <f>IFERROR(INDEX(GRN!$E$4:$E$559,MATCH(G390,GRN!$A$4:$A$559,0)),"")</f>
        <v>542</v>
      </c>
      <c r="Q390" s="10" t="str">
        <f t="shared" si="42"/>
        <v/>
      </c>
      <c r="R390" s="10" t="str">
        <f t="shared" si="43"/>
        <v/>
      </c>
      <c r="S390" s="10" t="str">
        <f t="shared" si="44"/>
        <v/>
      </c>
      <c r="T390" s="10" t="str">
        <f t="shared" si="45"/>
        <v/>
      </c>
      <c r="U390" s="13" t="str">
        <f>IF(J390="Billet",I390/INDEX(Bench!$B$4:$B$15,MATCH(TEXT(C390,"yyyy-mm"),Bench!$A$4:$A$15,0))-1,"")</f>
        <v/>
      </c>
      <c r="V390" s="10" t="str">
        <f t="shared" si="46"/>
        <v/>
      </c>
      <c r="W390" s="10">
        <f>IF(E390="","n/a",COUNTIFS(GSTR2B!$B$4:$B$552,E390,GSTR2B!$C$4:$C$552,B390))</f>
        <v>1</v>
      </c>
      <c r="X390" s="10" t="str">
        <f t="shared" si="47"/>
        <v/>
      </c>
      <c r="Y390" s="11">
        <f>IF(N(W390)&gt;0,SUMIFS(GSTR2B!$F$4:$F$552,GSTR2B!$B$4:$B$552,E390,GSTR2B!$C$4:$C$552,B390),"")</f>
        <v>6600.91</v>
      </c>
      <c r="Z390" s="10" t="str">
        <f t="shared" si="48"/>
        <v/>
      </c>
    </row>
    <row r="391" spans="1:26" x14ac:dyDescent="0.3">
      <c r="A391" t="s">
        <v>3954</v>
      </c>
      <c r="B391" t="s">
        <v>3955</v>
      </c>
      <c r="C391" s="7">
        <v>45959</v>
      </c>
      <c r="D391" t="s">
        <v>326</v>
      </c>
      <c r="E391" t="s">
        <v>3101</v>
      </c>
      <c r="F391" t="s">
        <v>614</v>
      </c>
      <c r="G391" t="s">
        <v>1177</v>
      </c>
      <c r="H391">
        <v>2396</v>
      </c>
      <c r="I391">
        <v>80.08</v>
      </c>
      <c r="J391" t="s">
        <v>3048</v>
      </c>
      <c r="K391">
        <v>191871.68</v>
      </c>
      <c r="L391">
        <v>18</v>
      </c>
      <c r="M391">
        <v>34536.9</v>
      </c>
      <c r="N391">
        <v>226408.58</v>
      </c>
      <c r="O391" s="11">
        <f>IFERROR(INDEX(PO!$G$4:$G$563,MATCH(F391,PO!$A$4:$A$563,0)),"")</f>
        <v>80.08</v>
      </c>
      <c r="P391" s="12">
        <f>IFERROR(INDEX(GRN!$E$4:$E$559,MATCH(G391,GRN!$A$4:$A$559,0)),"")</f>
        <v>2396</v>
      </c>
      <c r="Q391" s="10" t="str">
        <f t="shared" si="42"/>
        <v/>
      </c>
      <c r="R391" s="10" t="str">
        <f t="shared" si="43"/>
        <v/>
      </c>
      <c r="S391" s="10" t="str">
        <f t="shared" si="44"/>
        <v/>
      </c>
      <c r="T391" s="10" t="str">
        <f t="shared" si="45"/>
        <v/>
      </c>
      <c r="U391" s="13" t="str">
        <f>IF(J391="Billet",I391/INDEX(Bench!$B$4:$B$15,MATCH(TEXT(C391,"yyyy-mm"),Bench!$A$4:$A$15,0))-1,"")</f>
        <v/>
      </c>
      <c r="V391" s="10" t="str">
        <f t="shared" si="46"/>
        <v/>
      </c>
      <c r="W391" s="10">
        <f>IF(E391="","n/a",COUNTIFS(GSTR2B!$B$4:$B$552,E391,GSTR2B!$C$4:$C$552,B391))</f>
        <v>1</v>
      </c>
      <c r="X391" s="10" t="str">
        <f t="shared" si="47"/>
        <v/>
      </c>
      <c r="Y391" s="11">
        <f>IF(N(W391)&gt;0,SUMIFS(GSTR2B!$F$4:$F$552,GSTR2B!$B$4:$B$552,E391,GSTR2B!$C$4:$C$552,B391),"")</f>
        <v>34536.9</v>
      </c>
      <c r="Z391" s="10" t="str">
        <f t="shared" si="48"/>
        <v/>
      </c>
    </row>
    <row r="392" spans="1:26" x14ac:dyDescent="0.3">
      <c r="A392" t="s">
        <v>3956</v>
      </c>
      <c r="B392" t="s">
        <v>3957</v>
      </c>
      <c r="C392" s="7">
        <v>45981</v>
      </c>
      <c r="D392" t="s">
        <v>277</v>
      </c>
      <c r="E392" t="s">
        <v>3152</v>
      </c>
      <c r="F392" t="s">
        <v>615</v>
      </c>
      <c r="G392" t="s">
        <v>1178</v>
      </c>
      <c r="H392">
        <v>2</v>
      </c>
      <c r="I392">
        <v>46730.7</v>
      </c>
      <c r="J392" t="s">
        <v>3053</v>
      </c>
      <c r="K392">
        <v>93461.4</v>
      </c>
      <c r="L392">
        <v>5</v>
      </c>
      <c r="M392">
        <v>4673.07</v>
      </c>
      <c r="N392">
        <v>98134.47</v>
      </c>
      <c r="O392" s="11">
        <f>IFERROR(INDEX(PO!$G$4:$G$563,MATCH(F392,PO!$A$4:$A$563,0)),"")</f>
        <v>46730.7</v>
      </c>
      <c r="P392" s="12">
        <f>IFERROR(INDEX(GRN!$E$4:$E$559,MATCH(G392,GRN!$A$4:$A$559,0)),"")</f>
        <v>2</v>
      </c>
      <c r="Q392" s="10" t="str">
        <f t="shared" si="42"/>
        <v/>
      </c>
      <c r="R392" s="10" t="str">
        <f t="shared" si="43"/>
        <v/>
      </c>
      <c r="S392" s="10" t="str">
        <f t="shared" si="44"/>
        <v/>
      </c>
      <c r="T392" s="10" t="str">
        <f t="shared" si="45"/>
        <v/>
      </c>
      <c r="U392" s="13" t="str">
        <f>IF(J392="Billet",I392/INDEX(Bench!$B$4:$B$15,MATCH(TEXT(C392,"yyyy-mm"),Bench!$A$4:$A$15,0))-1,"")</f>
        <v/>
      </c>
      <c r="V392" s="10" t="str">
        <f t="shared" si="46"/>
        <v/>
      </c>
      <c r="W392" s="10">
        <f>IF(E392="","n/a",COUNTIFS(GSTR2B!$B$4:$B$552,E392,GSTR2B!$C$4:$C$552,B392))</f>
        <v>1</v>
      </c>
      <c r="X392" s="10" t="str">
        <f t="shared" si="47"/>
        <v/>
      </c>
      <c r="Y392" s="11">
        <f>IF(N(W392)&gt;0,SUMIFS(GSTR2B!$F$4:$F$552,GSTR2B!$B$4:$B$552,E392,GSTR2B!$C$4:$C$552,B392),"")</f>
        <v>4673.07</v>
      </c>
      <c r="Z392" s="10" t="str">
        <f t="shared" si="48"/>
        <v/>
      </c>
    </row>
    <row r="393" spans="1:26" x14ac:dyDescent="0.3">
      <c r="A393" t="s">
        <v>3958</v>
      </c>
      <c r="B393" t="s">
        <v>3959</v>
      </c>
      <c r="C393" s="7">
        <v>45977</v>
      </c>
      <c r="D393" t="s">
        <v>239</v>
      </c>
      <c r="E393" t="s">
        <v>3105</v>
      </c>
      <c r="F393" t="s">
        <v>616</v>
      </c>
      <c r="G393" t="s">
        <v>1179</v>
      </c>
      <c r="H393">
        <v>9</v>
      </c>
      <c r="I393">
        <v>41593.61</v>
      </c>
      <c r="J393" t="s">
        <v>3053</v>
      </c>
      <c r="K393">
        <v>374342.49</v>
      </c>
      <c r="L393">
        <v>5</v>
      </c>
      <c r="M393">
        <v>18717.12</v>
      </c>
      <c r="N393">
        <v>393059.61</v>
      </c>
      <c r="O393" s="11">
        <f>IFERROR(INDEX(PO!$G$4:$G$563,MATCH(F393,PO!$A$4:$A$563,0)),"")</f>
        <v>41593.61</v>
      </c>
      <c r="P393" s="12">
        <f>IFERROR(INDEX(GRN!$E$4:$E$559,MATCH(G393,GRN!$A$4:$A$559,0)),"")</f>
        <v>9</v>
      </c>
      <c r="Q393" s="10" t="str">
        <f t="shared" si="42"/>
        <v/>
      </c>
      <c r="R393" s="10" t="str">
        <f t="shared" si="43"/>
        <v/>
      </c>
      <c r="S393" s="10" t="str">
        <f t="shared" si="44"/>
        <v/>
      </c>
      <c r="T393" s="10" t="str">
        <f t="shared" si="45"/>
        <v/>
      </c>
      <c r="U393" s="13" t="str">
        <f>IF(J393="Billet",I393/INDEX(Bench!$B$4:$B$15,MATCH(TEXT(C393,"yyyy-mm"),Bench!$A$4:$A$15,0))-1,"")</f>
        <v/>
      </c>
      <c r="V393" s="10" t="str">
        <f t="shared" si="46"/>
        <v/>
      </c>
      <c r="W393" s="10">
        <f>IF(E393="","n/a",COUNTIFS(GSTR2B!$B$4:$B$552,E393,GSTR2B!$C$4:$C$552,B393))</f>
        <v>1</v>
      </c>
      <c r="X393" s="10" t="str">
        <f t="shared" si="47"/>
        <v/>
      </c>
      <c r="Y393" s="11">
        <f>IF(N(W393)&gt;0,SUMIFS(GSTR2B!$F$4:$F$552,GSTR2B!$B$4:$B$552,E393,GSTR2B!$C$4:$C$552,B393),"")</f>
        <v>18717.12</v>
      </c>
      <c r="Z393" s="10" t="str">
        <f t="shared" si="48"/>
        <v/>
      </c>
    </row>
    <row r="394" spans="1:26" x14ac:dyDescent="0.3">
      <c r="A394" t="s">
        <v>3960</v>
      </c>
      <c r="B394" t="s">
        <v>3961</v>
      </c>
      <c r="C394" s="7">
        <v>45778</v>
      </c>
      <c r="D394" t="s">
        <v>220</v>
      </c>
      <c r="E394" t="s">
        <v>3145</v>
      </c>
      <c r="F394" t="s">
        <v>617</v>
      </c>
      <c r="G394" t="s">
        <v>1180</v>
      </c>
      <c r="H394">
        <v>3666</v>
      </c>
      <c r="I394">
        <v>150.9</v>
      </c>
      <c r="J394" t="s">
        <v>3043</v>
      </c>
      <c r="K394">
        <v>553199.4</v>
      </c>
      <c r="L394">
        <v>18</v>
      </c>
      <c r="M394">
        <v>99575.89</v>
      </c>
      <c r="N394">
        <v>652775.29</v>
      </c>
      <c r="O394" s="11">
        <f>IFERROR(INDEX(PO!$G$4:$G$563,MATCH(F394,PO!$A$4:$A$563,0)),"")</f>
        <v>150.9</v>
      </c>
      <c r="P394" s="12">
        <f>IFERROR(INDEX(GRN!$E$4:$E$559,MATCH(G394,GRN!$A$4:$A$559,0)),"")</f>
        <v>3666</v>
      </c>
      <c r="Q394" s="10" t="str">
        <f t="shared" si="42"/>
        <v/>
      </c>
      <c r="R394" s="10" t="str">
        <f t="shared" si="43"/>
        <v/>
      </c>
      <c r="S394" s="10" t="str">
        <f t="shared" si="44"/>
        <v/>
      </c>
      <c r="T394" s="10" t="str">
        <f t="shared" si="45"/>
        <v/>
      </c>
      <c r="U394" s="13" t="str">
        <f>IF(J394="Billet",I394/INDEX(Bench!$B$4:$B$15,MATCH(TEXT(C394,"yyyy-mm"),Bench!$A$4:$A$15,0))-1,"")</f>
        <v/>
      </c>
      <c r="V394" s="10" t="str">
        <f t="shared" si="46"/>
        <v/>
      </c>
      <c r="W394" s="10">
        <f>IF(E394="","n/a",COUNTIFS(GSTR2B!$B$4:$B$552,E394,GSTR2B!$C$4:$C$552,B394))</f>
        <v>1</v>
      </c>
      <c r="X394" s="10" t="str">
        <f t="shared" si="47"/>
        <v/>
      </c>
      <c r="Y394" s="11">
        <f>IF(N(W394)&gt;0,SUMIFS(GSTR2B!$F$4:$F$552,GSTR2B!$B$4:$B$552,E394,GSTR2B!$C$4:$C$552,B394),"")</f>
        <v>99575.89</v>
      </c>
      <c r="Z394" s="10" t="str">
        <f t="shared" si="48"/>
        <v/>
      </c>
    </row>
    <row r="395" spans="1:26" x14ac:dyDescent="0.3">
      <c r="A395" t="s">
        <v>3962</v>
      </c>
      <c r="B395" t="s">
        <v>3963</v>
      </c>
      <c r="C395" s="7">
        <v>45878</v>
      </c>
      <c r="D395" t="s">
        <v>244</v>
      </c>
      <c r="E395" t="s">
        <v>3133</v>
      </c>
      <c r="F395" t="s">
        <v>618</v>
      </c>
      <c r="G395" t="s">
        <v>1181</v>
      </c>
      <c r="H395">
        <v>0</v>
      </c>
      <c r="I395">
        <v>25685.93</v>
      </c>
      <c r="J395" t="s">
        <v>3059</v>
      </c>
      <c r="K395">
        <v>0</v>
      </c>
      <c r="L395">
        <v>18</v>
      </c>
      <c r="M395">
        <v>0</v>
      </c>
      <c r="N395">
        <v>0</v>
      </c>
      <c r="O395" s="11">
        <f>IFERROR(INDEX(PO!$G$4:$G$563,MATCH(F395,PO!$A$4:$A$563,0)),"")</f>
        <v>25685.93</v>
      </c>
      <c r="P395" s="12">
        <f>IFERROR(INDEX(GRN!$E$4:$E$559,MATCH(G395,GRN!$A$4:$A$559,0)),"")</f>
        <v>0</v>
      </c>
      <c r="Q395" s="10" t="str">
        <f t="shared" si="42"/>
        <v/>
      </c>
      <c r="R395" s="10" t="str">
        <f t="shared" si="43"/>
        <v/>
      </c>
      <c r="S395" s="10" t="str">
        <f t="shared" si="44"/>
        <v/>
      </c>
      <c r="T395" s="10" t="str">
        <f t="shared" si="45"/>
        <v/>
      </c>
      <c r="U395" s="13" t="str">
        <f>IF(J395="Billet",I395/INDEX(Bench!$B$4:$B$15,MATCH(TEXT(C395,"yyyy-mm"),Bench!$A$4:$A$15,0))-1,"")</f>
        <v/>
      </c>
      <c r="V395" s="10" t="str">
        <f t="shared" si="46"/>
        <v/>
      </c>
      <c r="W395" s="10">
        <f>IF(E395="","n/a",COUNTIFS(GSTR2B!$B$4:$B$552,E395,GSTR2B!$C$4:$C$552,B395))</f>
        <v>1</v>
      </c>
      <c r="X395" s="10" t="str">
        <f t="shared" si="47"/>
        <v/>
      </c>
      <c r="Y395" s="11">
        <f>IF(N(W395)&gt;0,SUMIFS(GSTR2B!$F$4:$F$552,GSTR2B!$B$4:$B$552,E395,GSTR2B!$C$4:$C$552,B395),"")</f>
        <v>0</v>
      </c>
      <c r="Z395" s="10" t="str">
        <f t="shared" si="48"/>
        <v/>
      </c>
    </row>
    <row r="396" spans="1:26" x14ac:dyDescent="0.3">
      <c r="A396" t="s">
        <v>3964</v>
      </c>
      <c r="B396" t="s">
        <v>3965</v>
      </c>
      <c r="C396" s="7">
        <v>45755</v>
      </c>
      <c r="D396" t="s">
        <v>323</v>
      </c>
      <c r="E396" t="s">
        <v>3137</v>
      </c>
      <c r="F396" t="s">
        <v>619</v>
      </c>
      <c r="G396" t="s">
        <v>1182</v>
      </c>
      <c r="H396">
        <v>14160</v>
      </c>
      <c r="I396">
        <v>240.37</v>
      </c>
      <c r="J396" t="s">
        <v>3032</v>
      </c>
      <c r="K396">
        <v>3403639.2</v>
      </c>
      <c r="L396">
        <v>18</v>
      </c>
      <c r="M396">
        <v>612655.06000000006</v>
      </c>
      <c r="N396">
        <v>4016294.26</v>
      </c>
      <c r="O396" s="11">
        <f>IFERROR(INDEX(PO!$G$4:$G$563,MATCH(F396,PO!$A$4:$A$563,0)),"")</f>
        <v>240.37</v>
      </c>
      <c r="P396" s="12">
        <f>IFERROR(INDEX(GRN!$E$4:$E$559,MATCH(G396,GRN!$A$4:$A$559,0)),"")</f>
        <v>14160</v>
      </c>
      <c r="Q396" s="10" t="str">
        <f t="shared" si="42"/>
        <v/>
      </c>
      <c r="R396" s="10" t="str">
        <f t="shared" si="43"/>
        <v/>
      </c>
      <c r="S396" s="10" t="str">
        <f t="shared" si="44"/>
        <v/>
      </c>
      <c r="T396" s="10" t="str">
        <f t="shared" si="45"/>
        <v/>
      </c>
      <c r="U396" s="13">
        <f>IF(J396="Billet",I396/INDEX(Bench!$B$4:$B$15,MATCH(TEXT(C396,"yyyy-mm"),Bench!$A$4:$A$15,0))-1,"")</f>
        <v>-4.0192259882323444E-3</v>
      </c>
      <c r="V396" s="10" t="str">
        <f t="shared" si="46"/>
        <v/>
      </c>
      <c r="W396" s="10">
        <f>IF(E396="","n/a",COUNTIFS(GSTR2B!$B$4:$B$552,E396,GSTR2B!$C$4:$C$552,B396))</f>
        <v>1</v>
      </c>
      <c r="X396" s="10" t="str">
        <f t="shared" si="47"/>
        <v/>
      </c>
      <c r="Y396" s="11">
        <f>IF(N(W396)&gt;0,SUMIFS(GSTR2B!$F$4:$F$552,GSTR2B!$B$4:$B$552,E396,GSTR2B!$C$4:$C$552,B396),"")</f>
        <v>612655.06000000006</v>
      </c>
      <c r="Z396" s="10" t="str">
        <f t="shared" si="48"/>
        <v/>
      </c>
    </row>
    <row r="397" spans="1:26" x14ac:dyDescent="0.3">
      <c r="A397" t="s">
        <v>3966</v>
      </c>
      <c r="B397" t="s">
        <v>3967</v>
      </c>
      <c r="C397" s="7">
        <v>45898</v>
      </c>
      <c r="D397" t="s">
        <v>210</v>
      </c>
      <c r="E397" t="s">
        <v>3045</v>
      </c>
      <c r="F397" t="s">
        <v>620</v>
      </c>
      <c r="G397" t="s">
        <v>1183</v>
      </c>
      <c r="H397">
        <v>3701</v>
      </c>
      <c r="I397">
        <v>124.41</v>
      </c>
      <c r="J397" t="s">
        <v>3043</v>
      </c>
      <c r="K397">
        <v>460441.41</v>
      </c>
      <c r="L397">
        <v>18</v>
      </c>
      <c r="M397">
        <v>82879.45</v>
      </c>
      <c r="N397">
        <v>543320.86</v>
      </c>
      <c r="O397" s="11">
        <f>IFERROR(INDEX(PO!$G$4:$G$563,MATCH(F397,PO!$A$4:$A$563,0)),"")</f>
        <v>124.41</v>
      </c>
      <c r="P397" s="12">
        <f>IFERROR(INDEX(GRN!$E$4:$E$559,MATCH(G397,GRN!$A$4:$A$559,0)),"")</f>
        <v>3701</v>
      </c>
      <c r="Q397" s="10" t="str">
        <f t="shared" si="42"/>
        <v/>
      </c>
      <c r="R397" s="10" t="str">
        <f t="shared" si="43"/>
        <v/>
      </c>
      <c r="S397" s="10" t="str">
        <f t="shared" si="44"/>
        <v/>
      </c>
      <c r="T397" s="10" t="str">
        <f t="shared" si="45"/>
        <v/>
      </c>
      <c r="U397" s="13" t="str">
        <f>IF(J397="Billet",I397/INDEX(Bench!$B$4:$B$15,MATCH(TEXT(C397,"yyyy-mm"),Bench!$A$4:$A$15,0))-1,"")</f>
        <v/>
      </c>
      <c r="V397" s="10" t="str">
        <f t="shared" si="46"/>
        <v/>
      </c>
      <c r="W397" s="10">
        <f>IF(E397="","n/a",COUNTIFS(GSTR2B!$B$4:$B$552,E397,GSTR2B!$C$4:$C$552,B397))</f>
        <v>1</v>
      </c>
      <c r="X397" s="10" t="str">
        <f t="shared" si="47"/>
        <v/>
      </c>
      <c r="Y397" s="11">
        <f>IF(N(W397)&gt;0,SUMIFS(GSTR2B!$F$4:$F$552,GSTR2B!$B$4:$B$552,E397,GSTR2B!$C$4:$C$552,B397),"")</f>
        <v>82879.45</v>
      </c>
      <c r="Z397" s="10" t="str">
        <f t="shared" si="48"/>
        <v/>
      </c>
    </row>
    <row r="398" spans="1:26" x14ac:dyDescent="0.3">
      <c r="A398" t="s">
        <v>3968</v>
      </c>
      <c r="B398" t="s">
        <v>3969</v>
      </c>
      <c r="C398" s="7">
        <v>45970</v>
      </c>
      <c r="D398" t="s">
        <v>224</v>
      </c>
      <c r="E398" t="s">
        <v>3050</v>
      </c>
      <c r="F398" t="s">
        <v>621</v>
      </c>
      <c r="G398" t="s">
        <v>1184</v>
      </c>
      <c r="H398">
        <v>2604</v>
      </c>
      <c r="I398">
        <v>388.05</v>
      </c>
      <c r="J398" t="s">
        <v>3048</v>
      </c>
      <c r="K398">
        <v>1010482.2</v>
      </c>
      <c r="L398">
        <v>18</v>
      </c>
      <c r="M398">
        <v>181886.8</v>
      </c>
      <c r="N398">
        <v>1192369</v>
      </c>
      <c r="O398" s="11">
        <f>IFERROR(INDEX(PO!$G$4:$G$563,MATCH(F398,PO!$A$4:$A$563,0)),"")</f>
        <v>388.05</v>
      </c>
      <c r="P398" s="12">
        <f>IFERROR(INDEX(GRN!$E$4:$E$559,MATCH(G398,GRN!$A$4:$A$559,0)),"")</f>
        <v>2604</v>
      </c>
      <c r="Q398" s="10" t="str">
        <f t="shared" si="42"/>
        <v/>
      </c>
      <c r="R398" s="10" t="str">
        <f t="shared" si="43"/>
        <v/>
      </c>
      <c r="S398" s="10" t="str">
        <f t="shared" si="44"/>
        <v/>
      </c>
      <c r="T398" s="10" t="str">
        <f t="shared" si="45"/>
        <v/>
      </c>
      <c r="U398" s="13" t="str">
        <f>IF(J398="Billet",I398/INDEX(Bench!$B$4:$B$15,MATCH(TEXT(C398,"yyyy-mm"),Bench!$A$4:$A$15,0))-1,"")</f>
        <v/>
      </c>
      <c r="V398" s="10" t="str">
        <f t="shared" si="46"/>
        <v/>
      </c>
      <c r="W398" s="10">
        <f>IF(E398="","n/a",COUNTIFS(GSTR2B!$B$4:$B$552,E398,GSTR2B!$C$4:$C$552,B398))</f>
        <v>1</v>
      </c>
      <c r="X398" s="10" t="str">
        <f t="shared" si="47"/>
        <v/>
      </c>
      <c r="Y398" s="11">
        <f>IF(N(W398)&gt;0,SUMIFS(GSTR2B!$F$4:$F$552,GSTR2B!$B$4:$B$552,E398,GSTR2B!$C$4:$C$552,B398),"")</f>
        <v>181886.8</v>
      </c>
      <c r="Z398" s="10" t="str">
        <f t="shared" si="48"/>
        <v/>
      </c>
    </row>
    <row r="399" spans="1:26" x14ac:dyDescent="0.3">
      <c r="A399" t="s">
        <v>3970</v>
      </c>
      <c r="B399" t="s">
        <v>3971</v>
      </c>
      <c r="C399" s="7">
        <v>45969</v>
      </c>
      <c r="D399" t="s">
        <v>253</v>
      </c>
      <c r="E399" t="s">
        <v>3129</v>
      </c>
      <c r="F399" t="s">
        <v>622</v>
      </c>
      <c r="G399" t="s">
        <v>1185</v>
      </c>
      <c r="H399">
        <v>3</v>
      </c>
      <c r="I399">
        <v>38483.589999999997</v>
      </c>
      <c r="J399" t="s">
        <v>3053</v>
      </c>
      <c r="K399">
        <v>115450.77</v>
      </c>
      <c r="L399">
        <v>5</v>
      </c>
      <c r="M399">
        <v>5772.54</v>
      </c>
      <c r="N399">
        <v>121223.31</v>
      </c>
      <c r="O399" s="11">
        <f>IFERROR(INDEX(PO!$G$4:$G$563,MATCH(F399,PO!$A$4:$A$563,0)),"")</f>
        <v>38483.589999999997</v>
      </c>
      <c r="P399" s="12">
        <f>IFERROR(INDEX(GRN!$E$4:$E$559,MATCH(G399,GRN!$A$4:$A$559,0)),"")</f>
        <v>3</v>
      </c>
      <c r="Q399" s="10" t="str">
        <f t="shared" si="42"/>
        <v/>
      </c>
      <c r="R399" s="10" t="str">
        <f t="shared" si="43"/>
        <v/>
      </c>
      <c r="S399" s="10" t="str">
        <f t="shared" si="44"/>
        <v/>
      </c>
      <c r="T399" s="10" t="str">
        <f t="shared" si="45"/>
        <v/>
      </c>
      <c r="U399" s="13" t="str">
        <f>IF(J399="Billet",I399/INDEX(Bench!$B$4:$B$15,MATCH(TEXT(C399,"yyyy-mm"),Bench!$A$4:$A$15,0))-1,"")</f>
        <v/>
      </c>
      <c r="V399" s="10" t="str">
        <f t="shared" si="46"/>
        <v/>
      </c>
      <c r="W399" s="10">
        <f>IF(E399="","n/a",COUNTIFS(GSTR2B!$B$4:$B$552,E399,GSTR2B!$C$4:$C$552,B399))</f>
        <v>1</v>
      </c>
      <c r="X399" s="10" t="str">
        <f t="shared" si="47"/>
        <v/>
      </c>
      <c r="Y399" s="11">
        <f>IF(N(W399)&gt;0,SUMIFS(GSTR2B!$F$4:$F$552,GSTR2B!$B$4:$B$552,E399,GSTR2B!$C$4:$C$552,B399),"")</f>
        <v>5772.54</v>
      </c>
      <c r="Z399" s="10" t="str">
        <f t="shared" si="48"/>
        <v/>
      </c>
    </row>
    <row r="400" spans="1:26" x14ac:dyDescent="0.3">
      <c r="A400" t="s">
        <v>3972</v>
      </c>
      <c r="B400" t="s">
        <v>3973</v>
      </c>
      <c r="C400" s="7">
        <v>45926</v>
      </c>
      <c r="D400" t="s">
        <v>224</v>
      </c>
      <c r="E400" t="s">
        <v>3050</v>
      </c>
      <c r="F400" t="s">
        <v>623</v>
      </c>
      <c r="G400" t="s">
        <v>1186</v>
      </c>
      <c r="H400">
        <v>1648</v>
      </c>
      <c r="I400">
        <v>487.42</v>
      </c>
      <c r="J400" t="s">
        <v>3048</v>
      </c>
      <c r="K400">
        <v>803268.16</v>
      </c>
      <c r="L400">
        <v>18</v>
      </c>
      <c r="M400">
        <v>144588.26999999999</v>
      </c>
      <c r="N400">
        <v>947856.43</v>
      </c>
      <c r="O400" s="11">
        <f>IFERROR(INDEX(PO!$G$4:$G$563,MATCH(F400,PO!$A$4:$A$563,0)),"")</f>
        <v>487.42</v>
      </c>
      <c r="P400" s="12">
        <f>IFERROR(INDEX(GRN!$E$4:$E$559,MATCH(G400,GRN!$A$4:$A$559,0)),"")</f>
        <v>1648</v>
      </c>
      <c r="Q400" s="10" t="str">
        <f t="shared" si="42"/>
        <v/>
      </c>
      <c r="R400" s="10" t="str">
        <f t="shared" si="43"/>
        <v/>
      </c>
      <c r="S400" s="10" t="str">
        <f t="shared" si="44"/>
        <v/>
      </c>
      <c r="T400" s="10" t="str">
        <f t="shared" si="45"/>
        <v/>
      </c>
      <c r="U400" s="13" t="str">
        <f>IF(J400="Billet",I400/INDEX(Bench!$B$4:$B$15,MATCH(TEXT(C400,"yyyy-mm"),Bench!$A$4:$A$15,0))-1,"")</f>
        <v/>
      </c>
      <c r="V400" s="10" t="str">
        <f t="shared" si="46"/>
        <v/>
      </c>
      <c r="W400" s="10">
        <f>IF(E400="","n/a",COUNTIFS(GSTR2B!$B$4:$B$552,E400,GSTR2B!$C$4:$C$552,B400))</f>
        <v>1</v>
      </c>
      <c r="X400" s="10" t="str">
        <f t="shared" si="47"/>
        <v/>
      </c>
      <c r="Y400" s="11">
        <f>IF(N(W400)&gt;0,SUMIFS(GSTR2B!$F$4:$F$552,GSTR2B!$B$4:$B$552,E400,GSTR2B!$C$4:$C$552,B400),"")</f>
        <v>144588.26999999999</v>
      </c>
      <c r="Z400" s="10" t="str">
        <f t="shared" si="48"/>
        <v/>
      </c>
    </row>
    <row r="401" spans="1:26" x14ac:dyDescent="0.3">
      <c r="A401" t="s">
        <v>3974</v>
      </c>
      <c r="B401" t="s">
        <v>3975</v>
      </c>
      <c r="C401" s="7">
        <v>45928</v>
      </c>
      <c r="D401" t="s">
        <v>266</v>
      </c>
      <c r="E401" t="s">
        <v>3069</v>
      </c>
      <c r="F401" t="s">
        <v>624</v>
      </c>
      <c r="G401" t="s">
        <v>1187</v>
      </c>
      <c r="H401">
        <v>8044</v>
      </c>
      <c r="I401">
        <v>102.36</v>
      </c>
      <c r="J401" t="s">
        <v>3038</v>
      </c>
      <c r="K401">
        <v>823383.84</v>
      </c>
      <c r="L401">
        <v>18</v>
      </c>
      <c r="M401">
        <v>148209.09</v>
      </c>
      <c r="N401">
        <v>971592.92999999993</v>
      </c>
      <c r="O401" s="11">
        <f>IFERROR(INDEX(PO!$G$4:$G$563,MATCH(F401,PO!$A$4:$A$563,0)),"")</f>
        <v>102.36</v>
      </c>
      <c r="P401" s="12">
        <f>IFERROR(INDEX(GRN!$E$4:$E$559,MATCH(G401,GRN!$A$4:$A$559,0)),"")</f>
        <v>8044</v>
      </c>
      <c r="Q401" s="10" t="str">
        <f t="shared" si="42"/>
        <v/>
      </c>
      <c r="R401" s="10" t="str">
        <f t="shared" si="43"/>
        <v/>
      </c>
      <c r="S401" s="10" t="str">
        <f t="shared" si="44"/>
        <v/>
      </c>
      <c r="T401" s="10" t="str">
        <f t="shared" si="45"/>
        <v/>
      </c>
      <c r="U401" s="13" t="str">
        <f>IF(J401="Billet",I401/INDEX(Bench!$B$4:$B$15,MATCH(TEXT(C401,"yyyy-mm"),Bench!$A$4:$A$15,0))-1,"")</f>
        <v/>
      </c>
      <c r="V401" s="10" t="str">
        <f t="shared" si="46"/>
        <v/>
      </c>
      <c r="W401" s="10">
        <f>IF(E401="","n/a",COUNTIFS(GSTR2B!$B$4:$B$552,E401,GSTR2B!$C$4:$C$552,B401))</f>
        <v>1</v>
      </c>
      <c r="X401" s="10" t="str">
        <f t="shared" si="47"/>
        <v/>
      </c>
      <c r="Y401" s="11">
        <f>IF(N(W401)&gt;0,SUMIFS(GSTR2B!$F$4:$F$552,GSTR2B!$B$4:$B$552,E401,GSTR2B!$C$4:$C$552,B401),"")</f>
        <v>148209.09</v>
      </c>
      <c r="Z401" s="10" t="str">
        <f t="shared" si="48"/>
        <v/>
      </c>
    </row>
    <row r="402" spans="1:26" x14ac:dyDescent="0.3">
      <c r="A402" t="s">
        <v>3976</v>
      </c>
      <c r="B402" t="s">
        <v>3977</v>
      </c>
      <c r="C402" s="7">
        <v>45865</v>
      </c>
      <c r="D402" t="s">
        <v>215</v>
      </c>
      <c r="E402" t="s">
        <v>3093</v>
      </c>
      <c r="F402" t="s">
        <v>625</v>
      </c>
      <c r="G402" t="s">
        <v>1188</v>
      </c>
      <c r="H402">
        <v>2183</v>
      </c>
      <c r="I402">
        <v>96.92</v>
      </c>
      <c r="J402" t="s">
        <v>3038</v>
      </c>
      <c r="K402">
        <v>211576.36</v>
      </c>
      <c r="L402">
        <v>18</v>
      </c>
      <c r="M402">
        <v>38083.74</v>
      </c>
      <c r="N402">
        <v>249660.1</v>
      </c>
      <c r="O402" s="11">
        <f>IFERROR(INDEX(PO!$G$4:$G$563,MATCH(F402,PO!$A$4:$A$563,0)),"")</f>
        <v>96.92</v>
      </c>
      <c r="P402" s="12">
        <f>IFERROR(INDEX(GRN!$E$4:$E$559,MATCH(G402,GRN!$A$4:$A$559,0)),"")</f>
        <v>2183</v>
      </c>
      <c r="Q402" s="10" t="str">
        <f t="shared" si="42"/>
        <v/>
      </c>
      <c r="R402" s="10" t="str">
        <f t="shared" si="43"/>
        <v/>
      </c>
      <c r="S402" s="10" t="str">
        <f t="shared" si="44"/>
        <v/>
      </c>
      <c r="T402" s="10" t="str">
        <f t="shared" si="45"/>
        <v/>
      </c>
      <c r="U402" s="13" t="str">
        <f>IF(J402="Billet",I402/INDEX(Bench!$B$4:$B$15,MATCH(TEXT(C402,"yyyy-mm"),Bench!$A$4:$A$15,0))-1,"")</f>
        <v/>
      </c>
      <c r="V402" s="10" t="str">
        <f t="shared" si="46"/>
        <v/>
      </c>
      <c r="W402" s="10">
        <f>IF(E402="","n/a",COUNTIFS(GSTR2B!$B$4:$B$552,E402,GSTR2B!$C$4:$C$552,B402))</f>
        <v>1</v>
      </c>
      <c r="X402" s="10" t="str">
        <f t="shared" si="47"/>
        <v/>
      </c>
      <c r="Y402" s="11">
        <f>IF(N(W402)&gt;0,SUMIFS(GSTR2B!$F$4:$F$552,GSTR2B!$B$4:$B$552,E402,GSTR2B!$C$4:$C$552,B402),"")</f>
        <v>38083.74</v>
      </c>
      <c r="Z402" s="10" t="str">
        <f t="shared" si="48"/>
        <v/>
      </c>
    </row>
    <row r="403" spans="1:26" x14ac:dyDescent="0.3">
      <c r="A403" t="s">
        <v>3978</v>
      </c>
      <c r="B403" t="s">
        <v>3979</v>
      </c>
      <c r="C403" s="7">
        <v>45857</v>
      </c>
      <c r="D403" t="s">
        <v>253</v>
      </c>
      <c r="E403" t="s">
        <v>3129</v>
      </c>
      <c r="F403" t="s">
        <v>626</v>
      </c>
      <c r="G403" t="s">
        <v>1189</v>
      </c>
      <c r="H403">
        <v>1</v>
      </c>
      <c r="I403">
        <v>56097.91</v>
      </c>
      <c r="J403" t="s">
        <v>3053</v>
      </c>
      <c r="K403">
        <v>56097.91</v>
      </c>
      <c r="L403">
        <v>5</v>
      </c>
      <c r="M403">
        <v>2804.9</v>
      </c>
      <c r="N403">
        <v>58902.81</v>
      </c>
      <c r="O403" s="11">
        <f>IFERROR(INDEX(PO!$G$4:$G$563,MATCH(F403,PO!$A$4:$A$563,0)),"")</f>
        <v>56097.91</v>
      </c>
      <c r="P403" s="12">
        <f>IFERROR(INDEX(GRN!$E$4:$E$559,MATCH(G403,GRN!$A$4:$A$559,0)),"")</f>
        <v>1</v>
      </c>
      <c r="Q403" s="10" t="str">
        <f t="shared" si="42"/>
        <v/>
      </c>
      <c r="R403" s="10" t="str">
        <f t="shared" si="43"/>
        <v/>
      </c>
      <c r="S403" s="10" t="str">
        <f t="shared" si="44"/>
        <v/>
      </c>
      <c r="T403" s="10" t="str">
        <f t="shared" si="45"/>
        <v/>
      </c>
      <c r="U403" s="13" t="str">
        <f>IF(J403="Billet",I403/INDEX(Bench!$B$4:$B$15,MATCH(TEXT(C403,"yyyy-mm"),Bench!$A$4:$A$15,0))-1,"")</f>
        <v/>
      </c>
      <c r="V403" s="10" t="str">
        <f t="shared" si="46"/>
        <v/>
      </c>
      <c r="W403" s="10">
        <f>IF(E403="","n/a",COUNTIFS(GSTR2B!$B$4:$B$552,E403,GSTR2B!$C$4:$C$552,B403))</f>
        <v>1</v>
      </c>
      <c r="X403" s="10" t="str">
        <f t="shared" si="47"/>
        <v/>
      </c>
      <c r="Y403" s="11">
        <f>IF(N(W403)&gt;0,SUMIFS(GSTR2B!$F$4:$F$552,GSTR2B!$B$4:$B$552,E403,GSTR2B!$C$4:$C$552,B403),"")</f>
        <v>2804.9</v>
      </c>
      <c r="Z403" s="10" t="str">
        <f t="shared" si="48"/>
        <v/>
      </c>
    </row>
    <row r="404" spans="1:26" x14ac:dyDescent="0.3">
      <c r="A404" t="s">
        <v>3980</v>
      </c>
      <c r="B404" t="s">
        <v>3981</v>
      </c>
      <c r="C404" s="7">
        <v>45860</v>
      </c>
      <c r="D404" t="s">
        <v>300</v>
      </c>
      <c r="E404" t="s">
        <v>3109</v>
      </c>
      <c r="F404" t="s">
        <v>627</v>
      </c>
      <c r="G404" t="s">
        <v>1190</v>
      </c>
      <c r="H404">
        <v>1</v>
      </c>
      <c r="I404">
        <v>96598.02</v>
      </c>
      <c r="J404" t="s">
        <v>3059</v>
      </c>
      <c r="K404">
        <v>96598.02</v>
      </c>
      <c r="L404">
        <v>18</v>
      </c>
      <c r="M404">
        <v>17387.64</v>
      </c>
      <c r="N404">
        <v>113985.66</v>
      </c>
      <c r="O404" s="11">
        <f>IFERROR(INDEX(PO!$G$4:$G$563,MATCH(F404,PO!$A$4:$A$563,0)),"")</f>
        <v>96598.02</v>
      </c>
      <c r="P404" s="12">
        <f>IFERROR(INDEX(GRN!$E$4:$E$559,MATCH(G404,GRN!$A$4:$A$559,0)),"")</f>
        <v>1</v>
      </c>
      <c r="Q404" s="10" t="str">
        <f t="shared" si="42"/>
        <v/>
      </c>
      <c r="R404" s="10" t="str">
        <f t="shared" si="43"/>
        <v/>
      </c>
      <c r="S404" s="10" t="str">
        <f t="shared" si="44"/>
        <v/>
      </c>
      <c r="T404" s="10" t="str">
        <f t="shared" si="45"/>
        <v/>
      </c>
      <c r="U404" s="13" t="str">
        <f>IF(J404="Billet",I404/INDEX(Bench!$B$4:$B$15,MATCH(TEXT(C404,"yyyy-mm"),Bench!$A$4:$A$15,0))-1,"")</f>
        <v/>
      </c>
      <c r="V404" s="10" t="str">
        <f t="shared" si="46"/>
        <v/>
      </c>
      <c r="W404" s="10">
        <f>IF(E404="","n/a",COUNTIFS(GSTR2B!$B$4:$B$552,E404,GSTR2B!$C$4:$C$552,B404))</f>
        <v>0</v>
      </c>
      <c r="X404" s="10" t="str">
        <f t="shared" si="47"/>
        <v>FLAG</v>
      </c>
      <c r="Y404" s="11" t="str">
        <f>IF(N(W404)&gt;0,SUMIFS(GSTR2B!$F$4:$F$552,GSTR2B!$B$4:$B$552,E404,GSTR2B!$C$4:$C$552,B404),"")</f>
        <v/>
      </c>
      <c r="Z404" s="10" t="str">
        <f t="shared" si="48"/>
        <v/>
      </c>
    </row>
    <row r="405" spans="1:26" x14ac:dyDescent="0.3">
      <c r="A405" t="s">
        <v>3982</v>
      </c>
      <c r="B405" t="s">
        <v>3983</v>
      </c>
      <c r="C405" s="7">
        <v>45930</v>
      </c>
      <c r="D405" t="s">
        <v>224</v>
      </c>
      <c r="E405" t="s">
        <v>3050</v>
      </c>
      <c r="F405" t="s">
        <v>628</v>
      </c>
      <c r="G405" t="s">
        <v>1191</v>
      </c>
      <c r="H405">
        <v>2315</v>
      </c>
      <c r="I405">
        <v>160.03</v>
      </c>
      <c r="J405" t="s">
        <v>3048</v>
      </c>
      <c r="K405">
        <v>370469.45</v>
      </c>
      <c r="L405">
        <v>18</v>
      </c>
      <c r="M405">
        <v>66684.5</v>
      </c>
      <c r="N405">
        <v>437153.95</v>
      </c>
      <c r="O405" s="11">
        <f>IFERROR(INDEX(PO!$G$4:$G$563,MATCH(F405,PO!$A$4:$A$563,0)),"")</f>
        <v>160.03</v>
      </c>
      <c r="P405" s="12">
        <f>IFERROR(INDEX(GRN!$E$4:$E$559,MATCH(G405,GRN!$A$4:$A$559,0)),"")</f>
        <v>2315</v>
      </c>
      <c r="Q405" s="10" t="str">
        <f t="shared" si="42"/>
        <v/>
      </c>
      <c r="R405" s="10" t="str">
        <f t="shared" si="43"/>
        <v/>
      </c>
      <c r="S405" s="10" t="str">
        <f t="shared" si="44"/>
        <v/>
      </c>
      <c r="T405" s="10" t="str">
        <f t="shared" si="45"/>
        <v/>
      </c>
      <c r="U405" s="13" t="str">
        <f>IF(J405="Billet",I405/INDEX(Bench!$B$4:$B$15,MATCH(TEXT(C405,"yyyy-mm"),Bench!$A$4:$A$15,0))-1,"")</f>
        <v/>
      </c>
      <c r="V405" s="10" t="str">
        <f t="shared" si="46"/>
        <v/>
      </c>
      <c r="W405" s="10">
        <f>IF(E405="","n/a",COUNTIFS(GSTR2B!$B$4:$B$552,E405,GSTR2B!$C$4:$C$552,B405))</f>
        <v>1</v>
      </c>
      <c r="X405" s="10" t="str">
        <f t="shared" si="47"/>
        <v/>
      </c>
      <c r="Y405" s="11">
        <f>IF(N(W405)&gt;0,SUMIFS(GSTR2B!$F$4:$F$552,GSTR2B!$B$4:$B$552,E405,GSTR2B!$C$4:$C$552,B405),"")</f>
        <v>66684.5</v>
      </c>
      <c r="Z405" s="10" t="str">
        <f t="shared" si="48"/>
        <v/>
      </c>
    </row>
    <row r="406" spans="1:26" x14ac:dyDescent="0.3">
      <c r="A406" t="s">
        <v>3984</v>
      </c>
      <c r="B406" t="s">
        <v>3985</v>
      </c>
      <c r="C406" s="7">
        <v>46071</v>
      </c>
      <c r="D406" t="s">
        <v>311</v>
      </c>
      <c r="E406" t="s">
        <v>3065</v>
      </c>
      <c r="F406" t="s">
        <v>629</v>
      </c>
      <c r="G406" t="s">
        <v>1192</v>
      </c>
      <c r="H406">
        <v>9635</v>
      </c>
      <c r="I406">
        <v>245.73</v>
      </c>
      <c r="J406" t="s">
        <v>3032</v>
      </c>
      <c r="K406">
        <v>2367608.5499999998</v>
      </c>
      <c r="L406">
        <v>18</v>
      </c>
      <c r="M406">
        <v>426169.54</v>
      </c>
      <c r="N406">
        <v>2793778.09</v>
      </c>
      <c r="O406" s="11">
        <f>IFERROR(INDEX(PO!$G$4:$G$563,MATCH(F406,PO!$A$4:$A$563,0)),"")</f>
        <v>245.73</v>
      </c>
      <c r="P406" s="12">
        <f>IFERROR(INDEX(GRN!$E$4:$E$559,MATCH(G406,GRN!$A$4:$A$559,0)),"")</f>
        <v>9635</v>
      </c>
      <c r="Q406" s="10" t="str">
        <f t="shared" si="42"/>
        <v/>
      </c>
      <c r="R406" s="10" t="str">
        <f t="shared" si="43"/>
        <v/>
      </c>
      <c r="S406" s="10" t="str">
        <f t="shared" si="44"/>
        <v/>
      </c>
      <c r="T406" s="10" t="str">
        <f t="shared" si="45"/>
        <v/>
      </c>
      <c r="U406" s="13">
        <f>IF(J406="Billet",I406/INDEX(Bench!$B$4:$B$15,MATCH(TEXT(C406,"yyyy-mm"),Bench!$A$4:$A$15,0))-1,"")</f>
        <v>7.1314398131070433E-3</v>
      </c>
      <c r="V406" s="10" t="str">
        <f t="shared" si="46"/>
        <v/>
      </c>
      <c r="W406" s="10">
        <f>IF(E406="","n/a",COUNTIFS(GSTR2B!$B$4:$B$552,E406,GSTR2B!$C$4:$C$552,B406))</f>
        <v>1</v>
      </c>
      <c r="X406" s="10" t="str">
        <f t="shared" si="47"/>
        <v/>
      </c>
      <c r="Y406" s="11">
        <f>IF(N(W406)&gt;0,SUMIFS(GSTR2B!$F$4:$F$552,GSTR2B!$B$4:$B$552,E406,GSTR2B!$C$4:$C$552,B406),"")</f>
        <v>426169.54</v>
      </c>
      <c r="Z406" s="10" t="str">
        <f t="shared" si="48"/>
        <v/>
      </c>
    </row>
    <row r="407" spans="1:26" x14ac:dyDescent="0.3">
      <c r="A407" t="s">
        <v>3986</v>
      </c>
      <c r="B407" t="s">
        <v>3987</v>
      </c>
      <c r="C407" s="7">
        <v>45835</v>
      </c>
      <c r="D407" t="s">
        <v>326</v>
      </c>
      <c r="E407" t="s">
        <v>3101</v>
      </c>
      <c r="F407" t="s">
        <v>630</v>
      </c>
      <c r="G407" t="s">
        <v>1193</v>
      </c>
      <c r="H407">
        <v>971</v>
      </c>
      <c r="I407">
        <v>583.54999999999995</v>
      </c>
      <c r="J407" t="s">
        <v>3048</v>
      </c>
      <c r="K407">
        <v>566627.05000000005</v>
      </c>
      <c r="L407">
        <v>18</v>
      </c>
      <c r="M407">
        <v>101992.87</v>
      </c>
      <c r="N407">
        <v>668619.92000000004</v>
      </c>
      <c r="O407" s="11">
        <f>IFERROR(INDEX(PO!$G$4:$G$563,MATCH(F407,PO!$A$4:$A$563,0)),"")</f>
        <v>583.54999999999995</v>
      </c>
      <c r="P407" s="12">
        <f>IFERROR(INDEX(GRN!$E$4:$E$559,MATCH(G407,GRN!$A$4:$A$559,0)),"")</f>
        <v>971</v>
      </c>
      <c r="Q407" s="10" t="str">
        <f t="shared" si="42"/>
        <v/>
      </c>
      <c r="R407" s="10" t="str">
        <f t="shared" si="43"/>
        <v/>
      </c>
      <c r="S407" s="10" t="str">
        <f t="shared" si="44"/>
        <v/>
      </c>
      <c r="T407" s="10" t="str">
        <f t="shared" si="45"/>
        <v/>
      </c>
      <c r="U407" s="13" t="str">
        <f>IF(J407="Billet",I407/INDEX(Bench!$B$4:$B$15,MATCH(TEXT(C407,"yyyy-mm"),Bench!$A$4:$A$15,0))-1,"")</f>
        <v/>
      </c>
      <c r="V407" s="10" t="str">
        <f t="shared" si="46"/>
        <v/>
      </c>
      <c r="W407" s="10">
        <f>IF(E407="","n/a",COUNTIFS(GSTR2B!$B$4:$B$552,E407,GSTR2B!$C$4:$C$552,B407))</f>
        <v>1</v>
      </c>
      <c r="X407" s="10" t="str">
        <f t="shared" si="47"/>
        <v/>
      </c>
      <c r="Y407" s="11">
        <f>IF(N(W407)&gt;0,SUMIFS(GSTR2B!$F$4:$F$552,GSTR2B!$B$4:$B$552,E407,GSTR2B!$C$4:$C$552,B407),"")</f>
        <v>101992.87</v>
      </c>
      <c r="Z407" s="10" t="str">
        <f t="shared" si="48"/>
        <v/>
      </c>
    </row>
    <row r="408" spans="1:26" x14ac:dyDescent="0.3">
      <c r="A408" t="s">
        <v>3988</v>
      </c>
      <c r="B408" t="s">
        <v>3989</v>
      </c>
      <c r="C408" s="7">
        <v>45972</v>
      </c>
      <c r="D408" t="s">
        <v>300</v>
      </c>
      <c r="E408" t="s">
        <v>3109</v>
      </c>
      <c r="F408" t="s">
        <v>631</v>
      </c>
      <c r="G408" t="s">
        <v>1194</v>
      </c>
      <c r="H408">
        <v>1</v>
      </c>
      <c r="I408">
        <v>148630.49</v>
      </c>
      <c r="J408" t="s">
        <v>3059</v>
      </c>
      <c r="K408">
        <v>148630.49</v>
      </c>
      <c r="L408">
        <v>18</v>
      </c>
      <c r="M408">
        <v>26753.49</v>
      </c>
      <c r="N408">
        <v>175383.98</v>
      </c>
      <c r="O408" s="11">
        <f>IFERROR(INDEX(PO!$G$4:$G$563,MATCH(F408,PO!$A$4:$A$563,0)),"")</f>
        <v>148630.49</v>
      </c>
      <c r="P408" s="12">
        <f>IFERROR(INDEX(GRN!$E$4:$E$559,MATCH(G408,GRN!$A$4:$A$559,0)),"")</f>
        <v>1</v>
      </c>
      <c r="Q408" s="10" t="str">
        <f t="shared" si="42"/>
        <v/>
      </c>
      <c r="R408" s="10" t="str">
        <f t="shared" si="43"/>
        <v/>
      </c>
      <c r="S408" s="10" t="str">
        <f t="shared" si="44"/>
        <v/>
      </c>
      <c r="T408" s="10" t="str">
        <f t="shared" si="45"/>
        <v/>
      </c>
      <c r="U408" s="13" t="str">
        <f>IF(J408="Billet",I408/INDEX(Bench!$B$4:$B$15,MATCH(TEXT(C408,"yyyy-mm"),Bench!$A$4:$A$15,0))-1,"")</f>
        <v/>
      </c>
      <c r="V408" s="10" t="str">
        <f t="shared" si="46"/>
        <v/>
      </c>
      <c r="W408" s="10">
        <f>IF(E408="","n/a",COUNTIFS(GSTR2B!$B$4:$B$552,E408,GSTR2B!$C$4:$C$552,B408))</f>
        <v>1</v>
      </c>
      <c r="X408" s="10" t="str">
        <f t="shared" si="47"/>
        <v/>
      </c>
      <c r="Y408" s="11">
        <f>IF(N(W408)&gt;0,SUMIFS(GSTR2B!$F$4:$F$552,GSTR2B!$B$4:$B$552,E408,GSTR2B!$C$4:$C$552,B408),"")</f>
        <v>26753.49</v>
      </c>
      <c r="Z408" s="10" t="str">
        <f t="shared" si="48"/>
        <v/>
      </c>
    </row>
    <row r="409" spans="1:26" x14ac:dyDescent="0.3">
      <c r="A409" t="s">
        <v>3990</v>
      </c>
      <c r="B409" t="s">
        <v>3991</v>
      </c>
      <c r="C409" s="7">
        <v>45870</v>
      </c>
      <c r="D409" t="s">
        <v>239</v>
      </c>
      <c r="E409" t="s">
        <v>3105</v>
      </c>
      <c r="F409" t="s">
        <v>632</v>
      </c>
      <c r="G409" t="s">
        <v>1195</v>
      </c>
      <c r="H409">
        <v>4</v>
      </c>
      <c r="I409">
        <v>23879.3</v>
      </c>
      <c r="J409" t="s">
        <v>3053</v>
      </c>
      <c r="K409">
        <v>95517.2</v>
      </c>
      <c r="L409">
        <v>5</v>
      </c>
      <c r="M409">
        <v>4775.8599999999997</v>
      </c>
      <c r="N409">
        <v>100293.06</v>
      </c>
      <c r="O409" s="11">
        <f>IFERROR(INDEX(PO!$G$4:$G$563,MATCH(F409,PO!$A$4:$A$563,0)),"")</f>
        <v>23879.3</v>
      </c>
      <c r="P409" s="12">
        <f>IFERROR(INDEX(GRN!$E$4:$E$559,MATCH(G409,GRN!$A$4:$A$559,0)),"")</f>
        <v>4</v>
      </c>
      <c r="Q409" s="10" t="str">
        <f t="shared" si="42"/>
        <v/>
      </c>
      <c r="R409" s="10" t="str">
        <f t="shared" si="43"/>
        <v/>
      </c>
      <c r="S409" s="10" t="str">
        <f t="shared" si="44"/>
        <v/>
      </c>
      <c r="T409" s="10" t="str">
        <f t="shared" si="45"/>
        <v/>
      </c>
      <c r="U409" s="13" t="str">
        <f>IF(J409="Billet",I409/INDEX(Bench!$B$4:$B$15,MATCH(TEXT(C409,"yyyy-mm"),Bench!$A$4:$A$15,0))-1,"")</f>
        <v/>
      </c>
      <c r="V409" s="10" t="str">
        <f t="shared" si="46"/>
        <v/>
      </c>
      <c r="W409" s="10">
        <f>IF(E409="","n/a",COUNTIFS(GSTR2B!$B$4:$B$552,E409,GSTR2B!$C$4:$C$552,B409))</f>
        <v>1</v>
      </c>
      <c r="X409" s="10" t="str">
        <f t="shared" si="47"/>
        <v/>
      </c>
      <c r="Y409" s="11">
        <f>IF(N(W409)&gt;0,SUMIFS(GSTR2B!$F$4:$F$552,GSTR2B!$B$4:$B$552,E409,GSTR2B!$C$4:$C$552,B409),"")</f>
        <v>4775.8599999999997</v>
      </c>
      <c r="Z409" s="10" t="str">
        <f t="shared" si="48"/>
        <v/>
      </c>
    </row>
    <row r="410" spans="1:26" x14ac:dyDescent="0.3">
      <c r="A410" t="s">
        <v>3992</v>
      </c>
      <c r="B410" t="s">
        <v>3993</v>
      </c>
      <c r="C410" s="7">
        <v>46024</v>
      </c>
      <c r="D410" t="s">
        <v>215</v>
      </c>
      <c r="E410" t="s">
        <v>3093</v>
      </c>
      <c r="F410" t="s">
        <v>633</v>
      </c>
      <c r="G410" t="s">
        <v>1196</v>
      </c>
      <c r="H410">
        <v>8234</v>
      </c>
      <c r="I410">
        <v>63.69</v>
      </c>
      <c r="J410" t="s">
        <v>3038</v>
      </c>
      <c r="K410">
        <v>524423.46</v>
      </c>
      <c r="L410">
        <v>18</v>
      </c>
      <c r="M410">
        <v>94396.22</v>
      </c>
      <c r="N410">
        <v>618819.67999999993</v>
      </c>
      <c r="O410" s="11">
        <f>IFERROR(INDEX(PO!$G$4:$G$563,MATCH(F410,PO!$A$4:$A$563,0)),"")</f>
        <v>63.69</v>
      </c>
      <c r="P410" s="12">
        <f>IFERROR(INDEX(GRN!$E$4:$E$559,MATCH(G410,GRN!$A$4:$A$559,0)),"")</f>
        <v>8234</v>
      </c>
      <c r="Q410" s="10" t="str">
        <f t="shared" si="42"/>
        <v/>
      </c>
      <c r="R410" s="10" t="str">
        <f t="shared" si="43"/>
        <v/>
      </c>
      <c r="S410" s="10" t="str">
        <f t="shared" si="44"/>
        <v/>
      </c>
      <c r="T410" s="10" t="str">
        <f t="shared" si="45"/>
        <v/>
      </c>
      <c r="U410" s="13" t="str">
        <f>IF(J410="Billet",I410/INDEX(Bench!$B$4:$B$15,MATCH(TEXT(C410,"yyyy-mm"),Bench!$A$4:$A$15,0))-1,"")</f>
        <v/>
      </c>
      <c r="V410" s="10" t="str">
        <f t="shared" si="46"/>
        <v/>
      </c>
      <c r="W410" s="10">
        <f>IF(E410="","n/a",COUNTIFS(GSTR2B!$B$4:$B$552,E410,GSTR2B!$C$4:$C$552,B410))</f>
        <v>1</v>
      </c>
      <c r="X410" s="10" t="str">
        <f t="shared" si="47"/>
        <v/>
      </c>
      <c r="Y410" s="11">
        <f>IF(N(W410)&gt;0,SUMIFS(GSTR2B!$F$4:$F$552,GSTR2B!$B$4:$B$552,E410,GSTR2B!$C$4:$C$552,B410),"")</f>
        <v>94396.22</v>
      </c>
      <c r="Z410" s="10" t="str">
        <f t="shared" si="48"/>
        <v/>
      </c>
    </row>
    <row r="411" spans="1:26" x14ac:dyDescent="0.3">
      <c r="A411" t="s">
        <v>3994</v>
      </c>
      <c r="B411" t="s">
        <v>3995</v>
      </c>
      <c r="C411" s="7">
        <v>45907</v>
      </c>
      <c r="D411" t="s">
        <v>202</v>
      </c>
      <c r="E411" t="s">
        <v>3125</v>
      </c>
      <c r="F411" t="s">
        <v>634</v>
      </c>
      <c r="G411" t="s">
        <v>1197</v>
      </c>
      <c r="H411">
        <v>633</v>
      </c>
      <c r="I411">
        <v>578.22</v>
      </c>
      <c r="J411" t="s">
        <v>3048</v>
      </c>
      <c r="K411">
        <v>366013.26</v>
      </c>
      <c r="L411">
        <v>18</v>
      </c>
      <c r="M411">
        <v>65882.39</v>
      </c>
      <c r="N411">
        <v>431895.65</v>
      </c>
      <c r="O411" s="11">
        <f>IFERROR(INDEX(PO!$G$4:$G$563,MATCH(F411,PO!$A$4:$A$563,0)),"")</f>
        <v>578.22</v>
      </c>
      <c r="P411" s="12">
        <f>IFERROR(INDEX(GRN!$E$4:$E$559,MATCH(G411,GRN!$A$4:$A$559,0)),"")</f>
        <v>633</v>
      </c>
      <c r="Q411" s="10" t="str">
        <f t="shared" si="42"/>
        <v/>
      </c>
      <c r="R411" s="10" t="str">
        <f t="shared" si="43"/>
        <v/>
      </c>
      <c r="S411" s="10" t="str">
        <f t="shared" si="44"/>
        <v/>
      </c>
      <c r="T411" s="10" t="str">
        <f t="shared" si="45"/>
        <v/>
      </c>
      <c r="U411" s="13" t="str">
        <f>IF(J411="Billet",I411/INDEX(Bench!$B$4:$B$15,MATCH(TEXT(C411,"yyyy-mm"),Bench!$A$4:$A$15,0))-1,"")</f>
        <v/>
      </c>
      <c r="V411" s="10" t="str">
        <f t="shared" si="46"/>
        <v/>
      </c>
      <c r="W411" s="10">
        <f>IF(E411="","n/a",COUNTIFS(GSTR2B!$B$4:$B$552,E411,GSTR2B!$C$4:$C$552,B411))</f>
        <v>1</v>
      </c>
      <c r="X411" s="10" t="str">
        <f t="shared" si="47"/>
        <v/>
      </c>
      <c r="Y411" s="11">
        <f>IF(N(W411)&gt;0,SUMIFS(GSTR2B!$F$4:$F$552,GSTR2B!$B$4:$B$552,E411,GSTR2B!$C$4:$C$552,B411),"")</f>
        <v>65882.39</v>
      </c>
      <c r="Z411" s="10" t="str">
        <f t="shared" si="48"/>
        <v/>
      </c>
    </row>
    <row r="412" spans="1:26" x14ac:dyDescent="0.3">
      <c r="A412" t="s">
        <v>3996</v>
      </c>
      <c r="B412" t="s">
        <v>3997</v>
      </c>
      <c r="C412" s="7">
        <v>45886</v>
      </c>
      <c r="D412" t="s">
        <v>262</v>
      </c>
      <c r="E412" t="s">
        <v>3149</v>
      </c>
      <c r="F412" t="s">
        <v>635</v>
      </c>
      <c r="G412" t="s">
        <v>1198</v>
      </c>
      <c r="H412">
        <v>1531</v>
      </c>
      <c r="I412">
        <v>401.44</v>
      </c>
      <c r="J412" t="s">
        <v>3048</v>
      </c>
      <c r="K412">
        <v>614604.64</v>
      </c>
      <c r="L412">
        <v>18</v>
      </c>
      <c r="M412">
        <v>110628.84</v>
      </c>
      <c r="N412">
        <v>725233.48</v>
      </c>
      <c r="O412" s="11">
        <f>IFERROR(INDEX(PO!$G$4:$G$563,MATCH(F412,PO!$A$4:$A$563,0)),"")</f>
        <v>401.44</v>
      </c>
      <c r="P412" s="12">
        <f>IFERROR(INDEX(GRN!$E$4:$E$559,MATCH(G412,GRN!$A$4:$A$559,0)),"")</f>
        <v>1531</v>
      </c>
      <c r="Q412" s="10" t="str">
        <f t="shared" si="42"/>
        <v/>
      </c>
      <c r="R412" s="10" t="str">
        <f t="shared" si="43"/>
        <v/>
      </c>
      <c r="S412" s="10" t="str">
        <f t="shared" si="44"/>
        <v/>
      </c>
      <c r="T412" s="10" t="str">
        <f t="shared" si="45"/>
        <v/>
      </c>
      <c r="U412" s="13" t="str">
        <f>IF(J412="Billet",I412/INDEX(Bench!$B$4:$B$15,MATCH(TEXT(C412,"yyyy-mm"),Bench!$A$4:$A$15,0))-1,"")</f>
        <v/>
      </c>
      <c r="V412" s="10" t="str">
        <f t="shared" si="46"/>
        <v/>
      </c>
      <c r="W412" s="10">
        <f>IF(E412="","n/a",COUNTIFS(GSTR2B!$B$4:$B$552,E412,GSTR2B!$C$4:$C$552,B412))</f>
        <v>1</v>
      </c>
      <c r="X412" s="10" t="str">
        <f t="shared" si="47"/>
        <v/>
      </c>
      <c r="Y412" s="11">
        <f>IF(N(W412)&gt;0,SUMIFS(GSTR2B!$F$4:$F$552,GSTR2B!$B$4:$B$552,E412,GSTR2B!$C$4:$C$552,B412),"")</f>
        <v>110628.84</v>
      </c>
      <c r="Z412" s="10" t="str">
        <f t="shared" si="48"/>
        <v/>
      </c>
    </row>
    <row r="413" spans="1:26" x14ac:dyDescent="0.3">
      <c r="A413" t="s">
        <v>3998</v>
      </c>
      <c r="B413" t="s">
        <v>3999</v>
      </c>
      <c r="C413" s="7">
        <v>45906</v>
      </c>
      <c r="D413" t="s">
        <v>235</v>
      </c>
      <c r="E413" t="s">
        <v>3085</v>
      </c>
      <c r="F413" t="s">
        <v>636</v>
      </c>
      <c r="G413" t="s">
        <v>1199</v>
      </c>
      <c r="H413">
        <v>1</v>
      </c>
      <c r="I413">
        <v>18462.689999999999</v>
      </c>
      <c r="J413" t="s">
        <v>3059</v>
      </c>
      <c r="K413">
        <v>18462.689999999999</v>
      </c>
      <c r="L413">
        <v>18</v>
      </c>
      <c r="M413">
        <v>3323.28</v>
      </c>
      <c r="N413">
        <v>21785.97</v>
      </c>
      <c r="O413" s="11">
        <f>IFERROR(INDEX(PO!$G$4:$G$563,MATCH(F413,PO!$A$4:$A$563,0)),"")</f>
        <v>18462.689999999999</v>
      </c>
      <c r="P413" s="12">
        <f>IFERROR(INDEX(GRN!$E$4:$E$559,MATCH(G413,GRN!$A$4:$A$559,0)),"")</f>
        <v>1</v>
      </c>
      <c r="Q413" s="10" t="str">
        <f t="shared" si="42"/>
        <v/>
      </c>
      <c r="R413" s="10" t="str">
        <f t="shared" si="43"/>
        <v/>
      </c>
      <c r="S413" s="10" t="str">
        <f t="shared" si="44"/>
        <v/>
      </c>
      <c r="T413" s="10" t="str">
        <f t="shared" si="45"/>
        <v/>
      </c>
      <c r="U413" s="13" t="str">
        <f>IF(J413="Billet",I413/INDEX(Bench!$B$4:$B$15,MATCH(TEXT(C413,"yyyy-mm"),Bench!$A$4:$A$15,0))-1,"")</f>
        <v/>
      </c>
      <c r="V413" s="10" t="str">
        <f t="shared" si="46"/>
        <v/>
      </c>
      <c r="W413" s="10">
        <f>IF(E413="","n/a",COUNTIFS(GSTR2B!$B$4:$B$552,E413,GSTR2B!$C$4:$C$552,B413))</f>
        <v>1</v>
      </c>
      <c r="X413" s="10" t="str">
        <f t="shared" si="47"/>
        <v/>
      </c>
      <c r="Y413" s="11">
        <f>IF(N(W413)&gt;0,SUMIFS(GSTR2B!$F$4:$F$552,GSTR2B!$B$4:$B$552,E413,GSTR2B!$C$4:$C$552,B413),"")</f>
        <v>3323.28</v>
      </c>
      <c r="Z413" s="10" t="str">
        <f t="shared" si="48"/>
        <v/>
      </c>
    </row>
    <row r="414" spans="1:26" x14ac:dyDescent="0.3">
      <c r="A414" t="s">
        <v>4000</v>
      </c>
      <c r="B414" t="s">
        <v>4001</v>
      </c>
      <c r="C414" s="7">
        <v>45928</v>
      </c>
      <c r="D414" t="s">
        <v>266</v>
      </c>
      <c r="E414" t="s">
        <v>3069</v>
      </c>
      <c r="F414" t="s">
        <v>637</v>
      </c>
      <c r="G414" t="s">
        <v>1200</v>
      </c>
      <c r="H414">
        <v>8806</v>
      </c>
      <c r="I414">
        <v>66.88</v>
      </c>
      <c r="J414" t="s">
        <v>3038</v>
      </c>
      <c r="K414">
        <v>588945.28</v>
      </c>
      <c r="L414">
        <v>18</v>
      </c>
      <c r="M414">
        <v>106010.15</v>
      </c>
      <c r="N414">
        <v>694955.43</v>
      </c>
      <c r="O414" s="11">
        <f>IFERROR(INDEX(PO!$G$4:$G$563,MATCH(F414,PO!$A$4:$A$563,0)),"")</f>
        <v>66.88</v>
      </c>
      <c r="P414" s="12">
        <f>IFERROR(INDEX(GRN!$E$4:$E$559,MATCH(G414,GRN!$A$4:$A$559,0)),"")</f>
        <v>8806</v>
      </c>
      <c r="Q414" s="10" t="str">
        <f t="shared" si="42"/>
        <v/>
      </c>
      <c r="R414" s="10" t="str">
        <f t="shared" si="43"/>
        <v/>
      </c>
      <c r="S414" s="10" t="str">
        <f t="shared" si="44"/>
        <v/>
      </c>
      <c r="T414" s="10" t="str">
        <f t="shared" si="45"/>
        <v/>
      </c>
      <c r="U414" s="13" t="str">
        <f>IF(J414="Billet",I414/INDEX(Bench!$B$4:$B$15,MATCH(TEXT(C414,"yyyy-mm"),Bench!$A$4:$A$15,0))-1,"")</f>
        <v/>
      </c>
      <c r="V414" s="10" t="str">
        <f t="shared" si="46"/>
        <v/>
      </c>
      <c r="W414" s="10">
        <f>IF(E414="","n/a",COUNTIFS(GSTR2B!$B$4:$B$552,E414,GSTR2B!$C$4:$C$552,B414))</f>
        <v>1</v>
      </c>
      <c r="X414" s="10" t="str">
        <f t="shared" si="47"/>
        <v/>
      </c>
      <c r="Y414" s="11">
        <f>IF(N(W414)&gt;0,SUMIFS(GSTR2B!$F$4:$F$552,GSTR2B!$B$4:$B$552,E414,GSTR2B!$C$4:$C$552,B414),"")</f>
        <v>106010.15</v>
      </c>
      <c r="Z414" s="10" t="str">
        <f t="shared" si="48"/>
        <v/>
      </c>
    </row>
    <row r="415" spans="1:26" x14ac:dyDescent="0.3">
      <c r="A415" t="s">
        <v>4002</v>
      </c>
      <c r="B415" t="s">
        <v>4003</v>
      </c>
      <c r="C415" s="7">
        <v>46055</v>
      </c>
      <c r="D415" t="s">
        <v>220</v>
      </c>
      <c r="E415" t="s">
        <v>3145</v>
      </c>
      <c r="F415" t="s">
        <v>638</v>
      </c>
      <c r="G415" t="s">
        <v>1201</v>
      </c>
      <c r="H415">
        <v>2987</v>
      </c>
      <c r="I415">
        <v>94.41</v>
      </c>
      <c r="J415" t="s">
        <v>3043</v>
      </c>
      <c r="K415">
        <v>282002.67</v>
      </c>
      <c r="L415">
        <v>18</v>
      </c>
      <c r="M415">
        <v>50760.480000000003</v>
      </c>
      <c r="N415">
        <v>332763.15000000002</v>
      </c>
      <c r="O415" s="11">
        <f>IFERROR(INDEX(PO!$G$4:$G$563,MATCH(F415,PO!$A$4:$A$563,0)),"")</f>
        <v>94.41</v>
      </c>
      <c r="P415" s="12">
        <f>IFERROR(INDEX(GRN!$E$4:$E$559,MATCH(G415,GRN!$A$4:$A$559,0)),"")</f>
        <v>2987</v>
      </c>
      <c r="Q415" s="10" t="str">
        <f t="shared" si="42"/>
        <v/>
      </c>
      <c r="R415" s="10" t="str">
        <f t="shared" si="43"/>
        <v/>
      </c>
      <c r="S415" s="10" t="str">
        <f t="shared" si="44"/>
        <v/>
      </c>
      <c r="T415" s="10" t="str">
        <f t="shared" si="45"/>
        <v/>
      </c>
      <c r="U415" s="13" t="str">
        <f>IF(J415="Billet",I415/INDEX(Bench!$B$4:$B$15,MATCH(TEXT(C415,"yyyy-mm"),Bench!$A$4:$A$15,0))-1,"")</f>
        <v/>
      </c>
      <c r="V415" s="10" t="str">
        <f t="shared" si="46"/>
        <v/>
      </c>
      <c r="W415" s="10">
        <f>IF(E415="","n/a",COUNTIFS(GSTR2B!$B$4:$B$552,E415,GSTR2B!$C$4:$C$552,B415))</f>
        <v>1</v>
      </c>
      <c r="X415" s="10" t="str">
        <f t="shared" si="47"/>
        <v/>
      </c>
      <c r="Y415" s="11">
        <f>IF(N(W415)&gt;0,SUMIFS(GSTR2B!$F$4:$F$552,GSTR2B!$B$4:$B$552,E415,GSTR2B!$C$4:$C$552,B415),"")</f>
        <v>50760.480000000003</v>
      </c>
      <c r="Z415" s="10" t="str">
        <f t="shared" si="48"/>
        <v/>
      </c>
    </row>
    <row r="416" spans="1:26" x14ac:dyDescent="0.3">
      <c r="A416" t="s">
        <v>4004</v>
      </c>
      <c r="B416" t="s">
        <v>4005</v>
      </c>
      <c r="C416" s="7">
        <v>45905</v>
      </c>
      <c r="D416" t="s">
        <v>206</v>
      </c>
      <c r="E416" t="s">
        <v>3097</v>
      </c>
      <c r="F416" t="s">
        <v>639</v>
      </c>
      <c r="G416" t="s">
        <v>1202</v>
      </c>
      <c r="H416">
        <v>2266</v>
      </c>
      <c r="I416">
        <v>126.39</v>
      </c>
      <c r="J416" t="s">
        <v>3043</v>
      </c>
      <c r="K416">
        <v>286399.74</v>
      </c>
      <c r="L416">
        <v>18</v>
      </c>
      <c r="M416">
        <v>51551.95</v>
      </c>
      <c r="N416">
        <v>337951.69</v>
      </c>
      <c r="O416" s="11">
        <f>IFERROR(INDEX(PO!$G$4:$G$563,MATCH(F416,PO!$A$4:$A$563,0)),"")</f>
        <v>126.39</v>
      </c>
      <c r="P416" s="12">
        <f>IFERROR(INDEX(GRN!$E$4:$E$559,MATCH(G416,GRN!$A$4:$A$559,0)),"")</f>
        <v>2266</v>
      </c>
      <c r="Q416" s="10" t="str">
        <f t="shared" si="42"/>
        <v/>
      </c>
      <c r="R416" s="10" t="str">
        <f t="shared" si="43"/>
        <v/>
      </c>
      <c r="S416" s="10" t="str">
        <f t="shared" si="44"/>
        <v/>
      </c>
      <c r="T416" s="10" t="str">
        <f t="shared" si="45"/>
        <v/>
      </c>
      <c r="U416" s="13" t="str">
        <f>IF(J416="Billet",I416/INDEX(Bench!$B$4:$B$15,MATCH(TEXT(C416,"yyyy-mm"),Bench!$A$4:$A$15,0))-1,"")</f>
        <v/>
      </c>
      <c r="V416" s="10" t="str">
        <f t="shared" si="46"/>
        <v/>
      </c>
      <c r="W416" s="10">
        <f>IF(E416="","n/a",COUNTIFS(GSTR2B!$B$4:$B$552,E416,GSTR2B!$C$4:$C$552,B416))</f>
        <v>1</v>
      </c>
      <c r="X416" s="10" t="str">
        <f t="shared" si="47"/>
        <v/>
      </c>
      <c r="Y416" s="11">
        <f>IF(N(W416)&gt;0,SUMIFS(GSTR2B!$F$4:$F$552,GSTR2B!$B$4:$B$552,E416,GSTR2B!$C$4:$C$552,B416),"")</f>
        <v>51551.95</v>
      </c>
      <c r="Z416" s="10" t="str">
        <f t="shared" si="48"/>
        <v/>
      </c>
    </row>
    <row r="417" spans="1:26" x14ac:dyDescent="0.3">
      <c r="A417" t="s">
        <v>4006</v>
      </c>
      <c r="B417" t="s">
        <v>4007</v>
      </c>
      <c r="C417" s="7">
        <v>46024</v>
      </c>
      <c r="D417" t="s">
        <v>188</v>
      </c>
      <c r="E417" t="s">
        <v>3112</v>
      </c>
      <c r="F417" t="s">
        <v>640</v>
      </c>
      <c r="G417" t="s">
        <v>1203</v>
      </c>
      <c r="H417">
        <v>7987</v>
      </c>
      <c r="I417">
        <v>247.29</v>
      </c>
      <c r="J417" t="s">
        <v>3032</v>
      </c>
      <c r="K417">
        <v>1975105.23</v>
      </c>
      <c r="L417">
        <v>18</v>
      </c>
      <c r="M417">
        <v>355518.94</v>
      </c>
      <c r="N417">
        <v>2330624.17</v>
      </c>
      <c r="O417" s="11">
        <f>IFERROR(INDEX(PO!$G$4:$G$563,MATCH(F417,PO!$A$4:$A$563,0)),"")</f>
        <v>247.29</v>
      </c>
      <c r="P417" s="12">
        <f>IFERROR(INDEX(GRN!$E$4:$E$559,MATCH(G417,GRN!$A$4:$A$559,0)),"")</f>
        <v>7987</v>
      </c>
      <c r="Q417" s="10" t="str">
        <f t="shared" si="42"/>
        <v/>
      </c>
      <c r="R417" s="10" t="str">
        <f t="shared" si="43"/>
        <v/>
      </c>
      <c r="S417" s="10" t="str">
        <f t="shared" si="44"/>
        <v/>
      </c>
      <c r="T417" s="10" t="str">
        <f t="shared" si="45"/>
        <v/>
      </c>
      <c r="U417" s="13">
        <f>IF(J417="Billet",I417/INDEX(Bench!$B$4:$B$15,MATCH(TEXT(C417,"yyyy-mm"),Bench!$A$4:$A$15,0))-1,"")</f>
        <v>1.6901060942511759E-2</v>
      </c>
      <c r="V417" s="10" t="str">
        <f t="shared" si="46"/>
        <v/>
      </c>
      <c r="W417" s="10">
        <f>IF(E417="","n/a",COUNTIFS(GSTR2B!$B$4:$B$552,E417,GSTR2B!$C$4:$C$552,B417))</f>
        <v>1</v>
      </c>
      <c r="X417" s="10" t="str">
        <f t="shared" si="47"/>
        <v/>
      </c>
      <c r="Y417" s="11">
        <f>IF(N(W417)&gt;0,SUMIFS(GSTR2B!$F$4:$F$552,GSTR2B!$B$4:$B$552,E417,GSTR2B!$C$4:$C$552,B417),"")</f>
        <v>355518.94</v>
      </c>
      <c r="Z417" s="10" t="str">
        <f t="shared" si="48"/>
        <v/>
      </c>
    </row>
    <row r="418" spans="1:26" x14ac:dyDescent="0.3">
      <c r="A418" t="s">
        <v>4008</v>
      </c>
      <c r="B418" t="s">
        <v>4009</v>
      </c>
      <c r="C418" s="7">
        <v>45951</v>
      </c>
      <c r="D418" t="s">
        <v>220</v>
      </c>
      <c r="E418" t="s">
        <v>3145</v>
      </c>
      <c r="F418" t="s">
        <v>641</v>
      </c>
      <c r="G418" t="s">
        <v>1204</v>
      </c>
      <c r="H418">
        <v>2378</v>
      </c>
      <c r="I418">
        <v>132.97999999999999</v>
      </c>
      <c r="J418" t="s">
        <v>3043</v>
      </c>
      <c r="K418">
        <v>316226.44</v>
      </c>
      <c r="L418">
        <v>18</v>
      </c>
      <c r="M418">
        <v>56920.76</v>
      </c>
      <c r="N418">
        <v>373147.2</v>
      </c>
      <c r="O418" s="11">
        <f>IFERROR(INDEX(PO!$G$4:$G$563,MATCH(F418,PO!$A$4:$A$563,0)),"")</f>
        <v>132.97999999999999</v>
      </c>
      <c r="P418" s="12">
        <f>IFERROR(INDEX(GRN!$E$4:$E$559,MATCH(G418,GRN!$A$4:$A$559,0)),"")</f>
        <v>2378</v>
      </c>
      <c r="Q418" s="10" t="str">
        <f t="shared" si="42"/>
        <v/>
      </c>
      <c r="R418" s="10" t="str">
        <f t="shared" si="43"/>
        <v/>
      </c>
      <c r="S418" s="10" t="str">
        <f t="shared" si="44"/>
        <v/>
      </c>
      <c r="T418" s="10" t="str">
        <f t="shared" si="45"/>
        <v/>
      </c>
      <c r="U418" s="13" t="str">
        <f>IF(J418="Billet",I418/INDEX(Bench!$B$4:$B$15,MATCH(TEXT(C418,"yyyy-mm"),Bench!$A$4:$A$15,0))-1,"")</f>
        <v/>
      </c>
      <c r="V418" s="10" t="str">
        <f t="shared" si="46"/>
        <v/>
      </c>
      <c r="W418" s="10">
        <f>IF(E418="","n/a",COUNTIFS(GSTR2B!$B$4:$B$552,E418,GSTR2B!$C$4:$C$552,B418))</f>
        <v>1</v>
      </c>
      <c r="X418" s="10" t="str">
        <f t="shared" si="47"/>
        <v/>
      </c>
      <c r="Y418" s="11">
        <f>IF(N(W418)&gt;0,SUMIFS(GSTR2B!$F$4:$F$552,GSTR2B!$B$4:$B$552,E418,GSTR2B!$C$4:$C$552,B418),"")</f>
        <v>56920.76</v>
      </c>
      <c r="Z418" s="10" t="str">
        <f t="shared" si="48"/>
        <v/>
      </c>
    </row>
    <row r="419" spans="1:26" x14ac:dyDescent="0.3">
      <c r="A419" t="s">
        <v>4010</v>
      </c>
      <c r="B419" t="s">
        <v>4011</v>
      </c>
      <c r="C419" s="7">
        <v>45769</v>
      </c>
      <c r="D419" t="s">
        <v>212</v>
      </c>
      <c r="E419" t="s">
        <v>3141</v>
      </c>
      <c r="F419" t="s">
        <v>642</v>
      </c>
      <c r="G419" t="s">
        <v>1205</v>
      </c>
      <c r="H419">
        <v>7295</v>
      </c>
      <c r="I419">
        <v>80.010000000000005</v>
      </c>
      <c r="J419" t="s">
        <v>3038</v>
      </c>
      <c r="K419">
        <v>583672.94999999995</v>
      </c>
      <c r="L419">
        <v>18</v>
      </c>
      <c r="M419">
        <v>105061.13</v>
      </c>
      <c r="N419">
        <v>688734.08</v>
      </c>
      <c r="O419" s="11">
        <f>IFERROR(INDEX(PO!$G$4:$G$563,MATCH(F419,PO!$A$4:$A$563,0)),"")</f>
        <v>80.010000000000005</v>
      </c>
      <c r="P419" s="12">
        <f>IFERROR(INDEX(GRN!$E$4:$E$559,MATCH(G419,GRN!$A$4:$A$559,0)),"")</f>
        <v>7295</v>
      </c>
      <c r="Q419" s="10" t="str">
        <f t="shared" si="42"/>
        <v/>
      </c>
      <c r="R419" s="10" t="str">
        <f t="shared" si="43"/>
        <v/>
      </c>
      <c r="S419" s="10" t="str">
        <f t="shared" si="44"/>
        <v/>
      </c>
      <c r="T419" s="10" t="str">
        <f t="shared" si="45"/>
        <v/>
      </c>
      <c r="U419" s="13" t="str">
        <f>IF(J419="Billet",I419/INDEX(Bench!$B$4:$B$15,MATCH(TEXT(C419,"yyyy-mm"),Bench!$A$4:$A$15,0))-1,"")</f>
        <v/>
      </c>
      <c r="V419" s="10" t="str">
        <f t="shared" si="46"/>
        <v/>
      </c>
      <c r="W419" s="10">
        <f>IF(E419="","n/a",COUNTIFS(GSTR2B!$B$4:$B$552,E419,GSTR2B!$C$4:$C$552,B419))</f>
        <v>1</v>
      </c>
      <c r="X419" s="10" t="str">
        <f t="shared" si="47"/>
        <v/>
      </c>
      <c r="Y419" s="11">
        <f>IF(N(W419)&gt;0,SUMIFS(GSTR2B!$F$4:$F$552,GSTR2B!$B$4:$B$552,E419,GSTR2B!$C$4:$C$552,B419),"")</f>
        <v>105061.13</v>
      </c>
      <c r="Z419" s="10" t="str">
        <f t="shared" si="48"/>
        <v/>
      </c>
    </row>
    <row r="420" spans="1:26" x14ac:dyDescent="0.3">
      <c r="A420" t="s">
        <v>4012</v>
      </c>
      <c r="B420" t="s">
        <v>4013</v>
      </c>
      <c r="C420" s="7">
        <v>45915</v>
      </c>
      <c r="D420" t="s">
        <v>235</v>
      </c>
      <c r="E420" t="s">
        <v>3085</v>
      </c>
      <c r="F420" t="s">
        <v>643</v>
      </c>
      <c r="G420" t="s">
        <v>1206</v>
      </c>
      <c r="H420">
        <v>0</v>
      </c>
      <c r="I420">
        <v>134578.68</v>
      </c>
      <c r="J420" t="s">
        <v>3059</v>
      </c>
      <c r="K420">
        <v>0</v>
      </c>
      <c r="L420">
        <v>18</v>
      </c>
      <c r="M420">
        <v>0</v>
      </c>
      <c r="N420">
        <v>0</v>
      </c>
      <c r="O420" s="11">
        <f>IFERROR(INDEX(PO!$G$4:$G$563,MATCH(F420,PO!$A$4:$A$563,0)),"")</f>
        <v>134578.68</v>
      </c>
      <c r="P420" s="12">
        <f>IFERROR(INDEX(GRN!$E$4:$E$559,MATCH(G420,GRN!$A$4:$A$559,0)),"")</f>
        <v>0</v>
      </c>
      <c r="Q420" s="10" t="str">
        <f t="shared" si="42"/>
        <v/>
      </c>
      <c r="R420" s="10" t="str">
        <f t="shared" si="43"/>
        <v/>
      </c>
      <c r="S420" s="10" t="str">
        <f t="shared" si="44"/>
        <v/>
      </c>
      <c r="T420" s="10" t="str">
        <f t="shared" si="45"/>
        <v/>
      </c>
      <c r="U420" s="13" t="str">
        <f>IF(J420="Billet",I420/INDEX(Bench!$B$4:$B$15,MATCH(TEXT(C420,"yyyy-mm"),Bench!$A$4:$A$15,0))-1,"")</f>
        <v/>
      </c>
      <c r="V420" s="10" t="str">
        <f t="shared" si="46"/>
        <v/>
      </c>
      <c r="W420" s="10">
        <f>IF(E420="","n/a",COUNTIFS(GSTR2B!$B$4:$B$552,E420,GSTR2B!$C$4:$C$552,B420))</f>
        <v>1</v>
      </c>
      <c r="X420" s="10" t="str">
        <f t="shared" si="47"/>
        <v/>
      </c>
      <c r="Y420" s="11">
        <f>IF(N(W420)&gt;0,SUMIFS(GSTR2B!$F$4:$F$552,GSTR2B!$B$4:$B$552,E420,GSTR2B!$C$4:$C$552,B420),"")</f>
        <v>0</v>
      </c>
      <c r="Z420" s="10" t="str">
        <f t="shared" si="48"/>
        <v/>
      </c>
    </row>
    <row r="421" spans="1:26" x14ac:dyDescent="0.3">
      <c r="A421" t="s">
        <v>4014</v>
      </c>
      <c r="B421" t="s">
        <v>4015</v>
      </c>
      <c r="C421" s="7">
        <v>46021</v>
      </c>
      <c r="D421" t="s">
        <v>284</v>
      </c>
      <c r="E421" t="s">
        <v>3120</v>
      </c>
      <c r="F421" t="s">
        <v>644</v>
      </c>
      <c r="G421" t="s">
        <v>1207</v>
      </c>
      <c r="H421">
        <v>4093</v>
      </c>
      <c r="I421">
        <v>85.13</v>
      </c>
      <c r="J421" t="s">
        <v>3043</v>
      </c>
      <c r="K421">
        <v>348437.09</v>
      </c>
      <c r="L421">
        <v>18</v>
      </c>
      <c r="M421">
        <v>62718.68</v>
      </c>
      <c r="N421">
        <v>411155.77</v>
      </c>
      <c r="O421" s="11">
        <f>IFERROR(INDEX(PO!$G$4:$G$563,MATCH(F421,PO!$A$4:$A$563,0)),"")</f>
        <v>85.13</v>
      </c>
      <c r="P421" s="12">
        <f>IFERROR(INDEX(GRN!$E$4:$E$559,MATCH(G421,GRN!$A$4:$A$559,0)),"")</f>
        <v>4093</v>
      </c>
      <c r="Q421" s="10" t="str">
        <f t="shared" si="42"/>
        <v/>
      </c>
      <c r="R421" s="10" t="str">
        <f t="shared" si="43"/>
        <v/>
      </c>
      <c r="S421" s="10" t="str">
        <f t="shared" si="44"/>
        <v/>
      </c>
      <c r="T421" s="10" t="str">
        <f t="shared" si="45"/>
        <v/>
      </c>
      <c r="U421" s="13" t="str">
        <f>IF(J421="Billet",I421/INDEX(Bench!$B$4:$B$15,MATCH(TEXT(C421,"yyyy-mm"),Bench!$A$4:$A$15,0))-1,"")</f>
        <v/>
      </c>
      <c r="V421" s="10" t="str">
        <f t="shared" si="46"/>
        <v/>
      </c>
      <c r="W421" s="10">
        <f>IF(E421="","n/a",COUNTIFS(GSTR2B!$B$4:$B$552,E421,GSTR2B!$C$4:$C$552,B421))</f>
        <v>0</v>
      </c>
      <c r="X421" s="10" t="str">
        <f t="shared" si="47"/>
        <v>FLAG</v>
      </c>
      <c r="Y421" s="11" t="str">
        <f>IF(N(W421)&gt;0,SUMIFS(GSTR2B!$F$4:$F$552,GSTR2B!$B$4:$B$552,E421,GSTR2B!$C$4:$C$552,B421),"")</f>
        <v/>
      </c>
      <c r="Z421" s="10" t="str">
        <f t="shared" si="48"/>
        <v/>
      </c>
    </row>
    <row r="422" spans="1:26" x14ac:dyDescent="0.3">
      <c r="A422" t="s">
        <v>4016</v>
      </c>
      <c r="B422" t="s">
        <v>4017</v>
      </c>
      <c r="C422" s="7">
        <v>45878</v>
      </c>
      <c r="D422" t="s">
        <v>262</v>
      </c>
      <c r="E422" t="s">
        <v>3149</v>
      </c>
      <c r="F422" t="s">
        <v>645</v>
      </c>
      <c r="G422" t="s">
        <v>1208</v>
      </c>
      <c r="H422">
        <v>507</v>
      </c>
      <c r="I422">
        <v>326.52999999999997</v>
      </c>
      <c r="J422" t="s">
        <v>3048</v>
      </c>
      <c r="K422">
        <v>165550.71</v>
      </c>
      <c r="L422">
        <v>18</v>
      </c>
      <c r="M422">
        <v>29799.13</v>
      </c>
      <c r="N422">
        <v>195349.84</v>
      </c>
      <c r="O422" s="11">
        <f>IFERROR(INDEX(PO!$G$4:$G$563,MATCH(F422,PO!$A$4:$A$563,0)),"")</f>
        <v>326.52999999999997</v>
      </c>
      <c r="P422" s="12">
        <f>IFERROR(INDEX(GRN!$E$4:$E$559,MATCH(G422,GRN!$A$4:$A$559,0)),"")</f>
        <v>507</v>
      </c>
      <c r="Q422" s="10" t="str">
        <f t="shared" si="42"/>
        <v/>
      </c>
      <c r="R422" s="10" t="str">
        <f t="shared" si="43"/>
        <v/>
      </c>
      <c r="S422" s="10" t="str">
        <f t="shared" si="44"/>
        <v/>
      </c>
      <c r="T422" s="10" t="str">
        <f t="shared" si="45"/>
        <v/>
      </c>
      <c r="U422" s="13" t="str">
        <f>IF(J422="Billet",I422/INDEX(Bench!$B$4:$B$15,MATCH(TEXT(C422,"yyyy-mm"),Bench!$A$4:$A$15,0))-1,"")</f>
        <v/>
      </c>
      <c r="V422" s="10" t="str">
        <f t="shared" si="46"/>
        <v/>
      </c>
      <c r="W422" s="10">
        <f>IF(E422="","n/a",COUNTIFS(GSTR2B!$B$4:$B$552,E422,GSTR2B!$C$4:$C$552,B422))</f>
        <v>1</v>
      </c>
      <c r="X422" s="10" t="str">
        <f t="shared" si="47"/>
        <v/>
      </c>
      <c r="Y422" s="11">
        <f>IF(N(W422)&gt;0,SUMIFS(GSTR2B!$F$4:$F$552,GSTR2B!$B$4:$B$552,E422,GSTR2B!$C$4:$C$552,B422),"")</f>
        <v>29799.13</v>
      </c>
      <c r="Z422" s="10" t="str">
        <f t="shared" si="48"/>
        <v/>
      </c>
    </row>
    <row r="423" spans="1:26" x14ac:dyDescent="0.3">
      <c r="A423" t="s">
        <v>4018</v>
      </c>
      <c r="B423" t="s">
        <v>4019</v>
      </c>
      <c r="C423" s="7">
        <v>45991</v>
      </c>
      <c r="D423" t="s">
        <v>253</v>
      </c>
      <c r="E423" t="s">
        <v>3129</v>
      </c>
      <c r="F423" t="s">
        <v>646</v>
      </c>
      <c r="G423" t="s">
        <v>1209</v>
      </c>
      <c r="H423">
        <v>6</v>
      </c>
      <c r="I423">
        <v>39418.82</v>
      </c>
      <c r="J423" t="s">
        <v>3053</v>
      </c>
      <c r="K423">
        <v>236512.92</v>
      </c>
      <c r="L423">
        <v>5</v>
      </c>
      <c r="M423">
        <v>11825.65</v>
      </c>
      <c r="N423">
        <v>248338.57</v>
      </c>
      <c r="O423" s="11">
        <f>IFERROR(INDEX(PO!$G$4:$G$563,MATCH(F423,PO!$A$4:$A$563,0)),"")</f>
        <v>39418.82</v>
      </c>
      <c r="P423" s="12">
        <f>IFERROR(INDEX(GRN!$E$4:$E$559,MATCH(G423,GRN!$A$4:$A$559,0)),"")</f>
        <v>6</v>
      </c>
      <c r="Q423" s="10" t="str">
        <f t="shared" si="42"/>
        <v/>
      </c>
      <c r="R423" s="10" t="str">
        <f t="shared" si="43"/>
        <v/>
      </c>
      <c r="S423" s="10" t="str">
        <f t="shared" si="44"/>
        <v/>
      </c>
      <c r="T423" s="10" t="str">
        <f t="shared" si="45"/>
        <v/>
      </c>
      <c r="U423" s="13" t="str">
        <f>IF(J423="Billet",I423/INDEX(Bench!$B$4:$B$15,MATCH(TEXT(C423,"yyyy-mm"),Bench!$A$4:$A$15,0))-1,"")</f>
        <v/>
      </c>
      <c r="V423" s="10" t="str">
        <f t="shared" si="46"/>
        <v/>
      </c>
      <c r="W423" s="10">
        <f>IF(E423="","n/a",COUNTIFS(GSTR2B!$B$4:$B$552,E423,GSTR2B!$C$4:$C$552,B423))</f>
        <v>1</v>
      </c>
      <c r="X423" s="10" t="str">
        <f t="shared" si="47"/>
        <v/>
      </c>
      <c r="Y423" s="11">
        <f>IF(N(W423)&gt;0,SUMIFS(GSTR2B!$F$4:$F$552,GSTR2B!$B$4:$B$552,E423,GSTR2B!$C$4:$C$552,B423),"")</f>
        <v>11825.65</v>
      </c>
      <c r="Z423" s="10" t="str">
        <f t="shared" si="48"/>
        <v/>
      </c>
    </row>
    <row r="424" spans="1:26" x14ac:dyDescent="0.3">
      <c r="A424" t="s">
        <v>4020</v>
      </c>
      <c r="B424" t="s">
        <v>4021</v>
      </c>
      <c r="C424" s="7">
        <v>46024</v>
      </c>
      <c r="D424" t="s">
        <v>340</v>
      </c>
      <c r="E424" t="s">
        <v>3090</v>
      </c>
      <c r="F424" t="s">
        <v>647</v>
      </c>
      <c r="G424" t="s">
        <v>1210</v>
      </c>
      <c r="H424">
        <v>13049</v>
      </c>
      <c r="I424">
        <v>245.52</v>
      </c>
      <c r="J424" t="s">
        <v>3032</v>
      </c>
      <c r="K424">
        <v>3203790.48</v>
      </c>
      <c r="L424">
        <v>18</v>
      </c>
      <c r="M424">
        <v>576682.29</v>
      </c>
      <c r="N424">
        <v>3780472.77</v>
      </c>
      <c r="O424" s="11">
        <f>IFERROR(INDEX(PO!$G$4:$G$563,MATCH(F424,PO!$A$4:$A$563,0)),"")</f>
        <v>245.52</v>
      </c>
      <c r="P424" s="12">
        <f>IFERROR(INDEX(GRN!$E$4:$E$559,MATCH(G424,GRN!$A$4:$A$559,0)),"")</f>
        <v>13049</v>
      </c>
      <c r="Q424" s="10" t="str">
        <f t="shared" si="42"/>
        <v/>
      </c>
      <c r="R424" s="10" t="str">
        <f t="shared" si="43"/>
        <v/>
      </c>
      <c r="S424" s="10" t="str">
        <f t="shared" si="44"/>
        <v/>
      </c>
      <c r="T424" s="10" t="str">
        <f t="shared" si="45"/>
        <v/>
      </c>
      <c r="U424" s="13">
        <f>IF(J424="Billet",I424/INDEX(Bench!$B$4:$B$15,MATCH(TEXT(C424,"yyyy-mm"),Bench!$A$4:$A$15,0))-1,"")</f>
        <v>9.622501850481191E-3</v>
      </c>
      <c r="V424" s="10" t="str">
        <f t="shared" si="46"/>
        <v/>
      </c>
      <c r="W424" s="10">
        <f>IF(E424="","n/a",COUNTIFS(GSTR2B!$B$4:$B$552,E424,GSTR2B!$C$4:$C$552,B424))</f>
        <v>1</v>
      </c>
      <c r="X424" s="10" t="str">
        <f t="shared" si="47"/>
        <v/>
      </c>
      <c r="Y424" s="11">
        <f>IF(N(W424)&gt;0,SUMIFS(GSTR2B!$F$4:$F$552,GSTR2B!$B$4:$B$552,E424,GSTR2B!$C$4:$C$552,B424),"")</f>
        <v>576682.29</v>
      </c>
      <c r="Z424" s="10" t="str">
        <f t="shared" si="48"/>
        <v/>
      </c>
    </row>
    <row r="425" spans="1:26" x14ac:dyDescent="0.3">
      <c r="A425" t="s">
        <v>4022</v>
      </c>
      <c r="B425" t="s">
        <v>4023</v>
      </c>
      <c r="C425" s="7">
        <v>45845</v>
      </c>
      <c r="D425" t="s">
        <v>323</v>
      </c>
      <c r="E425" t="s">
        <v>3137</v>
      </c>
      <c r="F425" t="s">
        <v>648</v>
      </c>
      <c r="G425" t="s">
        <v>1211</v>
      </c>
      <c r="H425">
        <v>19635</v>
      </c>
      <c r="I425">
        <v>242.75</v>
      </c>
      <c r="J425" t="s">
        <v>3032</v>
      </c>
      <c r="K425">
        <v>4766396.25</v>
      </c>
      <c r="L425">
        <v>18</v>
      </c>
      <c r="M425">
        <v>857951.32</v>
      </c>
      <c r="N425">
        <v>5624347.5700000003</v>
      </c>
      <c r="O425" s="11">
        <f>IFERROR(INDEX(PO!$G$4:$G$563,MATCH(F425,PO!$A$4:$A$563,0)),"")</f>
        <v>242.75</v>
      </c>
      <c r="P425" s="12">
        <f>IFERROR(INDEX(GRN!$E$4:$E$559,MATCH(G425,GRN!$A$4:$A$559,0)),"")</f>
        <v>19635</v>
      </c>
      <c r="Q425" s="10" t="str">
        <f t="shared" si="42"/>
        <v/>
      </c>
      <c r="R425" s="10" t="str">
        <f t="shared" si="43"/>
        <v/>
      </c>
      <c r="S425" s="10" t="str">
        <f t="shared" si="44"/>
        <v/>
      </c>
      <c r="T425" s="10" t="str">
        <f t="shared" si="45"/>
        <v/>
      </c>
      <c r="U425" s="13">
        <f>IF(J425="Billet",I425/INDEX(Bench!$B$4:$B$15,MATCH(TEXT(C425,"yyyy-mm"),Bench!$A$4:$A$15,0))-1,"")</f>
        <v>-2.5885446626674469E-3</v>
      </c>
      <c r="V425" s="10" t="str">
        <f t="shared" si="46"/>
        <v/>
      </c>
      <c r="W425" s="10">
        <f>IF(E425="","n/a",COUNTIFS(GSTR2B!$B$4:$B$552,E425,GSTR2B!$C$4:$C$552,B425))</f>
        <v>1</v>
      </c>
      <c r="X425" s="10" t="str">
        <f t="shared" si="47"/>
        <v/>
      </c>
      <c r="Y425" s="11">
        <f>IF(N(W425)&gt;0,SUMIFS(GSTR2B!$F$4:$F$552,GSTR2B!$B$4:$B$552,E425,GSTR2B!$C$4:$C$552,B425),"")</f>
        <v>857951.32</v>
      </c>
      <c r="Z425" s="10" t="str">
        <f t="shared" si="48"/>
        <v/>
      </c>
    </row>
    <row r="426" spans="1:26" x14ac:dyDescent="0.3">
      <c r="A426" t="s">
        <v>4024</v>
      </c>
      <c r="B426" t="s">
        <v>4025</v>
      </c>
      <c r="C426" s="7">
        <v>46034</v>
      </c>
      <c r="D426" t="s">
        <v>231</v>
      </c>
      <c r="E426" t="s">
        <v>3040</v>
      </c>
      <c r="F426" t="s">
        <v>649</v>
      </c>
      <c r="G426" t="s">
        <v>1212</v>
      </c>
      <c r="H426">
        <v>3813</v>
      </c>
      <c r="I426">
        <v>91.49</v>
      </c>
      <c r="J426" t="s">
        <v>3038</v>
      </c>
      <c r="K426">
        <v>348851.37</v>
      </c>
      <c r="L426">
        <v>18</v>
      </c>
      <c r="M426">
        <v>62793.25</v>
      </c>
      <c r="N426">
        <v>411644.62</v>
      </c>
      <c r="O426" s="11">
        <f>IFERROR(INDEX(PO!$G$4:$G$563,MATCH(F426,PO!$A$4:$A$563,0)),"")</f>
        <v>91.49</v>
      </c>
      <c r="P426" s="12">
        <f>IFERROR(INDEX(GRN!$E$4:$E$559,MATCH(G426,GRN!$A$4:$A$559,0)),"")</f>
        <v>3813</v>
      </c>
      <c r="Q426" s="10" t="str">
        <f t="shared" si="42"/>
        <v/>
      </c>
      <c r="R426" s="10" t="str">
        <f t="shared" si="43"/>
        <v/>
      </c>
      <c r="S426" s="10" t="str">
        <f t="shared" si="44"/>
        <v/>
      </c>
      <c r="T426" s="10" t="str">
        <f t="shared" si="45"/>
        <v/>
      </c>
      <c r="U426" s="13" t="str">
        <f>IF(J426="Billet",I426/INDEX(Bench!$B$4:$B$15,MATCH(TEXT(C426,"yyyy-mm"),Bench!$A$4:$A$15,0))-1,"")</f>
        <v/>
      </c>
      <c r="V426" s="10" t="str">
        <f t="shared" si="46"/>
        <v/>
      </c>
      <c r="W426" s="10">
        <f>IF(E426="","n/a",COUNTIFS(GSTR2B!$B$4:$B$552,E426,GSTR2B!$C$4:$C$552,B426))</f>
        <v>1</v>
      </c>
      <c r="X426" s="10" t="str">
        <f t="shared" si="47"/>
        <v/>
      </c>
      <c r="Y426" s="11">
        <f>IF(N(W426)&gt;0,SUMIFS(GSTR2B!$F$4:$F$552,GSTR2B!$B$4:$B$552,E426,GSTR2B!$C$4:$C$552,B426),"")</f>
        <v>62793.25</v>
      </c>
      <c r="Z426" s="10" t="str">
        <f t="shared" si="48"/>
        <v/>
      </c>
    </row>
    <row r="427" spans="1:26" x14ac:dyDescent="0.3">
      <c r="A427" t="s">
        <v>4026</v>
      </c>
      <c r="B427" t="s">
        <v>4027</v>
      </c>
      <c r="C427" s="7">
        <v>45906</v>
      </c>
      <c r="D427" t="s">
        <v>235</v>
      </c>
      <c r="E427" t="s">
        <v>3085</v>
      </c>
      <c r="F427" t="s">
        <v>650</v>
      </c>
      <c r="G427" t="s">
        <v>1213</v>
      </c>
      <c r="H427">
        <v>1</v>
      </c>
      <c r="I427">
        <v>169993.71</v>
      </c>
      <c r="J427" t="s">
        <v>3059</v>
      </c>
      <c r="K427">
        <v>169993.71</v>
      </c>
      <c r="L427">
        <v>18</v>
      </c>
      <c r="M427">
        <v>30598.87</v>
      </c>
      <c r="N427">
        <v>200592.58</v>
      </c>
      <c r="O427" s="11">
        <f>IFERROR(INDEX(PO!$G$4:$G$563,MATCH(F427,PO!$A$4:$A$563,0)),"")</f>
        <v>169993.71</v>
      </c>
      <c r="P427" s="12">
        <f>IFERROR(INDEX(GRN!$E$4:$E$559,MATCH(G427,GRN!$A$4:$A$559,0)),"")</f>
        <v>1</v>
      </c>
      <c r="Q427" s="10" t="str">
        <f t="shared" si="42"/>
        <v/>
      </c>
      <c r="R427" s="10" t="str">
        <f t="shared" si="43"/>
        <v/>
      </c>
      <c r="S427" s="10" t="str">
        <f t="shared" si="44"/>
        <v/>
      </c>
      <c r="T427" s="10" t="str">
        <f t="shared" si="45"/>
        <v/>
      </c>
      <c r="U427" s="13" t="str">
        <f>IF(J427="Billet",I427/INDEX(Bench!$B$4:$B$15,MATCH(TEXT(C427,"yyyy-mm"),Bench!$A$4:$A$15,0))-1,"")</f>
        <v/>
      </c>
      <c r="V427" s="10" t="str">
        <f t="shared" si="46"/>
        <v/>
      </c>
      <c r="W427" s="10">
        <f>IF(E427="","n/a",COUNTIFS(GSTR2B!$B$4:$B$552,E427,GSTR2B!$C$4:$C$552,B427))</f>
        <v>1</v>
      </c>
      <c r="X427" s="10" t="str">
        <f t="shared" si="47"/>
        <v/>
      </c>
      <c r="Y427" s="11">
        <f>IF(N(W427)&gt;0,SUMIFS(GSTR2B!$F$4:$F$552,GSTR2B!$B$4:$B$552,E427,GSTR2B!$C$4:$C$552,B427),"")</f>
        <v>30598.87</v>
      </c>
      <c r="Z427" s="10" t="str">
        <f t="shared" si="48"/>
        <v/>
      </c>
    </row>
    <row r="428" spans="1:26" x14ac:dyDescent="0.3">
      <c r="A428" t="s">
        <v>4028</v>
      </c>
      <c r="B428" t="s">
        <v>4029</v>
      </c>
      <c r="C428" s="7">
        <v>45765</v>
      </c>
      <c r="D428" t="s">
        <v>227</v>
      </c>
      <c r="E428" t="s">
        <v>3034</v>
      </c>
      <c r="F428" t="s">
        <v>651</v>
      </c>
      <c r="G428" t="s">
        <v>1214</v>
      </c>
      <c r="H428">
        <v>13466</v>
      </c>
      <c r="I428">
        <v>244.88</v>
      </c>
      <c r="J428" t="s">
        <v>3032</v>
      </c>
      <c r="K428">
        <v>3297554.08</v>
      </c>
      <c r="L428">
        <v>18</v>
      </c>
      <c r="M428">
        <v>593559.73</v>
      </c>
      <c r="N428">
        <v>3891113.81</v>
      </c>
      <c r="O428" s="11">
        <f>IFERROR(INDEX(PO!$G$4:$G$563,MATCH(F428,PO!$A$4:$A$563,0)),"")</f>
        <v>244.88</v>
      </c>
      <c r="P428" s="12">
        <f>IFERROR(INDEX(GRN!$E$4:$E$559,MATCH(G428,GRN!$A$4:$A$559,0)),"")</f>
        <v>13466</v>
      </c>
      <c r="Q428" s="10" t="str">
        <f t="shared" si="42"/>
        <v/>
      </c>
      <c r="R428" s="10" t="str">
        <f t="shared" si="43"/>
        <v/>
      </c>
      <c r="S428" s="10" t="str">
        <f t="shared" si="44"/>
        <v/>
      </c>
      <c r="T428" s="10" t="str">
        <f t="shared" si="45"/>
        <v/>
      </c>
      <c r="U428" s="13">
        <f>IF(J428="Billet",I428/INDEX(Bench!$B$4:$B$15,MATCH(TEXT(C428,"yyyy-mm"),Bench!$A$4:$A$15,0))-1,"")</f>
        <v>1.4668103091074691E-2</v>
      </c>
      <c r="V428" s="10" t="str">
        <f t="shared" si="46"/>
        <v/>
      </c>
      <c r="W428" s="10">
        <f>IF(E428="","n/a",COUNTIFS(GSTR2B!$B$4:$B$552,E428,GSTR2B!$C$4:$C$552,B428))</f>
        <v>1</v>
      </c>
      <c r="X428" s="10" t="str">
        <f t="shared" si="47"/>
        <v/>
      </c>
      <c r="Y428" s="11">
        <f>IF(N(W428)&gt;0,SUMIFS(GSTR2B!$F$4:$F$552,GSTR2B!$B$4:$B$552,E428,GSTR2B!$C$4:$C$552,B428),"")</f>
        <v>593559.73</v>
      </c>
      <c r="Z428" s="10" t="str">
        <f t="shared" si="48"/>
        <v/>
      </c>
    </row>
    <row r="429" spans="1:26" x14ac:dyDescent="0.3">
      <c r="A429" t="s">
        <v>4030</v>
      </c>
      <c r="B429" t="s">
        <v>4031</v>
      </c>
      <c r="C429" s="7">
        <v>46059</v>
      </c>
      <c r="D429" t="s">
        <v>284</v>
      </c>
      <c r="E429" t="s">
        <v>3120</v>
      </c>
      <c r="F429" t="s">
        <v>652</v>
      </c>
      <c r="G429" t="s">
        <v>1215</v>
      </c>
      <c r="H429">
        <v>946</v>
      </c>
      <c r="I429">
        <v>91.58</v>
      </c>
      <c r="J429" t="s">
        <v>3043</v>
      </c>
      <c r="K429">
        <v>86634.68</v>
      </c>
      <c r="L429">
        <v>18</v>
      </c>
      <c r="M429">
        <v>15594.24</v>
      </c>
      <c r="N429">
        <v>102228.92</v>
      </c>
      <c r="O429" s="11">
        <f>IFERROR(INDEX(PO!$G$4:$G$563,MATCH(F429,PO!$A$4:$A$563,0)),"")</f>
        <v>91.58</v>
      </c>
      <c r="P429" s="12">
        <f>IFERROR(INDEX(GRN!$E$4:$E$559,MATCH(G429,GRN!$A$4:$A$559,0)),"")</f>
        <v>946</v>
      </c>
      <c r="Q429" s="10" t="str">
        <f t="shared" si="42"/>
        <v/>
      </c>
      <c r="R429" s="10" t="str">
        <f t="shared" si="43"/>
        <v/>
      </c>
      <c r="S429" s="10" t="str">
        <f t="shared" si="44"/>
        <v/>
      </c>
      <c r="T429" s="10" t="str">
        <f t="shared" si="45"/>
        <v/>
      </c>
      <c r="U429" s="13" t="str">
        <f>IF(J429="Billet",I429/INDEX(Bench!$B$4:$B$15,MATCH(TEXT(C429,"yyyy-mm"),Bench!$A$4:$A$15,0))-1,"")</f>
        <v/>
      </c>
      <c r="V429" s="10" t="str">
        <f t="shared" si="46"/>
        <v/>
      </c>
      <c r="W429" s="10">
        <f>IF(E429="","n/a",COUNTIFS(GSTR2B!$B$4:$B$552,E429,GSTR2B!$C$4:$C$552,B429))</f>
        <v>0</v>
      </c>
      <c r="X429" s="10" t="str">
        <f t="shared" si="47"/>
        <v>FLAG</v>
      </c>
      <c r="Y429" s="11" t="str">
        <f>IF(N(W429)&gt;0,SUMIFS(GSTR2B!$F$4:$F$552,GSTR2B!$B$4:$B$552,E429,GSTR2B!$C$4:$C$552,B429),"")</f>
        <v/>
      </c>
      <c r="Z429" s="10" t="str">
        <f t="shared" si="48"/>
        <v/>
      </c>
    </row>
    <row r="430" spans="1:26" x14ac:dyDescent="0.3">
      <c r="A430" t="s">
        <v>4032</v>
      </c>
      <c r="B430" t="s">
        <v>4033</v>
      </c>
      <c r="C430" s="7">
        <v>46058</v>
      </c>
      <c r="D430" t="s">
        <v>206</v>
      </c>
      <c r="E430" t="s">
        <v>3097</v>
      </c>
      <c r="F430" t="s">
        <v>653</v>
      </c>
      <c r="G430" t="s">
        <v>1216</v>
      </c>
      <c r="H430">
        <v>1776</v>
      </c>
      <c r="I430">
        <v>88.52</v>
      </c>
      <c r="J430" t="s">
        <v>3043</v>
      </c>
      <c r="K430">
        <v>157211.51999999999</v>
      </c>
      <c r="L430">
        <v>18</v>
      </c>
      <c r="M430">
        <v>28298.07</v>
      </c>
      <c r="N430">
        <v>185509.59</v>
      </c>
      <c r="O430" s="11">
        <f>IFERROR(INDEX(PO!$G$4:$G$563,MATCH(F430,PO!$A$4:$A$563,0)),"")</f>
        <v>88.52</v>
      </c>
      <c r="P430" s="12">
        <f>IFERROR(INDEX(GRN!$E$4:$E$559,MATCH(G430,GRN!$A$4:$A$559,0)),"")</f>
        <v>1776</v>
      </c>
      <c r="Q430" s="10" t="str">
        <f t="shared" si="42"/>
        <v/>
      </c>
      <c r="R430" s="10" t="str">
        <f t="shared" si="43"/>
        <v/>
      </c>
      <c r="S430" s="10" t="str">
        <f t="shared" si="44"/>
        <v/>
      </c>
      <c r="T430" s="10" t="str">
        <f t="shared" si="45"/>
        <v/>
      </c>
      <c r="U430" s="13" t="str">
        <f>IF(J430="Billet",I430/INDEX(Bench!$B$4:$B$15,MATCH(TEXT(C430,"yyyy-mm"),Bench!$A$4:$A$15,0))-1,"")</f>
        <v/>
      </c>
      <c r="V430" s="10" t="str">
        <f t="shared" si="46"/>
        <v/>
      </c>
      <c r="W430" s="10">
        <f>IF(E430="","n/a",COUNTIFS(GSTR2B!$B$4:$B$552,E430,GSTR2B!$C$4:$C$552,B430))</f>
        <v>1</v>
      </c>
      <c r="X430" s="10" t="str">
        <f t="shared" si="47"/>
        <v/>
      </c>
      <c r="Y430" s="11">
        <f>IF(N(W430)&gt;0,SUMIFS(GSTR2B!$F$4:$F$552,GSTR2B!$B$4:$B$552,E430,GSTR2B!$C$4:$C$552,B430),"")</f>
        <v>28298.07</v>
      </c>
      <c r="Z430" s="10" t="str">
        <f t="shared" si="48"/>
        <v/>
      </c>
    </row>
    <row r="431" spans="1:26" x14ac:dyDescent="0.3">
      <c r="A431" t="s">
        <v>4034</v>
      </c>
      <c r="B431" t="s">
        <v>4035</v>
      </c>
      <c r="C431" s="7">
        <v>45780</v>
      </c>
      <c r="D431" t="s">
        <v>247</v>
      </c>
      <c r="E431" t="s">
        <v>3061</v>
      </c>
      <c r="F431" t="s">
        <v>654</v>
      </c>
      <c r="G431" t="s">
        <v>1217</v>
      </c>
      <c r="H431">
        <v>1</v>
      </c>
      <c r="I431">
        <v>114780.38</v>
      </c>
      <c r="J431" t="s">
        <v>3059</v>
      </c>
      <c r="K431">
        <v>114780.38</v>
      </c>
      <c r="L431">
        <v>18</v>
      </c>
      <c r="M431">
        <v>20660.47</v>
      </c>
      <c r="N431">
        <v>135440.85</v>
      </c>
      <c r="O431" s="11">
        <f>IFERROR(INDEX(PO!$G$4:$G$563,MATCH(F431,PO!$A$4:$A$563,0)),"")</f>
        <v>114780.38</v>
      </c>
      <c r="P431" s="12">
        <f>IFERROR(INDEX(GRN!$E$4:$E$559,MATCH(G431,GRN!$A$4:$A$559,0)),"")</f>
        <v>1</v>
      </c>
      <c r="Q431" s="10" t="str">
        <f t="shared" si="42"/>
        <v/>
      </c>
      <c r="R431" s="10" t="str">
        <f t="shared" si="43"/>
        <v/>
      </c>
      <c r="S431" s="10" t="str">
        <f t="shared" si="44"/>
        <v/>
      </c>
      <c r="T431" s="10" t="str">
        <f t="shared" si="45"/>
        <v/>
      </c>
      <c r="U431" s="13" t="str">
        <f>IF(J431="Billet",I431/INDEX(Bench!$B$4:$B$15,MATCH(TEXT(C431,"yyyy-mm"),Bench!$A$4:$A$15,0))-1,"")</f>
        <v/>
      </c>
      <c r="V431" s="10" t="str">
        <f t="shared" si="46"/>
        <v/>
      </c>
      <c r="W431" s="10">
        <f>IF(E431="","n/a",COUNTIFS(GSTR2B!$B$4:$B$552,E431,GSTR2B!$C$4:$C$552,B431))</f>
        <v>1</v>
      </c>
      <c r="X431" s="10" t="str">
        <f t="shared" si="47"/>
        <v/>
      </c>
      <c r="Y431" s="11">
        <f>IF(N(W431)&gt;0,SUMIFS(GSTR2B!$F$4:$F$552,GSTR2B!$B$4:$B$552,E431,GSTR2B!$C$4:$C$552,B431),"")</f>
        <v>20660.47</v>
      </c>
      <c r="Z431" s="10" t="str">
        <f t="shared" si="48"/>
        <v/>
      </c>
    </row>
    <row r="432" spans="1:26" x14ac:dyDescent="0.3">
      <c r="A432" t="s">
        <v>4036</v>
      </c>
      <c r="B432" t="s">
        <v>4037</v>
      </c>
      <c r="C432" s="7">
        <v>45966</v>
      </c>
      <c r="D432" t="s">
        <v>266</v>
      </c>
      <c r="E432" t="s">
        <v>3069</v>
      </c>
      <c r="F432" t="s">
        <v>655</v>
      </c>
      <c r="G432" t="s">
        <v>1218</v>
      </c>
      <c r="H432">
        <v>4338</v>
      </c>
      <c r="I432">
        <v>104.19</v>
      </c>
      <c r="J432" t="s">
        <v>3038</v>
      </c>
      <c r="K432">
        <v>451976.22</v>
      </c>
      <c r="L432">
        <v>18</v>
      </c>
      <c r="M432">
        <v>81355.72</v>
      </c>
      <c r="N432">
        <v>533331.93999999994</v>
      </c>
      <c r="O432" s="11">
        <f>IFERROR(INDEX(PO!$G$4:$G$563,MATCH(F432,PO!$A$4:$A$563,0)),"")</f>
        <v>104.19</v>
      </c>
      <c r="P432" s="12">
        <f>IFERROR(INDEX(GRN!$E$4:$E$559,MATCH(G432,GRN!$A$4:$A$559,0)),"")</f>
        <v>4338</v>
      </c>
      <c r="Q432" s="10" t="str">
        <f t="shared" si="42"/>
        <v/>
      </c>
      <c r="R432" s="10" t="str">
        <f t="shared" si="43"/>
        <v/>
      </c>
      <c r="S432" s="10" t="str">
        <f t="shared" si="44"/>
        <v/>
      </c>
      <c r="T432" s="10" t="str">
        <f t="shared" si="45"/>
        <v/>
      </c>
      <c r="U432" s="13" t="str">
        <f>IF(J432="Billet",I432/INDEX(Bench!$B$4:$B$15,MATCH(TEXT(C432,"yyyy-mm"),Bench!$A$4:$A$15,0))-1,"")</f>
        <v/>
      </c>
      <c r="V432" s="10" t="str">
        <f t="shared" si="46"/>
        <v/>
      </c>
      <c r="W432" s="10">
        <f>IF(E432="","n/a",COUNTIFS(GSTR2B!$B$4:$B$552,E432,GSTR2B!$C$4:$C$552,B432))</f>
        <v>1</v>
      </c>
      <c r="X432" s="10" t="str">
        <f t="shared" si="47"/>
        <v/>
      </c>
      <c r="Y432" s="11">
        <f>IF(N(W432)&gt;0,SUMIFS(GSTR2B!$F$4:$F$552,GSTR2B!$B$4:$B$552,E432,GSTR2B!$C$4:$C$552,B432),"")</f>
        <v>81355.72</v>
      </c>
      <c r="Z432" s="10" t="str">
        <f t="shared" si="48"/>
        <v/>
      </c>
    </row>
    <row r="433" spans="1:26" x14ac:dyDescent="0.3">
      <c r="A433" t="s">
        <v>4038</v>
      </c>
      <c r="B433" t="s">
        <v>4039</v>
      </c>
      <c r="C433" s="7">
        <v>45922</v>
      </c>
      <c r="D433" t="s">
        <v>220</v>
      </c>
      <c r="E433" t="s">
        <v>3145</v>
      </c>
      <c r="F433" t="s">
        <v>656</v>
      </c>
      <c r="G433" t="s">
        <v>1219</v>
      </c>
      <c r="H433">
        <v>3771</v>
      </c>
      <c r="I433">
        <v>155.44999999999999</v>
      </c>
      <c r="J433" t="s">
        <v>3043</v>
      </c>
      <c r="K433">
        <v>586201.94999999995</v>
      </c>
      <c r="L433">
        <v>18</v>
      </c>
      <c r="M433">
        <v>105516.35</v>
      </c>
      <c r="N433">
        <v>691718.29999999993</v>
      </c>
      <c r="O433" s="11">
        <f>IFERROR(INDEX(PO!$G$4:$G$563,MATCH(F433,PO!$A$4:$A$563,0)),"")</f>
        <v>155.44999999999999</v>
      </c>
      <c r="P433" s="12">
        <f>IFERROR(INDEX(GRN!$E$4:$E$559,MATCH(G433,GRN!$A$4:$A$559,0)),"")</f>
        <v>3771</v>
      </c>
      <c r="Q433" s="10" t="str">
        <f t="shared" si="42"/>
        <v/>
      </c>
      <c r="R433" s="10" t="str">
        <f t="shared" si="43"/>
        <v/>
      </c>
      <c r="S433" s="10" t="str">
        <f t="shared" si="44"/>
        <v/>
      </c>
      <c r="T433" s="10" t="str">
        <f t="shared" si="45"/>
        <v/>
      </c>
      <c r="U433" s="13" t="str">
        <f>IF(J433="Billet",I433/INDEX(Bench!$B$4:$B$15,MATCH(TEXT(C433,"yyyy-mm"),Bench!$A$4:$A$15,0))-1,"")</f>
        <v/>
      </c>
      <c r="V433" s="10" t="str">
        <f t="shared" si="46"/>
        <v/>
      </c>
      <c r="W433" s="10">
        <f>IF(E433="","n/a",COUNTIFS(GSTR2B!$B$4:$B$552,E433,GSTR2B!$C$4:$C$552,B433))</f>
        <v>1</v>
      </c>
      <c r="X433" s="10" t="str">
        <f t="shared" si="47"/>
        <v/>
      </c>
      <c r="Y433" s="11">
        <f>IF(N(W433)&gt;0,SUMIFS(GSTR2B!$F$4:$F$552,GSTR2B!$B$4:$B$552,E433,GSTR2B!$C$4:$C$552,B433),"")</f>
        <v>105516.35</v>
      </c>
      <c r="Z433" s="10" t="str">
        <f t="shared" si="48"/>
        <v/>
      </c>
    </row>
    <row r="434" spans="1:26" x14ac:dyDescent="0.3">
      <c r="A434" t="s">
        <v>4040</v>
      </c>
      <c r="B434" t="s">
        <v>4041</v>
      </c>
      <c r="C434" s="7">
        <v>46079</v>
      </c>
      <c r="D434" t="s">
        <v>311</v>
      </c>
      <c r="E434" t="s">
        <v>3065</v>
      </c>
      <c r="F434" t="s">
        <v>657</v>
      </c>
      <c r="G434" t="s">
        <v>1220</v>
      </c>
      <c r="H434">
        <v>10125</v>
      </c>
      <c r="I434">
        <v>246.32</v>
      </c>
      <c r="J434" t="s">
        <v>3032</v>
      </c>
      <c r="K434">
        <v>2493990</v>
      </c>
      <c r="L434">
        <v>18</v>
      </c>
      <c r="M434">
        <v>448918.2</v>
      </c>
      <c r="N434">
        <v>2942908.2</v>
      </c>
      <c r="O434" s="11">
        <f>IFERROR(INDEX(PO!$G$4:$G$563,MATCH(F434,PO!$A$4:$A$563,0)),"")</f>
        <v>246.32</v>
      </c>
      <c r="P434" s="12">
        <f>IFERROR(INDEX(GRN!$E$4:$E$559,MATCH(G434,GRN!$A$4:$A$559,0)),"")</f>
        <v>10125</v>
      </c>
      <c r="Q434" s="10" t="str">
        <f t="shared" si="42"/>
        <v/>
      </c>
      <c r="R434" s="10" t="str">
        <f t="shared" si="43"/>
        <v/>
      </c>
      <c r="S434" s="10" t="str">
        <f t="shared" si="44"/>
        <v/>
      </c>
      <c r="T434" s="10" t="str">
        <f t="shared" si="45"/>
        <v/>
      </c>
      <c r="U434" s="13">
        <f>IF(J434="Billet",I434/INDEX(Bench!$B$4:$B$15,MATCH(TEXT(C434,"yyyy-mm"),Bench!$A$4:$A$15,0))-1,"")</f>
        <v>9.5495717037583638E-3</v>
      </c>
      <c r="V434" s="10" t="str">
        <f t="shared" si="46"/>
        <v/>
      </c>
      <c r="W434" s="10">
        <f>IF(E434="","n/a",COUNTIFS(GSTR2B!$B$4:$B$552,E434,GSTR2B!$C$4:$C$552,B434))</f>
        <v>1</v>
      </c>
      <c r="X434" s="10" t="str">
        <f t="shared" si="47"/>
        <v/>
      </c>
      <c r="Y434" s="11">
        <f>IF(N(W434)&gt;0,SUMIFS(GSTR2B!$F$4:$F$552,GSTR2B!$B$4:$B$552,E434,GSTR2B!$C$4:$C$552,B434),"")</f>
        <v>448918.2</v>
      </c>
      <c r="Z434" s="10" t="str">
        <f t="shared" si="48"/>
        <v/>
      </c>
    </row>
    <row r="435" spans="1:26" x14ac:dyDescent="0.3">
      <c r="A435" t="s">
        <v>4042</v>
      </c>
      <c r="B435" t="s">
        <v>4043</v>
      </c>
      <c r="C435" s="7">
        <v>45833</v>
      </c>
      <c r="D435" t="s">
        <v>247</v>
      </c>
      <c r="E435" t="s">
        <v>3061</v>
      </c>
      <c r="F435" t="s">
        <v>658</v>
      </c>
      <c r="G435" t="s">
        <v>1221</v>
      </c>
      <c r="H435">
        <v>1</v>
      </c>
      <c r="I435">
        <v>47874.44</v>
      </c>
      <c r="J435" t="s">
        <v>3059</v>
      </c>
      <c r="K435">
        <v>47874.44</v>
      </c>
      <c r="L435">
        <v>18</v>
      </c>
      <c r="M435">
        <v>8617.4</v>
      </c>
      <c r="N435">
        <v>56491.839999999997</v>
      </c>
      <c r="O435" s="11">
        <f>IFERROR(INDEX(PO!$G$4:$G$563,MATCH(F435,PO!$A$4:$A$563,0)),"")</f>
        <v>47874.44</v>
      </c>
      <c r="P435" s="12">
        <f>IFERROR(INDEX(GRN!$E$4:$E$559,MATCH(G435,GRN!$A$4:$A$559,0)),"")</f>
        <v>1</v>
      </c>
      <c r="Q435" s="10" t="str">
        <f t="shared" si="42"/>
        <v/>
      </c>
      <c r="R435" s="10" t="str">
        <f t="shared" si="43"/>
        <v/>
      </c>
      <c r="S435" s="10" t="str">
        <f t="shared" si="44"/>
        <v/>
      </c>
      <c r="T435" s="10" t="str">
        <f t="shared" si="45"/>
        <v/>
      </c>
      <c r="U435" s="13" t="str">
        <f>IF(J435="Billet",I435/INDEX(Bench!$B$4:$B$15,MATCH(TEXT(C435,"yyyy-mm"),Bench!$A$4:$A$15,0))-1,"")</f>
        <v/>
      </c>
      <c r="V435" s="10" t="str">
        <f t="shared" si="46"/>
        <v/>
      </c>
      <c r="W435" s="10">
        <f>IF(E435="","n/a",COUNTIFS(GSTR2B!$B$4:$B$552,E435,GSTR2B!$C$4:$C$552,B435))</f>
        <v>1</v>
      </c>
      <c r="X435" s="10" t="str">
        <f t="shared" si="47"/>
        <v/>
      </c>
      <c r="Y435" s="11">
        <f>IF(N(W435)&gt;0,SUMIFS(GSTR2B!$F$4:$F$552,GSTR2B!$B$4:$B$552,E435,GSTR2B!$C$4:$C$552,B435),"")</f>
        <v>8617.4</v>
      </c>
      <c r="Z435" s="10" t="str">
        <f t="shared" si="48"/>
        <v/>
      </c>
    </row>
    <row r="436" spans="1:26" x14ac:dyDescent="0.3">
      <c r="A436" t="s">
        <v>4044</v>
      </c>
      <c r="B436" t="s">
        <v>4045</v>
      </c>
      <c r="C436" s="7">
        <v>45850</v>
      </c>
      <c r="D436" t="s">
        <v>300</v>
      </c>
      <c r="E436" t="s">
        <v>3109</v>
      </c>
      <c r="F436" t="s">
        <v>659</v>
      </c>
      <c r="G436" t="s">
        <v>1222</v>
      </c>
      <c r="H436">
        <v>1</v>
      </c>
      <c r="I436">
        <v>69391.759999999995</v>
      </c>
      <c r="J436" t="s">
        <v>3059</v>
      </c>
      <c r="K436">
        <v>69391.759999999995</v>
      </c>
      <c r="L436">
        <v>18</v>
      </c>
      <c r="M436">
        <v>12490.52</v>
      </c>
      <c r="N436">
        <v>81882.28</v>
      </c>
      <c r="O436" s="11">
        <f>IFERROR(INDEX(PO!$G$4:$G$563,MATCH(F436,PO!$A$4:$A$563,0)),"")</f>
        <v>69391.759999999995</v>
      </c>
      <c r="P436" s="12">
        <f>IFERROR(INDEX(GRN!$E$4:$E$559,MATCH(G436,GRN!$A$4:$A$559,0)),"")</f>
        <v>1</v>
      </c>
      <c r="Q436" s="10" t="str">
        <f t="shared" si="42"/>
        <v/>
      </c>
      <c r="R436" s="10" t="str">
        <f t="shared" si="43"/>
        <v/>
      </c>
      <c r="S436" s="10" t="str">
        <f t="shared" si="44"/>
        <v/>
      </c>
      <c r="T436" s="10" t="str">
        <f t="shared" si="45"/>
        <v/>
      </c>
      <c r="U436" s="13" t="str">
        <f>IF(J436="Billet",I436/INDEX(Bench!$B$4:$B$15,MATCH(TEXT(C436,"yyyy-mm"),Bench!$A$4:$A$15,0))-1,"")</f>
        <v/>
      </c>
      <c r="V436" s="10" t="str">
        <f t="shared" si="46"/>
        <v/>
      </c>
      <c r="W436" s="10">
        <f>IF(E436="","n/a",COUNTIFS(GSTR2B!$B$4:$B$552,E436,GSTR2B!$C$4:$C$552,B436))</f>
        <v>1</v>
      </c>
      <c r="X436" s="10" t="str">
        <f t="shared" si="47"/>
        <v/>
      </c>
      <c r="Y436" s="11">
        <f>IF(N(W436)&gt;0,SUMIFS(GSTR2B!$F$4:$F$552,GSTR2B!$B$4:$B$552,E436,GSTR2B!$C$4:$C$552,B436),"")</f>
        <v>12490.52</v>
      </c>
      <c r="Z436" s="10" t="str">
        <f t="shared" si="48"/>
        <v/>
      </c>
    </row>
    <row r="437" spans="1:26" x14ac:dyDescent="0.3">
      <c r="A437" t="s">
        <v>4046</v>
      </c>
      <c r="B437" t="s">
        <v>4047</v>
      </c>
      <c r="C437" s="7">
        <v>46089</v>
      </c>
      <c r="D437" t="s">
        <v>277</v>
      </c>
      <c r="E437" t="s">
        <v>3152</v>
      </c>
      <c r="F437" t="s">
        <v>660</v>
      </c>
      <c r="G437" t="s">
        <v>1223</v>
      </c>
      <c r="H437">
        <v>10</v>
      </c>
      <c r="I437">
        <v>37968.89</v>
      </c>
      <c r="J437" t="s">
        <v>3053</v>
      </c>
      <c r="K437">
        <v>379688.9</v>
      </c>
      <c r="L437">
        <v>5</v>
      </c>
      <c r="M437">
        <v>18984.439999999999</v>
      </c>
      <c r="N437">
        <v>398673.34</v>
      </c>
      <c r="O437" s="11">
        <f>IFERROR(INDEX(PO!$G$4:$G$563,MATCH(F437,PO!$A$4:$A$563,0)),"")</f>
        <v>37968.89</v>
      </c>
      <c r="P437" s="12">
        <f>IFERROR(INDEX(GRN!$E$4:$E$559,MATCH(G437,GRN!$A$4:$A$559,0)),"")</f>
        <v>10</v>
      </c>
      <c r="Q437" s="10" t="str">
        <f t="shared" si="42"/>
        <v/>
      </c>
      <c r="R437" s="10" t="str">
        <f t="shared" si="43"/>
        <v/>
      </c>
      <c r="S437" s="10" t="str">
        <f t="shared" si="44"/>
        <v/>
      </c>
      <c r="T437" s="10" t="str">
        <f t="shared" si="45"/>
        <v/>
      </c>
      <c r="U437" s="13" t="str">
        <f>IF(J437="Billet",I437/INDEX(Bench!$B$4:$B$15,MATCH(TEXT(C437,"yyyy-mm"),Bench!$A$4:$A$15,0))-1,"")</f>
        <v/>
      </c>
      <c r="V437" s="10" t="str">
        <f t="shared" si="46"/>
        <v/>
      </c>
      <c r="W437" s="10">
        <f>IF(E437="","n/a",COUNTIFS(GSTR2B!$B$4:$B$552,E437,GSTR2B!$C$4:$C$552,B437))</f>
        <v>1</v>
      </c>
      <c r="X437" s="10" t="str">
        <f t="shared" si="47"/>
        <v/>
      </c>
      <c r="Y437" s="11">
        <f>IF(N(W437)&gt;0,SUMIFS(GSTR2B!$F$4:$F$552,GSTR2B!$B$4:$B$552,E437,GSTR2B!$C$4:$C$552,B437),"")</f>
        <v>18984.439999999999</v>
      </c>
      <c r="Z437" s="10" t="str">
        <f t="shared" si="48"/>
        <v/>
      </c>
    </row>
    <row r="438" spans="1:26" x14ac:dyDescent="0.3">
      <c r="A438" t="s">
        <v>4048</v>
      </c>
      <c r="B438" t="s">
        <v>4049</v>
      </c>
      <c r="C438" s="7">
        <v>46030</v>
      </c>
      <c r="D438" t="s">
        <v>220</v>
      </c>
      <c r="E438" t="s">
        <v>3145</v>
      </c>
      <c r="F438" t="s">
        <v>661</v>
      </c>
      <c r="G438" t="s">
        <v>1224</v>
      </c>
      <c r="H438">
        <v>4860</v>
      </c>
      <c r="I438">
        <v>106.87</v>
      </c>
      <c r="J438" t="s">
        <v>3043</v>
      </c>
      <c r="K438">
        <v>519388.2</v>
      </c>
      <c r="L438">
        <v>18</v>
      </c>
      <c r="M438">
        <v>93489.88</v>
      </c>
      <c r="N438">
        <v>612878.08000000007</v>
      </c>
      <c r="O438" s="11">
        <f>IFERROR(INDEX(PO!$G$4:$G$563,MATCH(F438,PO!$A$4:$A$563,0)),"")</f>
        <v>106.87</v>
      </c>
      <c r="P438" s="12">
        <f>IFERROR(INDEX(GRN!$E$4:$E$559,MATCH(G438,GRN!$A$4:$A$559,0)),"")</f>
        <v>4860</v>
      </c>
      <c r="Q438" s="10" t="str">
        <f t="shared" si="42"/>
        <v/>
      </c>
      <c r="R438" s="10" t="str">
        <f t="shared" si="43"/>
        <v/>
      </c>
      <c r="S438" s="10" t="str">
        <f t="shared" si="44"/>
        <v/>
      </c>
      <c r="T438" s="10" t="str">
        <f t="shared" si="45"/>
        <v/>
      </c>
      <c r="U438" s="13" t="str">
        <f>IF(J438="Billet",I438/INDEX(Bench!$B$4:$B$15,MATCH(TEXT(C438,"yyyy-mm"),Bench!$A$4:$A$15,0))-1,"")</f>
        <v/>
      </c>
      <c r="V438" s="10" t="str">
        <f t="shared" si="46"/>
        <v/>
      </c>
      <c r="W438" s="10">
        <f>IF(E438="","n/a",COUNTIFS(GSTR2B!$B$4:$B$552,E438,GSTR2B!$C$4:$C$552,B438))</f>
        <v>1</v>
      </c>
      <c r="X438" s="10" t="str">
        <f t="shared" si="47"/>
        <v/>
      </c>
      <c r="Y438" s="11">
        <f>IF(N(W438)&gt;0,SUMIFS(GSTR2B!$F$4:$F$552,GSTR2B!$B$4:$B$552,E438,GSTR2B!$C$4:$C$552,B438),"")</f>
        <v>93489.88</v>
      </c>
      <c r="Z438" s="10" t="str">
        <f t="shared" si="48"/>
        <v/>
      </c>
    </row>
    <row r="439" spans="1:26" x14ac:dyDescent="0.3">
      <c r="A439" t="s">
        <v>4050</v>
      </c>
      <c r="B439" t="s">
        <v>4051</v>
      </c>
      <c r="C439" s="7">
        <v>46028</v>
      </c>
      <c r="D439" t="s">
        <v>198</v>
      </c>
      <c r="E439" t="s">
        <v>3073</v>
      </c>
      <c r="F439" t="s">
        <v>662</v>
      </c>
      <c r="G439" t="s">
        <v>1225</v>
      </c>
      <c r="H439">
        <v>3791</v>
      </c>
      <c r="I439">
        <v>137.84</v>
      </c>
      <c r="J439" t="s">
        <v>3043</v>
      </c>
      <c r="K439">
        <v>522551.44</v>
      </c>
      <c r="L439">
        <v>18</v>
      </c>
      <c r="M439">
        <v>94059.26</v>
      </c>
      <c r="N439">
        <v>616610.69999999995</v>
      </c>
      <c r="O439" s="11">
        <f>IFERROR(INDEX(PO!$G$4:$G$563,MATCH(F439,PO!$A$4:$A$563,0)),"")</f>
        <v>137.84</v>
      </c>
      <c r="P439" s="12">
        <f>IFERROR(INDEX(GRN!$E$4:$E$559,MATCH(G439,GRN!$A$4:$A$559,0)),"")</f>
        <v>3791</v>
      </c>
      <c r="Q439" s="10" t="str">
        <f t="shared" si="42"/>
        <v/>
      </c>
      <c r="R439" s="10" t="str">
        <f t="shared" si="43"/>
        <v/>
      </c>
      <c r="S439" s="10" t="str">
        <f t="shared" si="44"/>
        <v/>
      </c>
      <c r="T439" s="10" t="str">
        <f t="shared" si="45"/>
        <v/>
      </c>
      <c r="U439" s="13" t="str">
        <f>IF(J439="Billet",I439/INDEX(Bench!$B$4:$B$15,MATCH(TEXT(C439,"yyyy-mm"),Bench!$A$4:$A$15,0))-1,"")</f>
        <v/>
      </c>
      <c r="V439" s="10" t="str">
        <f t="shared" si="46"/>
        <v/>
      </c>
      <c r="W439" s="10">
        <f>IF(E439="","n/a",COUNTIFS(GSTR2B!$B$4:$B$552,E439,GSTR2B!$C$4:$C$552,B439))</f>
        <v>1</v>
      </c>
      <c r="X439" s="10" t="str">
        <f t="shared" si="47"/>
        <v/>
      </c>
      <c r="Y439" s="11">
        <f>IF(N(W439)&gt;0,SUMIFS(GSTR2B!$F$4:$F$552,GSTR2B!$B$4:$B$552,E439,GSTR2B!$C$4:$C$552,B439),"")</f>
        <v>94059.26</v>
      </c>
      <c r="Z439" s="10" t="str">
        <f t="shared" si="48"/>
        <v/>
      </c>
    </row>
    <row r="440" spans="1:26" x14ac:dyDescent="0.3">
      <c r="A440" t="s">
        <v>4052</v>
      </c>
      <c r="B440" t="s">
        <v>4053</v>
      </c>
      <c r="C440" s="7">
        <v>45981</v>
      </c>
      <c r="D440" t="s">
        <v>262</v>
      </c>
      <c r="E440" t="s">
        <v>3149</v>
      </c>
      <c r="F440" t="s">
        <v>663</v>
      </c>
      <c r="G440" t="s">
        <v>1226</v>
      </c>
      <c r="H440">
        <v>322</v>
      </c>
      <c r="I440">
        <v>618.5</v>
      </c>
      <c r="J440" t="s">
        <v>3048</v>
      </c>
      <c r="K440">
        <v>199157</v>
      </c>
      <c r="L440">
        <v>18</v>
      </c>
      <c r="M440">
        <v>35848.26</v>
      </c>
      <c r="N440">
        <v>235005.26</v>
      </c>
      <c r="O440" s="11">
        <f>IFERROR(INDEX(PO!$G$4:$G$563,MATCH(F440,PO!$A$4:$A$563,0)),"")</f>
        <v>618.5</v>
      </c>
      <c r="P440" s="12">
        <f>IFERROR(INDEX(GRN!$E$4:$E$559,MATCH(G440,GRN!$A$4:$A$559,0)),"")</f>
        <v>322</v>
      </c>
      <c r="Q440" s="10" t="str">
        <f t="shared" si="42"/>
        <v/>
      </c>
      <c r="R440" s="10" t="str">
        <f t="shared" si="43"/>
        <v/>
      </c>
      <c r="S440" s="10" t="str">
        <f t="shared" si="44"/>
        <v/>
      </c>
      <c r="T440" s="10" t="str">
        <f t="shared" si="45"/>
        <v/>
      </c>
      <c r="U440" s="13" t="str">
        <f>IF(J440="Billet",I440/INDEX(Bench!$B$4:$B$15,MATCH(TEXT(C440,"yyyy-mm"),Bench!$A$4:$A$15,0))-1,"")</f>
        <v/>
      </c>
      <c r="V440" s="10" t="str">
        <f t="shared" si="46"/>
        <v/>
      </c>
      <c r="W440" s="10">
        <f>IF(E440="","n/a",COUNTIFS(GSTR2B!$B$4:$B$552,E440,GSTR2B!$C$4:$C$552,B440))</f>
        <v>1</v>
      </c>
      <c r="X440" s="10" t="str">
        <f t="shared" si="47"/>
        <v/>
      </c>
      <c r="Y440" s="11">
        <f>IF(N(W440)&gt;0,SUMIFS(GSTR2B!$F$4:$F$552,GSTR2B!$B$4:$B$552,E440,GSTR2B!$C$4:$C$552,B440),"")</f>
        <v>35848.26</v>
      </c>
      <c r="Z440" s="10" t="str">
        <f t="shared" si="48"/>
        <v/>
      </c>
    </row>
    <row r="441" spans="1:26" x14ac:dyDescent="0.3">
      <c r="A441" t="s">
        <v>4054</v>
      </c>
      <c r="B441" t="s">
        <v>4055</v>
      </c>
      <c r="C441" s="7">
        <v>45918</v>
      </c>
      <c r="D441" t="s">
        <v>340</v>
      </c>
      <c r="E441" t="s">
        <v>3090</v>
      </c>
      <c r="F441" t="s">
        <v>664</v>
      </c>
      <c r="G441" t="s">
        <v>1227</v>
      </c>
      <c r="H441">
        <v>18624</v>
      </c>
      <c r="I441">
        <v>245.01</v>
      </c>
      <c r="J441" t="s">
        <v>3032</v>
      </c>
      <c r="K441">
        <v>4563066.24</v>
      </c>
      <c r="L441">
        <v>18</v>
      </c>
      <c r="M441">
        <v>821351.92</v>
      </c>
      <c r="N441">
        <v>5384418.1600000001</v>
      </c>
      <c r="O441" s="11">
        <f>IFERROR(INDEX(PO!$G$4:$G$563,MATCH(F441,PO!$A$4:$A$563,0)),"")</f>
        <v>245.01</v>
      </c>
      <c r="P441" s="12">
        <f>IFERROR(INDEX(GRN!$E$4:$E$559,MATCH(G441,GRN!$A$4:$A$559,0)),"")</f>
        <v>18624</v>
      </c>
      <c r="Q441" s="10" t="str">
        <f t="shared" si="42"/>
        <v/>
      </c>
      <c r="R441" s="10" t="str">
        <f t="shared" si="43"/>
        <v/>
      </c>
      <c r="S441" s="10" t="str">
        <f t="shared" si="44"/>
        <v/>
      </c>
      <c r="T441" s="10" t="str">
        <f t="shared" si="45"/>
        <v/>
      </c>
      <c r="U441" s="13">
        <f>IF(J441="Billet",I441/INDEX(Bench!$B$4:$B$15,MATCH(TEXT(C441,"yyyy-mm"),Bench!$A$4:$A$15,0))-1,"")</f>
        <v>-9.0596562184024343E-3</v>
      </c>
      <c r="V441" s="10" t="str">
        <f t="shared" si="46"/>
        <v/>
      </c>
      <c r="W441" s="10">
        <f>IF(E441="","n/a",COUNTIFS(GSTR2B!$B$4:$B$552,E441,GSTR2B!$C$4:$C$552,B441))</f>
        <v>1</v>
      </c>
      <c r="X441" s="10" t="str">
        <f t="shared" si="47"/>
        <v/>
      </c>
      <c r="Y441" s="11">
        <f>IF(N(W441)&gt;0,SUMIFS(GSTR2B!$F$4:$F$552,GSTR2B!$B$4:$B$552,E441,GSTR2B!$C$4:$C$552,B441),"")</f>
        <v>821351.92</v>
      </c>
      <c r="Z441" s="10" t="str">
        <f t="shared" si="48"/>
        <v/>
      </c>
    </row>
    <row r="442" spans="1:26" x14ac:dyDescent="0.3">
      <c r="A442" t="s">
        <v>4056</v>
      </c>
      <c r="B442" t="s">
        <v>4057</v>
      </c>
      <c r="C442" s="7">
        <v>45776</v>
      </c>
      <c r="D442" t="s">
        <v>193</v>
      </c>
      <c r="E442" t="s">
        <v>3056</v>
      </c>
      <c r="F442" t="s">
        <v>665</v>
      </c>
      <c r="G442" t="s">
        <v>1228</v>
      </c>
      <c r="H442">
        <v>4</v>
      </c>
      <c r="I442">
        <v>59016.03</v>
      </c>
      <c r="J442" t="s">
        <v>3053</v>
      </c>
      <c r="K442">
        <v>236064.12</v>
      </c>
      <c r="L442">
        <v>5</v>
      </c>
      <c r="M442">
        <v>11803.21</v>
      </c>
      <c r="N442">
        <v>247867.33</v>
      </c>
      <c r="O442" s="11">
        <f>IFERROR(INDEX(PO!$G$4:$G$563,MATCH(F442,PO!$A$4:$A$563,0)),"")</f>
        <v>59016.03</v>
      </c>
      <c r="P442" s="12">
        <f>IFERROR(INDEX(GRN!$E$4:$E$559,MATCH(G442,GRN!$A$4:$A$559,0)),"")</f>
        <v>4</v>
      </c>
      <c r="Q442" s="10" t="str">
        <f t="shared" si="42"/>
        <v/>
      </c>
      <c r="R442" s="10" t="str">
        <f t="shared" si="43"/>
        <v/>
      </c>
      <c r="S442" s="10" t="str">
        <f t="shared" si="44"/>
        <v/>
      </c>
      <c r="T442" s="10" t="str">
        <f t="shared" si="45"/>
        <v/>
      </c>
      <c r="U442" s="13" t="str">
        <f>IF(J442="Billet",I442/INDEX(Bench!$B$4:$B$15,MATCH(TEXT(C442,"yyyy-mm"),Bench!$A$4:$A$15,0))-1,"")</f>
        <v/>
      </c>
      <c r="V442" s="10" t="str">
        <f t="shared" si="46"/>
        <v/>
      </c>
      <c r="W442" s="10">
        <f>IF(E442="","n/a",COUNTIFS(GSTR2B!$B$4:$B$552,E442,GSTR2B!$C$4:$C$552,B442))</f>
        <v>1</v>
      </c>
      <c r="X442" s="10" t="str">
        <f t="shared" si="47"/>
        <v/>
      </c>
      <c r="Y442" s="11">
        <f>IF(N(W442)&gt;0,SUMIFS(GSTR2B!$F$4:$F$552,GSTR2B!$B$4:$B$552,E442,GSTR2B!$C$4:$C$552,B442),"")</f>
        <v>11803.21</v>
      </c>
      <c r="Z442" s="10" t="str">
        <f t="shared" si="48"/>
        <v/>
      </c>
    </row>
    <row r="443" spans="1:26" x14ac:dyDescent="0.3">
      <c r="A443" t="s">
        <v>4058</v>
      </c>
      <c r="B443" t="s">
        <v>4059</v>
      </c>
      <c r="C443" s="7">
        <v>45831</v>
      </c>
      <c r="D443" t="s">
        <v>266</v>
      </c>
      <c r="E443" t="s">
        <v>3069</v>
      </c>
      <c r="F443" t="s">
        <v>666</v>
      </c>
      <c r="G443" t="s">
        <v>1229</v>
      </c>
      <c r="H443">
        <v>2977</v>
      </c>
      <c r="I443">
        <v>101.42</v>
      </c>
      <c r="J443" t="s">
        <v>3038</v>
      </c>
      <c r="K443">
        <v>301927.34000000003</v>
      </c>
      <c r="L443">
        <v>18</v>
      </c>
      <c r="M443">
        <v>54346.92</v>
      </c>
      <c r="N443">
        <v>356274.26</v>
      </c>
      <c r="O443" s="11">
        <f>IFERROR(INDEX(PO!$G$4:$G$563,MATCH(F443,PO!$A$4:$A$563,0)),"")</f>
        <v>101.42</v>
      </c>
      <c r="P443" s="12">
        <f>IFERROR(INDEX(GRN!$E$4:$E$559,MATCH(G443,GRN!$A$4:$A$559,0)),"")</f>
        <v>2977</v>
      </c>
      <c r="Q443" s="10" t="str">
        <f t="shared" si="42"/>
        <v/>
      </c>
      <c r="R443" s="10" t="str">
        <f t="shared" si="43"/>
        <v/>
      </c>
      <c r="S443" s="10" t="str">
        <f t="shared" si="44"/>
        <v/>
      </c>
      <c r="T443" s="10" t="str">
        <f t="shared" si="45"/>
        <v/>
      </c>
      <c r="U443" s="13" t="str">
        <f>IF(J443="Billet",I443/INDEX(Bench!$B$4:$B$15,MATCH(TEXT(C443,"yyyy-mm"),Bench!$A$4:$A$15,0))-1,"")</f>
        <v/>
      </c>
      <c r="V443" s="10" t="str">
        <f t="shared" si="46"/>
        <v/>
      </c>
      <c r="W443" s="10">
        <f>IF(E443="","n/a",COUNTIFS(GSTR2B!$B$4:$B$552,E443,GSTR2B!$C$4:$C$552,B443))</f>
        <v>1</v>
      </c>
      <c r="X443" s="10" t="str">
        <f t="shared" si="47"/>
        <v/>
      </c>
      <c r="Y443" s="11">
        <f>IF(N(W443)&gt;0,SUMIFS(GSTR2B!$F$4:$F$552,GSTR2B!$B$4:$B$552,E443,GSTR2B!$C$4:$C$552,B443),"")</f>
        <v>54346.92</v>
      </c>
      <c r="Z443" s="10" t="str">
        <f t="shared" si="48"/>
        <v/>
      </c>
    </row>
    <row r="444" spans="1:26" x14ac:dyDescent="0.3">
      <c r="A444" t="s">
        <v>4060</v>
      </c>
      <c r="B444" t="s">
        <v>4061</v>
      </c>
      <c r="C444" s="7">
        <v>46035</v>
      </c>
      <c r="D444" t="s">
        <v>262</v>
      </c>
      <c r="E444" t="s">
        <v>3149</v>
      </c>
      <c r="F444" t="s">
        <v>667</v>
      </c>
      <c r="G444" t="s">
        <v>1230</v>
      </c>
      <c r="H444">
        <v>2020</v>
      </c>
      <c r="I444">
        <v>113.45</v>
      </c>
      <c r="J444" t="s">
        <v>3048</v>
      </c>
      <c r="K444">
        <v>229169</v>
      </c>
      <c r="L444">
        <v>18</v>
      </c>
      <c r="M444">
        <v>41250.42</v>
      </c>
      <c r="N444">
        <v>270419.42</v>
      </c>
      <c r="O444" s="11">
        <f>IFERROR(INDEX(PO!$G$4:$G$563,MATCH(F444,PO!$A$4:$A$563,0)),"")</f>
        <v>113.45</v>
      </c>
      <c r="P444" s="12">
        <f>IFERROR(INDEX(GRN!$E$4:$E$559,MATCH(G444,GRN!$A$4:$A$559,0)),"")</f>
        <v>2020</v>
      </c>
      <c r="Q444" s="10" t="str">
        <f t="shared" si="42"/>
        <v/>
      </c>
      <c r="R444" s="10" t="str">
        <f t="shared" si="43"/>
        <v/>
      </c>
      <c r="S444" s="10" t="str">
        <f t="shared" si="44"/>
        <v/>
      </c>
      <c r="T444" s="10" t="str">
        <f t="shared" si="45"/>
        <v/>
      </c>
      <c r="U444" s="13" t="str">
        <f>IF(J444="Billet",I444/INDEX(Bench!$B$4:$B$15,MATCH(TEXT(C444,"yyyy-mm"),Bench!$A$4:$A$15,0))-1,"")</f>
        <v/>
      </c>
      <c r="V444" s="10" t="str">
        <f t="shared" si="46"/>
        <v/>
      </c>
      <c r="W444" s="10">
        <f>IF(E444="","n/a",COUNTIFS(GSTR2B!$B$4:$B$552,E444,GSTR2B!$C$4:$C$552,B444))</f>
        <v>1</v>
      </c>
      <c r="X444" s="10" t="str">
        <f t="shared" si="47"/>
        <v/>
      </c>
      <c r="Y444" s="11">
        <f>IF(N(W444)&gt;0,SUMIFS(GSTR2B!$F$4:$F$552,GSTR2B!$B$4:$B$552,E444,GSTR2B!$C$4:$C$552,B444),"")</f>
        <v>41250.42</v>
      </c>
      <c r="Z444" s="10" t="str">
        <f t="shared" si="48"/>
        <v/>
      </c>
    </row>
    <row r="445" spans="1:26" x14ac:dyDescent="0.3">
      <c r="A445" t="s">
        <v>4062</v>
      </c>
      <c r="B445" t="s">
        <v>4063</v>
      </c>
      <c r="C445" s="7">
        <v>45897</v>
      </c>
      <c r="D445" t="s">
        <v>212</v>
      </c>
      <c r="E445" t="s">
        <v>3141</v>
      </c>
      <c r="F445" t="s">
        <v>668</v>
      </c>
      <c r="G445" t="s">
        <v>1231</v>
      </c>
      <c r="H445">
        <v>8763</v>
      </c>
      <c r="I445">
        <v>76.13</v>
      </c>
      <c r="J445" t="s">
        <v>3038</v>
      </c>
      <c r="K445">
        <v>667127.18999999994</v>
      </c>
      <c r="L445">
        <v>18</v>
      </c>
      <c r="M445">
        <v>120082.89</v>
      </c>
      <c r="N445">
        <v>787210.08</v>
      </c>
      <c r="O445" s="11">
        <f>IFERROR(INDEX(PO!$G$4:$G$563,MATCH(F445,PO!$A$4:$A$563,0)),"")</f>
        <v>76.13</v>
      </c>
      <c r="P445" s="12">
        <f>IFERROR(INDEX(GRN!$E$4:$E$559,MATCH(G445,GRN!$A$4:$A$559,0)),"")</f>
        <v>8763</v>
      </c>
      <c r="Q445" s="10" t="str">
        <f t="shared" si="42"/>
        <v/>
      </c>
      <c r="R445" s="10" t="str">
        <f t="shared" si="43"/>
        <v/>
      </c>
      <c r="S445" s="10" t="str">
        <f t="shared" si="44"/>
        <v/>
      </c>
      <c r="T445" s="10" t="str">
        <f t="shared" si="45"/>
        <v/>
      </c>
      <c r="U445" s="13" t="str">
        <f>IF(J445="Billet",I445/INDEX(Bench!$B$4:$B$15,MATCH(TEXT(C445,"yyyy-mm"),Bench!$A$4:$A$15,0))-1,"")</f>
        <v/>
      </c>
      <c r="V445" s="10" t="str">
        <f t="shared" si="46"/>
        <v/>
      </c>
      <c r="W445" s="10">
        <f>IF(E445="","n/a",COUNTIFS(GSTR2B!$B$4:$B$552,E445,GSTR2B!$C$4:$C$552,B445))</f>
        <v>1</v>
      </c>
      <c r="X445" s="10" t="str">
        <f t="shared" si="47"/>
        <v/>
      </c>
      <c r="Y445" s="11">
        <f>IF(N(W445)&gt;0,SUMIFS(GSTR2B!$F$4:$F$552,GSTR2B!$B$4:$B$552,E445,GSTR2B!$C$4:$C$552,B445),"")</f>
        <v>120082.89</v>
      </c>
      <c r="Z445" s="10" t="str">
        <f t="shared" si="48"/>
        <v/>
      </c>
    </row>
    <row r="446" spans="1:26" x14ac:dyDescent="0.3">
      <c r="A446" t="s">
        <v>4064</v>
      </c>
      <c r="B446" t="s">
        <v>4065</v>
      </c>
      <c r="C446" s="7">
        <v>46010</v>
      </c>
      <c r="D446" t="s">
        <v>277</v>
      </c>
      <c r="E446" t="s">
        <v>3152</v>
      </c>
      <c r="F446" t="s">
        <v>669</v>
      </c>
      <c r="G446" t="s">
        <v>1232</v>
      </c>
      <c r="H446">
        <v>8</v>
      </c>
      <c r="I446">
        <v>22972.21</v>
      </c>
      <c r="J446" t="s">
        <v>3053</v>
      </c>
      <c r="K446">
        <v>183777.68</v>
      </c>
      <c r="L446">
        <v>5</v>
      </c>
      <c r="M446">
        <v>9188.8799999999992</v>
      </c>
      <c r="N446">
        <v>192966.56</v>
      </c>
      <c r="O446" s="11">
        <f>IFERROR(INDEX(PO!$G$4:$G$563,MATCH(F446,PO!$A$4:$A$563,0)),"")</f>
        <v>22972.21</v>
      </c>
      <c r="P446" s="12">
        <f>IFERROR(INDEX(GRN!$E$4:$E$559,MATCH(G446,GRN!$A$4:$A$559,0)),"")</f>
        <v>8</v>
      </c>
      <c r="Q446" s="10" t="str">
        <f t="shared" si="42"/>
        <v/>
      </c>
      <c r="R446" s="10" t="str">
        <f t="shared" si="43"/>
        <v/>
      </c>
      <c r="S446" s="10" t="str">
        <f t="shared" si="44"/>
        <v/>
      </c>
      <c r="T446" s="10" t="str">
        <f t="shared" si="45"/>
        <v/>
      </c>
      <c r="U446" s="13" t="str">
        <f>IF(J446="Billet",I446/INDEX(Bench!$B$4:$B$15,MATCH(TEXT(C446,"yyyy-mm"),Bench!$A$4:$A$15,0))-1,"")</f>
        <v/>
      </c>
      <c r="V446" s="10" t="str">
        <f t="shared" si="46"/>
        <v/>
      </c>
      <c r="W446" s="10">
        <f>IF(E446="","n/a",COUNTIFS(GSTR2B!$B$4:$B$552,E446,GSTR2B!$C$4:$C$552,B446))</f>
        <v>1</v>
      </c>
      <c r="X446" s="10" t="str">
        <f t="shared" si="47"/>
        <v/>
      </c>
      <c r="Y446" s="11">
        <f>IF(N(W446)&gt;0,SUMIFS(GSTR2B!$F$4:$F$552,GSTR2B!$B$4:$B$552,E446,GSTR2B!$C$4:$C$552,B446),"")</f>
        <v>9188.8799999999992</v>
      </c>
      <c r="Z446" s="10" t="str">
        <f t="shared" si="48"/>
        <v/>
      </c>
    </row>
    <row r="447" spans="1:26" x14ac:dyDescent="0.3">
      <c r="A447" t="s">
        <v>4066</v>
      </c>
      <c r="B447" t="s">
        <v>4067</v>
      </c>
      <c r="C447" s="7">
        <v>45892</v>
      </c>
      <c r="D447" t="s">
        <v>300</v>
      </c>
      <c r="E447" t="s">
        <v>3109</v>
      </c>
      <c r="F447" t="s">
        <v>670</v>
      </c>
      <c r="G447" t="s">
        <v>1233</v>
      </c>
      <c r="H447">
        <v>1</v>
      </c>
      <c r="I447">
        <v>98511.19</v>
      </c>
      <c r="J447" t="s">
        <v>3059</v>
      </c>
      <c r="K447">
        <v>98511.19</v>
      </c>
      <c r="L447">
        <v>18</v>
      </c>
      <c r="M447">
        <v>17732.009999999998</v>
      </c>
      <c r="N447">
        <v>116243.2</v>
      </c>
      <c r="O447" s="11">
        <f>IFERROR(INDEX(PO!$G$4:$G$563,MATCH(F447,PO!$A$4:$A$563,0)),"")</f>
        <v>98511.19</v>
      </c>
      <c r="P447" s="12">
        <f>IFERROR(INDEX(GRN!$E$4:$E$559,MATCH(G447,GRN!$A$4:$A$559,0)),"")</f>
        <v>1</v>
      </c>
      <c r="Q447" s="10" t="str">
        <f t="shared" si="42"/>
        <v/>
      </c>
      <c r="R447" s="10" t="str">
        <f t="shared" si="43"/>
        <v/>
      </c>
      <c r="S447" s="10" t="str">
        <f t="shared" si="44"/>
        <v/>
      </c>
      <c r="T447" s="10" t="str">
        <f t="shared" si="45"/>
        <v/>
      </c>
      <c r="U447" s="13" t="str">
        <f>IF(J447="Billet",I447/INDEX(Bench!$B$4:$B$15,MATCH(TEXT(C447,"yyyy-mm"),Bench!$A$4:$A$15,0))-1,"")</f>
        <v/>
      </c>
      <c r="V447" s="10" t="str">
        <f t="shared" si="46"/>
        <v/>
      </c>
      <c r="W447" s="10">
        <f>IF(E447="","n/a",COUNTIFS(GSTR2B!$B$4:$B$552,E447,GSTR2B!$C$4:$C$552,B447))</f>
        <v>1</v>
      </c>
      <c r="X447" s="10" t="str">
        <f t="shared" si="47"/>
        <v/>
      </c>
      <c r="Y447" s="11">
        <f>IF(N(W447)&gt;0,SUMIFS(GSTR2B!$F$4:$F$552,GSTR2B!$B$4:$B$552,E447,GSTR2B!$C$4:$C$552,B447),"")</f>
        <v>17732.009999999998</v>
      </c>
      <c r="Z447" s="10" t="str">
        <f t="shared" si="48"/>
        <v/>
      </c>
    </row>
    <row r="448" spans="1:26" x14ac:dyDescent="0.3">
      <c r="A448" t="s">
        <v>4068</v>
      </c>
      <c r="B448" t="s">
        <v>4069</v>
      </c>
      <c r="C448" s="7">
        <v>45773</v>
      </c>
      <c r="D448" t="s">
        <v>206</v>
      </c>
      <c r="E448" t="s">
        <v>3097</v>
      </c>
      <c r="F448" t="s">
        <v>671</v>
      </c>
      <c r="G448" t="s">
        <v>1234</v>
      </c>
      <c r="H448">
        <v>4340</v>
      </c>
      <c r="I448">
        <v>97.05</v>
      </c>
      <c r="J448" t="s">
        <v>3043</v>
      </c>
      <c r="K448">
        <v>421197</v>
      </c>
      <c r="L448">
        <v>18</v>
      </c>
      <c r="M448">
        <v>75815.460000000006</v>
      </c>
      <c r="N448">
        <v>497012.46</v>
      </c>
      <c r="O448" s="11">
        <f>IFERROR(INDEX(PO!$G$4:$G$563,MATCH(F448,PO!$A$4:$A$563,0)),"")</f>
        <v>97.05</v>
      </c>
      <c r="P448" s="12">
        <f>IFERROR(INDEX(GRN!$E$4:$E$559,MATCH(G448,GRN!$A$4:$A$559,0)),"")</f>
        <v>4340</v>
      </c>
      <c r="Q448" s="10" t="str">
        <f t="shared" si="42"/>
        <v/>
      </c>
      <c r="R448" s="10" t="str">
        <f t="shared" si="43"/>
        <v/>
      </c>
      <c r="S448" s="10" t="str">
        <f t="shared" si="44"/>
        <v/>
      </c>
      <c r="T448" s="10" t="str">
        <f t="shared" si="45"/>
        <v/>
      </c>
      <c r="U448" s="13" t="str">
        <f>IF(J448="Billet",I448/INDEX(Bench!$B$4:$B$15,MATCH(TEXT(C448,"yyyy-mm"),Bench!$A$4:$A$15,0))-1,"")</f>
        <v/>
      </c>
      <c r="V448" s="10" t="str">
        <f t="shared" si="46"/>
        <v/>
      </c>
      <c r="W448" s="10">
        <f>IF(E448="","n/a",COUNTIFS(GSTR2B!$B$4:$B$552,E448,GSTR2B!$C$4:$C$552,B448))</f>
        <v>1</v>
      </c>
      <c r="X448" s="10" t="str">
        <f t="shared" si="47"/>
        <v/>
      </c>
      <c r="Y448" s="11">
        <f>IF(N(W448)&gt;0,SUMIFS(GSTR2B!$F$4:$F$552,GSTR2B!$B$4:$B$552,E448,GSTR2B!$C$4:$C$552,B448),"")</f>
        <v>75815.460000000006</v>
      </c>
      <c r="Z448" s="10" t="str">
        <f t="shared" si="48"/>
        <v/>
      </c>
    </row>
    <row r="449" spans="1:26" x14ac:dyDescent="0.3">
      <c r="A449" t="s">
        <v>4070</v>
      </c>
      <c r="B449" t="s">
        <v>4071</v>
      </c>
      <c r="C449" s="7">
        <v>45830</v>
      </c>
      <c r="D449" t="s">
        <v>253</v>
      </c>
      <c r="E449" t="s">
        <v>3129</v>
      </c>
      <c r="F449" t="s">
        <v>672</v>
      </c>
      <c r="G449" t="s">
        <v>1235</v>
      </c>
      <c r="H449">
        <v>1</v>
      </c>
      <c r="I449">
        <v>57946.21</v>
      </c>
      <c r="J449" t="s">
        <v>3053</v>
      </c>
      <c r="K449">
        <v>57946.21</v>
      </c>
      <c r="L449">
        <v>5</v>
      </c>
      <c r="M449">
        <v>2897.31</v>
      </c>
      <c r="N449">
        <v>60843.519999999997</v>
      </c>
      <c r="O449" s="11">
        <f>IFERROR(INDEX(PO!$G$4:$G$563,MATCH(F449,PO!$A$4:$A$563,0)),"")</f>
        <v>57946.21</v>
      </c>
      <c r="P449" s="12">
        <f>IFERROR(INDEX(GRN!$E$4:$E$559,MATCH(G449,GRN!$A$4:$A$559,0)),"")</f>
        <v>1</v>
      </c>
      <c r="Q449" s="10" t="str">
        <f t="shared" si="42"/>
        <v/>
      </c>
      <c r="R449" s="10" t="str">
        <f t="shared" si="43"/>
        <v/>
      </c>
      <c r="S449" s="10" t="str">
        <f t="shared" si="44"/>
        <v/>
      </c>
      <c r="T449" s="10" t="str">
        <f t="shared" si="45"/>
        <v/>
      </c>
      <c r="U449" s="13" t="str">
        <f>IF(J449="Billet",I449/INDEX(Bench!$B$4:$B$15,MATCH(TEXT(C449,"yyyy-mm"),Bench!$A$4:$A$15,0))-1,"")</f>
        <v/>
      </c>
      <c r="V449" s="10" t="str">
        <f t="shared" si="46"/>
        <v/>
      </c>
      <c r="W449" s="10">
        <f>IF(E449="","n/a",COUNTIFS(GSTR2B!$B$4:$B$552,E449,GSTR2B!$C$4:$C$552,B449))</f>
        <v>1</v>
      </c>
      <c r="X449" s="10" t="str">
        <f t="shared" si="47"/>
        <v/>
      </c>
      <c r="Y449" s="11">
        <f>IF(N(W449)&gt;0,SUMIFS(GSTR2B!$F$4:$F$552,GSTR2B!$B$4:$B$552,E449,GSTR2B!$C$4:$C$552,B449),"")</f>
        <v>2897.31</v>
      </c>
      <c r="Z449" s="10" t="str">
        <f t="shared" si="48"/>
        <v/>
      </c>
    </row>
    <row r="450" spans="1:26" x14ac:dyDescent="0.3">
      <c r="A450" t="s">
        <v>4072</v>
      </c>
      <c r="B450" t="s">
        <v>4073</v>
      </c>
      <c r="C450" s="7">
        <v>46022</v>
      </c>
      <c r="D450" t="s">
        <v>253</v>
      </c>
      <c r="E450" t="s">
        <v>3129</v>
      </c>
      <c r="F450" t="s">
        <v>673</v>
      </c>
      <c r="G450" t="s">
        <v>1236</v>
      </c>
      <c r="H450">
        <v>3</v>
      </c>
      <c r="I450">
        <v>22492.05</v>
      </c>
      <c r="J450" t="s">
        <v>3053</v>
      </c>
      <c r="K450">
        <v>67476.149999999994</v>
      </c>
      <c r="L450">
        <v>5</v>
      </c>
      <c r="M450">
        <v>3373.81</v>
      </c>
      <c r="N450">
        <v>70849.959999999992</v>
      </c>
      <c r="O450" s="11">
        <f>IFERROR(INDEX(PO!$G$4:$G$563,MATCH(F450,PO!$A$4:$A$563,0)),"")</f>
        <v>22492.05</v>
      </c>
      <c r="P450" s="12">
        <f>IFERROR(INDEX(GRN!$E$4:$E$559,MATCH(G450,GRN!$A$4:$A$559,0)),"")</f>
        <v>3</v>
      </c>
      <c r="Q450" s="10" t="str">
        <f t="shared" si="42"/>
        <v/>
      </c>
      <c r="R450" s="10" t="str">
        <f t="shared" si="43"/>
        <v/>
      </c>
      <c r="S450" s="10" t="str">
        <f t="shared" si="44"/>
        <v/>
      </c>
      <c r="T450" s="10" t="str">
        <f t="shared" si="45"/>
        <v/>
      </c>
      <c r="U450" s="13" t="str">
        <f>IF(J450="Billet",I450/INDEX(Bench!$B$4:$B$15,MATCH(TEXT(C450,"yyyy-mm"),Bench!$A$4:$A$15,0))-1,"")</f>
        <v/>
      </c>
      <c r="V450" s="10" t="str">
        <f t="shared" si="46"/>
        <v/>
      </c>
      <c r="W450" s="10">
        <f>IF(E450="","n/a",COUNTIFS(GSTR2B!$B$4:$B$552,E450,GSTR2B!$C$4:$C$552,B450))</f>
        <v>1</v>
      </c>
      <c r="X450" s="10" t="str">
        <f t="shared" si="47"/>
        <v/>
      </c>
      <c r="Y450" s="11">
        <f>IF(N(W450)&gt;0,SUMIFS(GSTR2B!$F$4:$F$552,GSTR2B!$B$4:$B$552,E450,GSTR2B!$C$4:$C$552,B450),"")</f>
        <v>3373.81</v>
      </c>
      <c r="Z450" s="10" t="str">
        <f t="shared" si="48"/>
        <v/>
      </c>
    </row>
    <row r="451" spans="1:26" x14ac:dyDescent="0.3">
      <c r="A451" t="s">
        <v>4074</v>
      </c>
      <c r="B451" t="s">
        <v>4075</v>
      </c>
      <c r="C451" s="7">
        <v>45928</v>
      </c>
      <c r="D451" t="s">
        <v>224</v>
      </c>
      <c r="E451" t="s">
        <v>3050</v>
      </c>
      <c r="F451" t="s">
        <v>674</v>
      </c>
      <c r="G451" t="s">
        <v>1237</v>
      </c>
      <c r="H451">
        <v>1253</v>
      </c>
      <c r="I451">
        <v>427.84</v>
      </c>
      <c r="J451" t="s">
        <v>3048</v>
      </c>
      <c r="K451">
        <v>536083.52</v>
      </c>
      <c r="L451">
        <v>18</v>
      </c>
      <c r="M451">
        <v>96495.03</v>
      </c>
      <c r="N451">
        <v>632578.55000000005</v>
      </c>
      <c r="O451" s="11">
        <f>IFERROR(INDEX(PO!$G$4:$G$563,MATCH(F451,PO!$A$4:$A$563,0)),"")</f>
        <v>427.84</v>
      </c>
      <c r="P451" s="12">
        <f>IFERROR(INDEX(GRN!$E$4:$E$559,MATCH(G451,GRN!$A$4:$A$559,0)),"")</f>
        <v>1253</v>
      </c>
      <c r="Q451" s="10" t="str">
        <f t="shared" si="42"/>
        <v/>
      </c>
      <c r="R451" s="10" t="str">
        <f t="shared" si="43"/>
        <v/>
      </c>
      <c r="S451" s="10" t="str">
        <f t="shared" si="44"/>
        <v/>
      </c>
      <c r="T451" s="10" t="str">
        <f t="shared" si="45"/>
        <v/>
      </c>
      <c r="U451" s="13" t="str">
        <f>IF(J451="Billet",I451/INDEX(Bench!$B$4:$B$15,MATCH(TEXT(C451,"yyyy-mm"),Bench!$A$4:$A$15,0))-1,"")</f>
        <v/>
      </c>
      <c r="V451" s="10" t="str">
        <f t="shared" si="46"/>
        <v/>
      </c>
      <c r="W451" s="10">
        <f>IF(E451="","n/a",COUNTIFS(GSTR2B!$B$4:$B$552,E451,GSTR2B!$C$4:$C$552,B451))</f>
        <v>1</v>
      </c>
      <c r="X451" s="10" t="str">
        <f t="shared" si="47"/>
        <v/>
      </c>
      <c r="Y451" s="11">
        <f>IF(N(W451)&gt;0,SUMIFS(GSTR2B!$F$4:$F$552,GSTR2B!$B$4:$B$552,E451,GSTR2B!$C$4:$C$552,B451),"")</f>
        <v>96495.03</v>
      </c>
      <c r="Z451" s="10" t="str">
        <f t="shared" si="48"/>
        <v/>
      </c>
    </row>
    <row r="452" spans="1:26" x14ac:dyDescent="0.3">
      <c r="A452" t="s">
        <v>4076</v>
      </c>
      <c r="B452" t="s">
        <v>4077</v>
      </c>
      <c r="C452" s="7">
        <v>45995</v>
      </c>
      <c r="D452" t="s">
        <v>215</v>
      </c>
      <c r="E452" t="s">
        <v>3093</v>
      </c>
      <c r="F452" t="s">
        <v>675</v>
      </c>
      <c r="G452" t="s">
        <v>1238</v>
      </c>
      <c r="H452">
        <v>2115</v>
      </c>
      <c r="I452">
        <v>66.2</v>
      </c>
      <c r="J452" t="s">
        <v>3038</v>
      </c>
      <c r="K452">
        <v>140013</v>
      </c>
      <c r="L452">
        <v>18</v>
      </c>
      <c r="M452">
        <v>25202.34</v>
      </c>
      <c r="N452">
        <v>165215.34</v>
      </c>
      <c r="O452" s="11">
        <f>IFERROR(INDEX(PO!$G$4:$G$563,MATCH(F452,PO!$A$4:$A$563,0)),"")</f>
        <v>66.2</v>
      </c>
      <c r="P452" s="12">
        <f>IFERROR(INDEX(GRN!$E$4:$E$559,MATCH(G452,GRN!$A$4:$A$559,0)),"")</f>
        <v>2115</v>
      </c>
      <c r="Q452" s="10" t="str">
        <f t="shared" ref="Q452:Q515" si="49">IF(I452&gt;O452*1.001,"FLAG","")</f>
        <v/>
      </c>
      <c r="R452" s="10" t="str">
        <f t="shared" ref="R452:R515" si="50">IF(AND(P452&lt;&gt;"",H452&gt;P452),"FLAG","")</f>
        <v/>
      </c>
      <c r="S452" s="10" t="str">
        <f t="shared" ref="S452:S515" si="51">IF(G452="","FLAG","")</f>
        <v/>
      </c>
      <c r="T452" s="10" t="str">
        <f t="shared" ref="T452:T515" si="52">IF(COUNTIFS($D$4:$D$566,D452,$B$4:$B$566,B452)&gt;1,"FLAG","")</f>
        <v/>
      </c>
      <c r="U452" s="13" t="str">
        <f>IF(J452="Billet",I452/INDEX(Bench!$B$4:$B$15,MATCH(TEXT(C452,"yyyy-mm"),Bench!$A$4:$A$15,0))-1,"")</f>
        <v/>
      </c>
      <c r="V452" s="10" t="str">
        <f t="shared" ref="V452:V515" si="53">IF(AND(U452&lt;&gt;"",N(U452)&gt;5%),"FLAG","")</f>
        <v/>
      </c>
      <c r="W452" s="10">
        <f>IF(E452="","n/a",COUNTIFS(GSTR2B!$B$4:$B$552,E452,GSTR2B!$C$4:$C$552,B452))</f>
        <v>1</v>
      </c>
      <c r="X452" s="10" t="str">
        <f t="shared" ref="X452:X515" si="54">IF(W452=0,"FLAG","")</f>
        <v/>
      </c>
      <c r="Y452" s="11">
        <f>IF(N(W452)&gt;0,SUMIFS(GSTR2B!$F$4:$F$552,GSTR2B!$B$4:$B$552,E452,GSTR2B!$C$4:$C$552,B452),"")</f>
        <v>25202.34</v>
      </c>
      <c r="Z452" s="10" t="str">
        <f t="shared" ref="Z452:Z515" si="55">IF(AND(N(W452)&gt;0,ABS(M452-N(Y452))&gt;1),"FLAG","")</f>
        <v/>
      </c>
    </row>
    <row r="453" spans="1:26" x14ac:dyDescent="0.3">
      <c r="A453" t="s">
        <v>4078</v>
      </c>
      <c r="B453" t="s">
        <v>4079</v>
      </c>
      <c r="C453" s="7">
        <v>45947</v>
      </c>
      <c r="D453" t="s">
        <v>220</v>
      </c>
      <c r="E453" t="s">
        <v>3145</v>
      </c>
      <c r="F453" t="s">
        <v>676</v>
      </c>
      <c r="G453" t="s">
        <v>1239</v>
      </c>
      <c r="H453">
        <v>1499</v>
      </c>
      <c r="I453">
        <v>137.03</v>
      </c>
      <c r="J453" t="s">
        <v>3043</v>
      </c>
      <c r="K453">
        <v>205407.97</v>
      </c>
      <c r="L453">
        <v>18</v>
      </c>
      <c r="M453">
        <v>36973.43</v>
      </c>
      <c r="N453">
        <v>242381.4</v>
      </c>
      <c r="O453" s="11">
        <f>IFERROR(INDEX(PO!$G$4:$G$563,MATCH(F453,PO!$A$4:$A$563,0)),"")</f>
        <v>137.03</v>
      </c>
      <c r="P453" s="12">
        <f>IFERROR(INDEX(GRN!$E$4:$E$559,MATCH(G453,GRN!$A$4:$A$559,0)),"")</f>
        <v>1499</v>
      </c>
      <c r="Q453" s="10" t="str">
        <f t="shared" si="49"/>
        <v/>
      </c>
      <c r="R453" s="10" t="str">
        <f t="shared" si="50"/>
        <v/>
      </c>
      <c r="S453" s="10" t="str">
        <f t="shared" si="51"/>
        <v/>
      </c>
      <c r="T453" s="10" t="str">
        <f t="shared" si="52"/>
        <v/>
      </c>
      <c r="U453" s="13" t="str">
        <f>IF(J453="Billet",I453/INDEX(Bench!$B$4:$B$15,MATCH(TEXT(C453,"yyyy-mm"),Bench!$A$4:$A$15,0))-1,"")</f>
        <v/>
      </c>
      <c r="V453" s="10" t="str">
        <f t="shared" si="53"/>
        <v/>
      </c>
      <c r="W453" s="10">
        <f>IF(E453="","n/a",COUNTIFS(GSTR2B!$B$4:$B$552,E453,GSTR2B!$C$4:$C$552,B453))</f>
        <v>1</v>
      </c>
      <c r="X453" s="10" t="str">
        <f t="shared" si="54"/>
        <v/>
      </c>
      <c r="Y453" s="11">
        <f>IF(N(W453)&gt;0,SUMIFS(GSTR2B!$F$4:$F$552,GSTR2B!$B$4:$B$552,E453,GSTR2B!$C$4:$C$552,B453),"")</f>
        <v>36973.43</v>
      </c>
      <c r="Z453" s="10" t="str">
        <f t="shared" si="55"/>
        <v/>
      </c>
    </row>
    <row r="454" spans="1:26" x14ac:dyDescent="0.3">
      <c r="A454" t="s">
        <v>4080</v>
      </c>
      <c r="B454" t="s">
        <v>4081</v>
      </c>
      <c r="C454" s="7">
        <v>46075</v>
      </c>
      <c r="D454" t="s">
        <v>311</v>
      </c>
      <c r="E454" t="s">
        <v>3065</v>
      </c>
      <c r="F454" t="s">
        <v>677</v>
      </c>
      <c r="G454" t="s">
        <v>1240</v>
      </c>
      <c r="H454">
        <v>10729</v>
      </c>
      <c r="I454">
        <v>248.75</v>
      </c>
      <c r="J454" t="s">
        <v>3032</v>
      </c>
      <c r="K454">
        <v>2668838.75</v>
      </c>
      <c r="L454">
        <v>18</v>
      </c>
      <c r="M454">
        <v>480390.98</v>
      </c>
      <c r="N454">
        <v>3149229.73</v>
      </c>
      <c r="O454" s="11">
        <f>IFERROR(INDEX(PO!$G$4:$G$563,MATCH(F454,PO!$A$4:$A$563,0)),"")</f>
        <v>248.75</v>
      </c>
      <c r="P454" s="12">
        <f>IFERROR(INDEX(GRN!$E$4:$E$559,MATCH(G454,GRN!$A$4:$A$559,0)),"")</f>
        <v>9461</v>
      </c>
      <c r="Q454" s="10" t="str">
        <f t="shared" si="49"/>
        <v/>
      </c>
      <c r="R454" s="10" t="str">
        <f t="shared" si="50"/>
        <v>FLAG</v>
      </c>
      <c r="S454" s="10" t="str">
        <f t="shared" si="51"/>
        <v/>
      </c>
      <c r="T454" s="10" t="str">
        <f t="shared" si="52"/>
        <v/>
      </c>
      <c r="U454" s="13">
        <f>IF(J454="Billet",I454/INDEX(Bench!$B$4:$B$15,MATCH(TEXT(C454,"yyyy-mm"),Bench!$A$4:$A$15,0))-1,"")</f>
        <v>1.9508996270338974E-2</v>
      </c>
      <c r="V454" s="10" t="str">
        <f t="shared" si="53"/>
        <v/>
      </c>
      <c r="W454" s="10">
        <f>IF(E454="","n/a",COUNTIFS(GSTR2B!$B$4:$B$552,E454,GSTR2B!$C$4:$C$552,B454))</f>
        <v>1</v>
      </c>
      <c r="X454" s="10" t="str">
        <f t="shared" si="54"/>
        <v/>
      </c>
      <c r="Y454" s="11">
        <f>IF(N(W454)&gt;0,SUMIFS(GSTR2B!$F$4:$F$552,GSTR2B!$B$4:$B$552,E454,GSTR2B!$C$4:$C$552,B454),"")</f>
        <v>480390.98</v>
      </c>
      <c r="Z454" s="10" t="str">
        <f t="shared" si="55"/>
        <v/>
      </c>
    </row>
    <row r="455" spans="1:26" x14ac:dyDescent="0.3">
      <c r="A455" t="s">
        <v>4082</v>
      </c>
      <c r="B455" t="s">
        <v>4083</v>
      </c>
      <c r="C455" s="7">
        <v>46068</v>
      </c>
      <c r="D455" t="s">
        <v>210</v>
      </c>
      <c r="E455" t="s">
        <v>3045</v>
      </c>
      <c r="F455" t="s">
        <v>678</v>
      </c>
      <c r="G455" t="s">
        <v>1241</v>
      </c>
      <c r="H455">
        <v>4288</v>
      </c>
      <c r="I455">
        <v>157.79</v>
      </c>
      <c r="J455" t="s">
        <v>3043</v>
      </c>
      <c r="K455">
        <v>676603.52</v>
      </c>
      <c r="L455">
        <v>18</v>
      </c>
      <c r="M455">
        <v>121788.63</v>
      </c>
      <c r="N455">
        <v>798392.15</v>
      </c>
      <c r="O455" s="11">
        <f>IFERROR(INDEX(PO!$G$4:$G$563,MATCH(F455,PO!$A$4:$A$563,0)),"")</f>
        <v>157.79</v>
      </c>
      <c r="P455" s="12">
        <f>IFERROR(INDEX(GRN!$E$4:$E$559,MATCH(G455,GRN!$A$4:$A$559,0)),"")</f>
        <v>4288</v>
      </c>
      <c r="Q455" s="10" t="str">
        <f t="shared" si="49"/>
        <v/>
      </c>
      <c r="R455" s="10" t="str">
        <f t="shared" si="50"/>
        <v/>
      </c>
      <c r="S455" s="10" t="str">
        <f t="shared" si="51"/>
        <v/>
      </c>
      <c r="T455" s="10" t="str">
        <f t="shared" si="52"/>
        <v/>
      </c>
      <c r="U455" s="13" t="str">
        <f>IF(J455="Billet",I455/INDEX(Bench!$B$4:$B$15,MATCH(TEXT(C455,"yyyy-mm"),Bench!$A$4:$A$15,0))-1,"")</f>
        <v/>
      </c>
      <c r="V455" s="10" t="str">
        <f t="shared" si="53"/>
        <v/>
      </c>
      <c r="W455" s="10">
        <f>IF(E455="","n/a",COUNTIFS(GSTR2B!$B$4:$B$552,E455,GSTR2B!$C$4:$C$552,B455))</f>
        <v>1</v>
      </c>
      <c r="X455" s="10" t="str">
        <f t="shared" si="54"/>
        <v/>
      </c>
      <c r="Y455" s="11">
        <f>IF(N(W455)&gt;0,SUMIFS(GSTR2B!$F$4:$F$552,GSTR2B!$B$4:$B$552,E455,GSTR2B!$C$4:$C$552,B455),"")</f>
        <v>121788.63</v>
      </c>
      <c r="Z455" s="10" t="str">
        <f t="shared" si="55"/>
        <v/>
      </c>
    </row>
    <row r="456" spans="1:26" x14ac:dyDescent="0.3">
      <c r="A456" t="s">
        <v>4084</v>
      </c>
      <c r="B456" t="s">
        <v>4085</v>
      </c>
      <c r="C456" s="7">
        <v>46035</v>
      </c>
      <c r="D456" t="s">
        <v>300</v>
      </c>
      <c r="E456" t="s">
        <v>3109</v>
      </c>
      <c r="F456" t="s">
        <v>679</v>
      </c>
      <c r="G456" t="s">
        <v>1242</v>
      </c>
      <c r="H456">
        <v>1</v>
      </c>
      <c r="I456">
        <v>168026.88</v>
      </c>
      <c r="J456" t="s">
        <v>3059</v>
      </c>
      <c r="K456">
        <v>168026.88</v>
      </c>
      <c r="L456">
        <v>18</v>
      </c>
      <c r="M456">
        <v>30244.84</v>
      </c>
      <c r="N456">
        <v>198271.72</v>
      </c>
      <c r="O456" s="11">
        <f>IFERROR(INDEX(PO!$G$4:$G$563,MATCH(F456,PO!$A$4:$A$563,0)),"")</f>
        <v>168026.88</v>
      </c>
      <c r="P456" s="12">
        <f>IFERROR(INDEX(GRN!$E$4:$E$559,MATCH(G456,GRN!$A$4:$A$559,0)),"")</f>
        <v>1</v>
      </c>
      <c r="Q456" s="10" t="str">
        <f t="shared" si="49"/>
        <v/>
      </c>
      <c r="R456" s="10" t="str">
        <f t="shared" si="50"/>
        <v/>
      </c>
      <c r="S456" s="10" t="str">
        <f t="shared" si="51"/>
        <v/>
      </c>
      <c r="T456" s="10" t="str">
        <f t="shared" si="52"/>
        <v/>
      </c>
      <c r="U456" s="13" t="str">
        <f>IF(J456="Billet",I456/INDEX(Bench!$B$4:$B$15,MATCH(TEXT(C456,"yyyy-mm"),Bench!$A$4:$A$15,0))-1,"")</f>
        <v/>
      </c>
      <c r="V456" s="10" t="str">
        <f t="shared" si="53"/>
        <v/>
      </c>
      <c r="W456" s="10">
        <f>IF(E456="","n/a",COUNTIFS(GSTR2B!$B$4:$B$552,E456,GSTR2B!$C$4:$C$552,B456))</f>
        <v>1</v>
      </c>
      <c r="X456" s="10" t="str">
        <f t="shared" si="54"/>
        <v/>
      </c>
      <c r="Y456" s="11">
        <f>IF(N(W456)&gt;0,SUMIFS(GSTR2B!$F$4:$F$552,GSTR2B!$B$4:$B$552,E456,GSTR2B!$C$4:$C$552,B456),"")</f>
        <v>30244.84</v>
      </c>
      <c r="Z456" s="10" t="str">
        <f t="shared" si="55"/>
        <v/>
      </c>
    </row>
    <row r="457" spans="1:26" x14ac:dyDescent="0.3">
      <c r="A457" t="s">
        <v>4086</v>
      </c>
      <c r="B457" t="s">
        <v>4087</v>
      </c>
      <c r="C457" s="7">
        <v>46039</v>
      </c>
      <c r="D457" t="s">
        <v>210</v>
      </c>
      <c r="E457" t="s">
        <v>3045</v>
      </c>
      <c r="F457" t="s">
        <v>680</v>
      </c>
      <c r="G457" t="s">
        <v>1243</v>
      </c>
      <c r="H457">
        <v>1625</v>
      </c>
      <c r="I457">
        <v>153.5</v>
      </c>
      <c r="J457" t="s">
        <v>3043</v>
      </c>
      <c r="K457">
        <v>249437.5</v>
      </c>
      <c r="L457">
        <v>18</v>
      </c>
      <c r="M457">
        <v>44898.75</v>
      </c>
      <c r="N457">
        <v>294336.25</v>
      </c>
      <c r="O457" s="11">
        <f>IFERROR(INDEX(PO!$G$4:$G$563,MATCH(F457,PO!$A$4:$A$563,0)),"")</f>
        <v>153.5</v>
      </c>
      <c r="P457" s="12">
        <f>IFERROR(INDEX(GRN!$E$4:$E$559,MATCH(G457,GRN!$A$4:$A$559,0)),"")</f>
        <v>1625</v>
      </c>
      <c r="Q457" s="10" t="str">
        <f t="shared" si="49"/>
        <v/>
      </c>
      <c r="R457" s="10" t="str">
        <f t="shared" si="50"/>
        <v/>
      </c>
      <c r="S457" s="10" t="str">
        <f t="shared" si="51"/>
        <v/>
      </c>
      <c r="T457" s="10" t="str">
        <f t="shared" si="52"/>
        <v/>
      </c>
      <c r="U457" s="13" t="str">
        <f>IF(J457="Billet",I457/INDEX(Bench!$B$4:$B$15,MATCH(TEXT(C457,"yyyy-mm"),Bench!$A$4:$A$15,0))-1,"")</f>
        <v/>
      </c>
      <c r="V457" s="10" t="str">
        <f t="shared" si="53"/>
        <v/>
      </c>
      <c r="W457" s="10">
        <f>IF(E457="","n/a",COUNTIFS(GSTR2B!$B$4:$B$552,E457,GSTR2B!$C$4:$C$552,B457))</f>
        <v>1</v>
      </c>
      <c r="X457" s="10" t="str">
        <f t="shared" si="54"/>
        <v/>
      </c>
      <c r="Y457" s="11">
        <f>IF(N(W457)&gt;0,SUMIFS(GSTR2B!$F$4:$F$552,GSTR2B!$B$4:$B$552,E457,GSTR2B!$C$4:$C$552,B457),"")</f>
        <v>44898.75</v>
      </c>
      <c r="Z457" s="10" t="str">
        <f t="shared" si="55"/>
        <v/>
      </c>
    </row>
    <row r="458" spans="1:26" x14ac:dyDescent="0.3">
      <c r="A458" t="s">
        <v>4088</v>
      </c>
      <c r="B458" t="s">
        <v>4089</v>
      </c>
      <c r="C458" s="7">
        <v>45868</v>
      </c>
      <c r="D458" t="s">
        <v>239</v>
      </c>
      <c r="E458" t="s">
        <v>3105</v>
      </c>
      <c r="F458" t="s">
        <v>681</v>
      </c>
      <c r="G458" t="s">
        <v>1244</v>
      </c>
      <c r="H458">
        <v>8</v>
      </c>
      <c r="I458">
        <v>61695.37</v>
      </c>
      <c r="J458" t="s">
        <v>3053</v>
      </c>
      <c r="K458">
        <v>493562.96</v>
      </c>
      <c r="L458">
        <v>5</v>
      </c>
      <c r="M458">
        <v>24678.15</v>
      </c>
      <c r="N458">
        <v>518241.11</v>
      </c>
      <c r="O458" s="11">
        <f>IFERROR(INDEX(PO!$G$4:$G$563,MATCH(F458,PO!$A$4:$A$563,0)),"")</f>
        <v>61695.37</v>
      </c>
      <c r="P458" s="12">
        <f>IFERROR(INDEX(GRN!$E$4:$E$559,MATCH(G458,GRN!$A$4:$A$559,0)),"")</f>
        <v>8</v>
      </c>
      <c r="Q458" s="10" t="str">
        <f t="shared" si="49"/>
        <v/>
      </c>
      <c r="R458" s="10" t="str">
        <f t="shared" si="50"/>
        <v/>
      </c>
      <c r="S458" s="10" t="str">
        <f t="shared" si="51"/>
        <v/>
      </c>
      <c r="T458" s="10" t="str">
        <f t="shared" si="52"/>
        <v/>
      </c>
      <c r="U458" s="13" t="str">
        <f>IF(J458="Billet",I458/INDEX(Bench!$B$4:$B$15,MATCH(TEXT(C458,"yyyy-mm"),Bench!$A$4:$A$15,0))-1,"")</f>
        <v/>
      </c>
      <c r="V458" s="10" t="str">
        <f t="shared" si="53"/>
        <v/>
      </c>
      <c r="W458" s="10">
        <f>IF(E458="","n/a",COUNTIFS(GSTR2B!$B$4:$B$552,E458,GSTR2B!$C$4:$C$552,B458))</f>
        <v>1</v>
      </c>
      <c r="X458" s="10" t="str">
        <f t="shared" si="54"/>
        <v/>
      </c>
      <c r="Y458" s="11">
        <f>IF(N(W458)&gt;0,SUMIFS(GSTR2B!$F$4:$F$552,GSTR2B!$B$4:$B$552,E458,GSTR2B!$C$4:$C$552,B458),"")</f>
        <v>24678.15</v>
      </c>
      <c r="Z458" s="10" t="str">
        <f t="shared" si="55"/>
        <v/>
      </c>
    </row>
    <row r="459" spans="1:26" x14ac:dyDescent="0.3">
      <c r="A459" t="s">
        <v>4090</v>
      </c>
      <c r="B459" t="s">
        <v>4091</v>
      </c>
      <c r="C459" s="7">
        <v>45791</v>
      </c>
      <c r="D459" t="s">
        <v>202</v>
      </c>
      <c r="E459" t="s">
        <v>3125</v>
      </c>
      <c r="F459" t="s">
        <v>682</v>
      </c>
      <c r="G459" t="s">
        <v>1245</v>
      </c>
      <c r="H459">
        <v>2562</v>
      </c>
      <c r="I459">
        <v>224.81</v>
      </c>
      <c r="J459" t="s">
        <v>3048</v>
      </c>
      <c r="K459">
        <v>575963.22</v>
      </c>
      <c r="L459">
        <v>18</v>
      </c>
      <c r="M459">
        <v>103673.38</v>
      </c>
      <c r="N459">
        <v>679636.6</v>
      </c>
      <c r="O459" s="11">
        <f>IFERROR(INDEX(PO!$G$4:$G$563,MATCH(F459,PO!$A$4:$A$563,0)),"")</f>
        <v>224.81</v>
      </c>
      <c r="P459" s="12">
        <f>IFERROR(INDEX(GRN!$E$4:$E$559,MATCH(G459,GRN!$A$4:$A$559,0)),"")</f>
        <v>2562</v>
      </c>
      <c r="Q459" s="10" t="str">
        <f t="shared" si="49"/>
        <v/>
      </c>
      <c r="R459" s="10" t="str">
        <f t="shared" si="50"/>
        <v/>
      </c>
      <c r="S459" s="10" t="str">
        <f t="shared" si="51"/>
        <v/>
      </c>
      <c r="T459" s="10" t="str">
        <f t="shared" si="52"/>
        <v/>
      </c>
      <c r="U459" s="13" t="str">
        <f>IF(J459="Billet",I459/INDEX(Bench!$B$4:$B$15,MATCH(TEXT(C459,"yyyy-mm"),Bench!$A$4:$A$15,0))-1,"")</f>
        <v/>
      </c>
      <c r="V459" s="10" t="str">
        <f t="shared" si="53"/>
        <v/>
      </c>
      <c r="W459" s="10">
        <f>IF(E459="","n/a",COUNTIFS(GSTR2B!$B$4:$B$552,E459,GSTR2B!$C$4:$C$552,B459))</f>
        <v>1</v>
      </c>
      <c r="X459" s="10" t="str">
        <f t="shared" si="54"/>
        <v/>
      </c>
      <c r="Y459" s="11">
        <f>IF(N(W459)&gt;0,SUMIFS(GSTR2B!$F$4:$F$552,GSTR2B!$B$4:$B$552,E459,GSTR2B!$C$4:$C$552,B459),"")</f>
        <v>103673.38</v>
      </c>
      <c r="Z459" s="10" t="str">
        <f t="shared" si="55"/>
        <v/>
      </c>
    </row>
    <row r="460" spans="1:26" x14ac:dyDescent="0.3">
      <c r="A460" t="s">
        <v>4092</v>
      </c>
      <c r="B460" t="s">
        <v>4093</v>
      </c>
      <c r="C460" s="7">
        <v>45978</v>
      </c>
      <c r="D460" t="s">
        <v>210</v>
      </c>
      <c r="E460" t="s">
        <v>3045</v>
      </c>
      <c r="F460" t="s">
        <v>683</v>
      </c>
      <c r="G460" t="s">
        <v>1246</v>
      </c>
      <c r="H460">
        <v>2707</v>
      </c>
      <c r="I460">
        <v>127.23</v>
      </c>
      <c r="J460" t="s">
        <v>3043</v>
      </c>
      <c r="K460">
        <v>344411.61</v>
      </c>
      <c r="L460">
        <v>18</v>
      </c>
      <c r="M460">
        <v>61994.09</v>
      </c>
      <c r="N460">
        <v>406405.7</v>
      </c>
      <c r="O460" s="11">
        <f>IFERROR(INDEX(PO!$G$4:$G$563,MATCH(F460,PO!$A$4:$A$563,0)),"")</f>
        <v>127.23</v>
      </c>
      <c r="P460" s="12">
        <f>IFERROR(INDEX(GRN!$E$4:$E$559,MATCH(G460,GRN!$A$4:$A$559,0)),"")</f>
        <v>2707</v>
      </c>
      <c r="Q460" s="10" t="str">
        <f t="shared" si="49"/>
        <v/>
      </c>
      <c r="R460" s="10" t="str">
        <f t="shared" si="50"/>
        <v/>
      </c>
      <c r="S460" s="10" t="str">
        <f t="shared" si="51"/>
        <v/>
      </c>
      <c r="T460" s="10" t="str">
        <f t="shared" si="52"/>
        <v/>
      </c>
      <c r="U460" s="13" t="str">
        <f>IF(J460="Billet",I460/INDEX(Bench!$B$4:$B$15,MATCH(TEXT(C460,"yyyy-mm"),Bench!$A$4:$A$15,0))-1,"")</f>
        <v/>
      </c>
      <c r="V460" s="10" t="str">
        <f t="shared" si="53"/>
        <v/>
      </c>
      <c r="W460" s="10">
        <f>IF(E460="","n/a",COUNTIFS(GSTR2B!$B$4:$B$552,E460,GSTR2B!$C$4:$C$552,B460))</f>
        <v>1</v>
      </c>
      <c r="X460" s="10" t="str">
        <f t="shared" si="54"/>
        <v/>
      </c>
      <c r="Y460" s="11">
        <f>IF(N(W460)&gt;0,SUMIFS(GSTR2B!$F$4:$F$552,GSTR2B!$B$4:$B$552,E460,GSTR2B!$C$4:$C$552,B460),"")</f>
        <v>61994.09</v>
      </c>
      <c r="Z460" s="10" t="str">
        <f t="shared" si="55"/>
        <v/>
      </c>
    </row>
    <row r="461" spans="1:26" x14ac:dyDescent="0.3">
      <c r="A461" t="s">
        <v>4094</v>
      </c>
      <c r="B461" t="s">
        <v>4095</v>
      </c>
      <c r="C461" s="7">
        <v>45932</v>
      </c>
      <c r="D461" t="s">
        <v>247</v>
      </c>
      <c r="E461" t="s">
        <v>3061</v>
      </c>
      <c r="F461" t="s">
        <v>684</v>
      </c>
      <c r="G461" t="s">
        <v>1247</v>
      </c>
      <c r="H461">
        <v>1</v>
      </c>
      <c r="I461">
        <v>87297.19</v>
      </c>
      <c r="J461" t="s">
        <v>3059</v>
      </c>
      <c r="K461">
        <v>87297.19</v>
      </c>
      <c r="L461">
        <v>18</v>
      </c>
      <c r="M461">
        <v>15713.49</v>
      </c>
      <c r="N461">
        <v>103010.68</v>
      </c>
      <c r="O461" s="11">
        <f>IFERROR(INDEX(PO!$G$4:$G$563,MATCH(F461,PO!$A$4:$A$563,0)),"")</f>
        <v>87297.19</v>
      </c>
      <c r="P461" s="12">
        <f>IFERROR(INDEX(GRN!$E$4:$E$559,MATCH(G461,GRN!$A$4:$A$559,0)),"")</f>
        <v>1</v>
      </c>
      <c r="Q461" s="10" t="str">
        <f t="shared" si="49"/>
        <v/>
      </c>
      <c r="R461" s="10" t="str">
        <f t="shared" si="50"/>
        <v/>
      </c>
      <c r="S461" s="10" t="str">
        <f t="shared" si="51"/>
        <v/>
      </c>
      <c r="T461" s="10" t="str">
        <f t="shared" si="52"/>
        <v/>
      </c>
      <c r="U461" s="13" t="str">
        <f>IF(J461="Billet",I461/INDEX(Bench!$B$4:$B$15,MATCH(TEXT(C461,"yyyy-mm"),Bench!$A$4:$A$15,0))-1,"")</f>
        <v/>
      </c>
      <c r="V461" s="10" t="str">
        <f t="shared" si="53"/>
        <v/>
      </c>
      <c r="W461" s="10">
        <f>IF(E461="","n/a",COUNTIFS(GSTR2B!$B$4:$B$552,E461,GSTR2B!$C$4:$C$552,B461))</f>
        <v>1</v>
      </c>
      <c r="X461" s="10" t="str">
        <f t="shared" si="54"/>
        <v/>
      </c>
      <c r="Y461" s="11">
        <f>IF(N(W461)&gt;0,SUMIFS(GSTR2B!$F$4:$F$552,GSTR2B!$B$4:$B$552,E461,GSTR2B!$C$4:$C$552,B461),"")</f>
        <v>15713.49</v>
      </c>
      <c r="Z461" s="10" t="str">
        <f t="shared" si="55"/>
        <v/>
      </c>
    </row>
    <row r="462" spans="1:26" x14ac:dyDescent="0.3">
      <c r="A462" t="s">
        <v>4096</v>
      </c>
      <c r="B462" t="s">
        <v>4097</v>
      </c>
      <c r="C462" s="7">
        <v>46053</v>
      </c>
      <c r="D462" t="s">
        <v>212</v>
      </c>
      <c r="E462" t="s">
        <v>3141</v>
      </c>
      <c r="F462" t="s">
        <v>685</v>
      </c>
      <c r="G462" t="s">
        <v>1248</v>
      </c>
      <c r="H462">
        <v>3092</v>
      </c>
      <c r="I462">
        <v>87.91</v>
      </c>
      <c r="J462" t="s">
        <v>3038</v>
      </c>
      <c r="K462">
        <v>271817.71999999997</v>
      </c>
      <c r="L462">
        <v>18</v>
      </c>
      <c r="M462">
        <v>48927.19</v>
      </c>
      <c r="N462">
        <v>320744.90999999997</v>
      </c>
      <c r="O462" s="11">
        <f>IFERROR(INDEX(PO!$G$4:$G$563,MATCH(F462,PO!$A$4:$A$563,0)),"")</f>
        <v>87.91</v>
      </c>
      <c r="P462" s="12">
        <f>IFERROR(INDEX(GRN!$E$4:$E$559,MATCH(G462,GRN!$A$4:$A$559,0)),"")</f>
        <v>3092</v>
      </c>
      <c r="Q462" s="10" t="str">
        <f t="shared" si="49"/>
        <v/>
      </c>
      <c r="R462" s="10" t="str">
        <f t="shared" si="50"/>
        <v/>
      </c>
      <c r="S462" s="10" t="str">
        <f t="shared" si="51"/>
        <v/>
      </c>
      <c r="T462" s="10" t="str">
        <f t="shared" si="52"/>
        <v/>
      </c>
      <c r="U462" s="13" t="str">
        <f>IF(J462="Billet",I462/INDEX(Bench!$B$4:$B$15,MATCH(TEXT(C462,"yyyy-mm"),Bench!$A$4:$A$15,0))-1,"")</f>
        <v/>
      </c>
      <c r="V462" s="10" t="str">
        <f t="shared" si="53"/>
        <v/>
      </c>
      <c r="W462" s="10">
        <f>IF(E462="","n/a",COUNTIFS(GSTR2B!$B$4:$B$552,E462,GSTR2B!$C$4:$C$552,B462))</f>
        <v>1</v>
      </c>
      <c r="X462" s="10" t="str">
        <f t="shared" si="54"/>
        <v/>
      </c>
      <c r="Y462" s="11">
        <f>IF(N(W462)&gt;0,SUMIFS(GSTR2B!$F$4:$F$552,GSTR2B!$B$4:$B$552,E462,GSTR2B!$C$4:$C$552,B462),"")</f>
        <v>48927.19</v>
      </c>
      <c r="Z462" s="10" t="str">
        <f t="shared" si="55"/>
        <v/>
      </c>
    </row>
    <row r="463" spans="1:26" x14ac:dyDescent="0.3">
      <c r="A463" t="s">
        <v>4098</v>
      </c>
      <c r="B463" t="s">
        <v>4099</v>
      </c>
      <c r="C463" s="7">
        <v>45820</v>
      </c>
      <c r="D463" t="s">
        <v>253</v>
      </c>
      <c r="E463" t="s">
        <v>3129</v>
      </c>
      <c r="F463" t="s">
        <v>686</v>
      </c>
      <c r="G463" t="s">
        <v>1249</v>
      </c>
      <c r="H463">
        <v>3</v>
      </c>
      <c r="I463">
        <v>50500.29</v>
      </c>
      <c r="J463" t="s">
        <v>3053</v>
      </c>
      <c r="K463">
        <v>151500.87</v>
      </c>
      <c r="L463">
        <v>5</v>
      </c>
      <c r="M463">
        <v>7575.04</v>
      </c>
      <c r="N463">
        <v>159075.91</v>
      </c>
      <c r="O463" s="11">
        <f>IFERROR(INDEX(PO!$G$4:$G$563,MATCH(F463,PO!$A$4:$A$563,0)),"")</f>
        <v>50500.29</v>
      </c>
      <c r="P463" s="12">
        <f>IFERROR(INDEX(GRN!$E$4:$E$559,MATCH(G463,GRN!$A$4:$A$559,0)),"")</f>
        <v>3</v>
      </c>
      <c r="Q463" s="10" t="str">
        <f t="shared" si="49"/>
        <v/>
      </c>
      <c r="R463" s="10" t="str">
        <f t="shared" si="50"/>
        <v/>
      </c>
      <c r="S463" s="10" t="str">
        <f t="shared" si="51"/>
        <v/>
      </c>
      <c r="T463" s="10" t="str">
        <f t="shared" si="52"/>
        <v/>
      </c>
      <c r="U463" s="13" t="str">
        <f>IF(J463="Billet",I463/INDEX(Bench!$B$4:$B$15,MATCH(TEXT(C463,"yyyy-mm"),Bench!$A$4:$A$15,0))-1,"")</f>
        <v/>
      </c>
      <c r="V463" s="10" t="str">
        <f t="shared" si="53"/>
        <v/>
      </c>
      <c r="W463" s="10">
        <f>IF(E463="","n/a",COUNTIFS(GSTR2B!$B$4:$B$552,E463,GSTR2B!$C$4:$C$552,B463))</f>
        <v>1</v>
      </c>
      <c r="X463" s="10" t="str">
        <f t="shared" si="54"/>
        <v/>
      </c>
      <c r="Y463" s="11">
        <f>IF(N(W463)&gt;0,SUMIFS(GSTR2B!$F$4:$F$552,GSTR2B!$B$4:$B$552,E463,GSTR2B!$C$4:$C$552,B463),"")</f>
        <v>7575.04</v>
      </c>
      <c r="Z463" s="10" t="str">
        <f t="shared" si="55"/>
        <v/>
      </c>
    </row>
    <row r="464" spans="1:26" x14ac:dyDescent="0.3">
      <c r="A464" t="s">
        <v>4100</v>
      </c>
      <c r="B464" t="s">
        <v>4101</v>
      </c>
      <c r="C464" s="7">
        <v>46086</v>
      </c>
      <c r="D464" t="s">
        <v>198</v>
      </c>
      <c r="E464" t="s">
        <v>3073</v>
      </c>
      <c r="F464" t="s">
        <v>687</v>
      </c>
      <c r="G464" t="s">
        <v>1250</v>
      </c>
      <c r="H464">
        <v>4654</v>
      </c>
      <c r="I464">
        <v>97.72</v>
      </c>
      <c r="J464" t="s">
        <v>3043</v>
      </c>
      <c r="K464">
        <v>454788.88</v>
      </c>
      <c r="L464">
        <v>18</v>
      </c>
      <c r="M464">
        <v>81862</v>
      </c>
      <c r="N464">
        <v>536650.88</v>
      </c>
      <c r="O464" s="11">
        <f>IFERROR(INDEX(PO!$G$4:$G$563,MATCH(F464,PO!$A$4:$A$563,0)),"")</f>
        <v>97.72</v>
      </c>
      <c r="P464" s="12">
        <f>IFERROR(INDEX(GRN!$E$4:$E$559,MATCH(G464,GRN!$A$4:$A$559,0)),"")</f>
        <v>4654</v>
      </c>
      <c r="Q464" s="10" t="str">
        <f t="shared" si="49"/>
        <v/>
      </c>
      <c r="R464" s="10" t="str">
        <f t="shared" si="50"/>
        <v/>
      </c>
      <c r="S464" s="10" t="str">
        <f t="shared" si="51"/>
        <v/>
      </c>
      <c r="T464" s="10" t="str">
        <f t="shared" si="52"/>
        <v/>
      </c>
      <c r="U464" s="13" t="str">
        <f>IF(J464="Billet",I464/INDEX(Bench!$B$4:$B$15,MATCH(TEXT(C464,"yyyy-mm"),Bench!$A$4:$A$15,0))-1,"")</f>
        <v/>
      </c>
      <c r="V464" s="10" t="str">
        <f t="shared" si="53"/>
        <v/>
      </c>
      <c r="W464" s="10">
        <f>IF(E464="","n/a",COUNTIFS(GSTR2B!$B$4:$B$552,E464,GSTR2B!$C$4:$C$552,B464))</f>
        <v>1</v>
      </c>
      <c r="X464" s="10" t="str">
        <f t="shared" si="54"/>
        <v/>
      </c>
      <c r="Y464" s="11">
        <f>IF(N(W464)&gt;0,SUMIFS(GSTR2B!$F$4:$F$552,GSTR2B!$B$4:$B$552,E464,GSTR2B!$C$4:$C$552,B464),"")</f>
        <v>81862</v>
      </c>
      <c r="Z464" s="10" t="str">
        <f t="shared" si="55"/>
        <v/>
      </c>
    </row>
    <row r="465" spans="1:26" x14ac:dyDescent="0.3">
      <c r="A465" t="s">
        <v>4102</v>
      </c>
      <c r="B465" t="s">
        <v>4103</v>
      </c>
      <c r="C465" s="7">
        <v>45963</v>
      </c>
      <c r="D465" t="s">
        <v>220</v>
      </c>
      <c r="E465" t="s">
        <v>3145</v>
      </c>
      <c r="F465" t="s">
        <v>688</v>
      </c>
      <c r="G465" t="s">
        <v>1251</v>
      </c>
      <c r="H465">
        <v>1443</v>
      </c>
      <c r="I465">
        <v>150.49</v>
      </c>
      <c r="J465" t="s">
        <v>3043</v>
      </c>
      <c r="K465">
        <v>217157.07</v>
      </c>
      <c r="L465">
        <v>18</v>
      </c>
      <c r="M465">
        <v>39088.269999999997</v>
      </c>
      <c r="N465">
        <v>256245.34</v>
      </c>
      <c r="O465" s="11">
        <f>IFERROR(INDEX(PO!$G$4:$G$563,MATCH(F465,PO!$A$4:$A$563,0)),"")</f>
        <v>150.49</v>
      </c>
      <c r="P465" s="12">
        <f>IFERROR(INDEX(GRN!$E$4:$E$559,MATCH(G465,GRN!$A$4:$A$559,0)),"")</f>
        <v>1443</v>
      </c>
      <c r="Q465" s="10" t="str">
        <f t="shared" si="49"/>
        <v/>
      </c>
      <c r="R465" s="10" t="str">
        <f t="shared" si="50"/>
        <v/>
      </c>
      <c r="S465" s="10" t="str">
        <f t="shared" si="51"/>
        <v/>
      </c>
      <c r="T465" s="10" t="str">
        <f t="shared" si="52"/>
        <v/>
      </c>
      <c r="U465" s="13" t="str">
        <f>IF(J465="Billet",I465/INDEX(Bench!$B$4:$B$15,MATCH(TEXT(C465,"yyyy-mm"),Bench!$A$4:$A$15,0))-1,"")</f>
        <v/>
      </c>
      <c r="V465" s="10" t="str">
        <f t="shared" si="53"/>
        <v/>
      </c>
      <c r="W465" s="10">
        <f>IF(E465="","n/a",COUNTIFS(GSTR2B!$B$4:$B$552,E465,GSTR2B!$C$4:$C$552,B465))</f>
        <v>1</v>
      </c>
      <c r="X465" s="10" t="str">
        <f t="shared" si="54"/>
        <v/>
      </c>
      <c r="Y465" s="11">
        <f>IF(N(W465)&gt;0,SUMIFS(GSTR2B!$F$4:$F$552,GSTR2B!$B$4:$B$552,E465,GSTR2B!$C$4:$C$552,B465),"")</f>
        <v>39088.269999999997</v>
      </c>
      <c r="Z465" s="10" t="str">
        <f t="shared" si="55"/>
        <v/>
      </c>
    </row>
    <row r="466" spans="1:26" x14ac:dyDescent="0.3">
      <c r="A466" t="s">
        <v>4104</v>
      </c>
      <c r="B466" t="s">
        <v>4105</v>
      </c>
      <c r="C466" s="7">
        <v>46075</v>
      </c>
      <c r="D466" t="s">
        <v>235</v>
      </c>
      <c r="E466" t="s">
        <v>3085</v>
      </c>
      <c r="F466" t="s">
        <v>689</v>
      </c>
      <c r="G466" t="s">
        <v>1252</v>
      </c>
      <c r="H466">
        <v>1</v>
      </c>
      <c r="I466">
        <v>161557.54999999999</v>
      </c>
      <c r="J466" t="s">
        <v>3059</v>
      </c>
      <c r="K466">
        <v>161557.54999999999</v>
      </c>
      <c r="L466">
        <v>18</v>
      </c>
      <c r="M466">
        <v>29080.36</v>
      </c>
      <c r="N466">
        <v>190637.91</v>
      </c>
      <c r="O466" s="11">
        <f>IFERROR(INDEX(PO!$G$4:$G$563,MATCH(F466,PO!$A$4:$A$563,0)),"")</f>
        <v>161557.54999999999</v>
      </c>
      <c r="P466" s="12">
        <f>IFERROR(INDEX(GRN!$E$4:$E$559,MATCH(G466,GRN!$A$4:$A$559,0)),"")</f>
        <v>1</v>
      </c>
      <c r="Q466" s="10" t="str">
        <f t="shared" si="49"/>
        <v/>
      </c>
      <c r="R466" s="10" t="str">
        <f t="shared" si="50"/>
        <v/>
      </c>
      <c r="S466" s="10" t="str">
        <f t="shared" si="51"/>
        <v/>
      </c>
      <c r="T466" s="10" t="str">
        <f t="shared" si="52"/>
        <v/>
      </c>
      <c r="U466" s="13" t="str">
        <f>IF(J466="Billet",I466/INDEX(Bench!$B$4:$B$15,MATCH(TEXT(C466,"yyyy-mm"),Bench!$A$4:$A$15,0))-1,"")</f>
        <v/>
      </c>
      <c r="V466" s="10" t="str">
        <f t="shared" si="53"/>
        <v/>
      </c>
      <c r="W466" s="10">
        <f>IF(E466="","n/a",COUNTIFS(GSTR2B!$B$4:$B$552,E466,GSTR2B!$C$4:$C$552,B466))</f>
        <v>1</v>
      </c>
      <c r="X466" s="10" t="str">
        <f t="shared" si="54"/>
        <v/>
      </c>
      <c r="Y466" s="11">
        <f>IF(N(W466)&gt;0,SUMIFS(GSTR2B!$F$4:$F$552,GSTR2B!$B$4:$B$552,E466,GSTR2B!$C$4:$C$552,B466),"")</f>
        <v>29080.36</v>
      </c>
      <c r="Z466" s="10" t="str">
        <f t="shared" si="55"/>
        <v/>
      </c>
    </row>
    <row r="467" spans="1:26" x14ac:dyDescent="0.3">
      <c r="A467" t="s">
        <v>4106</v>
      </c>
      <c r="B467" t="s">
        <v>4107</v>
      </c>
      <c r="C467" s="7">
        <v>45886</v>
      </c>
      <c r="D467" t="s">
        <v>323</v>
      </c>
      <c r="E467" t="s">
        <v>3137</v>
      </c>
      <c r="F467" t="s">
        <v>690</v>
      </c>
      <c r="G467" t="s">
        <v>1253</v>
      </c>
      <c r="H467">
        <v>15010</v>
      </c>
      <c r="I467">
        <v>243.77</v>
      </c>
      <c r="J467" t="s">
        <v>3032</v>
      </c>
      <c r="K467">
        <v>3658987.7</v>
      </c>
      <c r="L467">
        <v>18</v>
      </c>
      <c r="M467">
        <v>658617.79</v>
      </c>
      <c r="N467">
        <v>4317605.49</v>
      </c>
      <c r="O467" s="11">
        <f>IFERROR(INDEX(PO!$G$4:$G$563,MATCH(F467,PO!$A$4:$A$563,0)),"")</f>
        <v>243.77</v>
      </c>
      <c r="P467" s="12">
        <f>IFERROR(INDEX(GRN!$E$4:$E$559,MATCH(G467,GRN!$A$4:$A$559,0)),"")</f>
        <v>15010</v>
      </c>
      <c r="Q467" s="10" t="str">
        <f t="shared" si="49"/>
        <v/>
      </c>
      <c r="R467" s="10" t="str">
        <f t="shared" si="50"/>
        <v/>
      </c>
      <c r="S467" s="10" t="str">
        <f t="shared" si="51"/>
        <v/>
      </c>
      <c r="T467" s="10" t="str">
        <f t="shared" si="52"/>
        <v/>
      </c>
      <c r="U467" s="13">
        <f>IF(J467="Billet",I467/INDEX(Bench!$B$4:$B$15,MATCH(TEXT(C467,"yyyy-mm"),Bench!$A$4:$A$15,0))-1,"")</f>
        <v>4.8227535037099756E-3</v>
      </c>
      <c r="V467" s="10" t="str">
        <f t="shared" si="53"/>
        <v/>
      </c>
      <c r="W467" s="10">
        <f>IF(E467="","n/a",COUNTIFS(GSTR2B!$B$4:$B$552,E467,GSTR2B!$C$4:$C$552,B467))</f>
        <v>1</v>
      </c>
      <c r="X467" s="10" t="str">
        <f t="shared" si="54"/>
        <v/>
      </c>
      <c r="Y467" s="11">
        <f>IF(N(W467)&gt;0,SUMIFS(GSTR2B!$F$4:$F$552,GSTR2B!$B$4:$B$552,E467,GSTR2B!$C$4:$C$552,B467),"")</f>
        <v>658617.79</v>
      </c>
      <c r="Z467" s="10" t="str">
        <f t="shared" si="55"/>
        <v/>
      </c>
    </row>
    <row r="468" spans="1:26" x14ac:dyDescent="0.3">
      <c r="A468" t="s">
        <v>4108</v>
      </c>
      <c r="B468" t="s">
        <v>4109</v>
      </c>
      <c r="C468" s="7">
        <v>46066</v>
      </c>
      <c r="D468" t="s">
        <v>323</v>
      </c>
      <c r="E468" t="s">
        <v>3137</v>
      </c>
      <c r="F468" t="s">
        <v>691</v>
      </c>
      <c r="G468" t="s">
        <v>1254</v>
      </c>
      <c r="H468">
        <v>11897</v>
      </c>
      <c r="I468">
        <v>245.72</v>
      </c>
      <c r="J468" t="s">
        <v>3032</v>
      </c>
      <c r="K468">
        <v>2923330.84</v>
      </c>
      <c r="L468">
        <v>18</v>
      </c>
      <c r="M468">
        <v>526199.55000000005</v>
      </c>
      <c r="N468">
        <v>3449530.39</v>
      </c>
      <c r="O468" s="11">
        <f>IFERROR(INDEX(PO!$G$4:$G$563,MATCH(F468,PO!$A$4:$A$563,0)),"")</f>
        <v>245.72</v>
      </c>
      <c r="P468" s="12">
        <f>IFERROR(INDEX(GRN!$E$4:$E$559,MATCH(G468,GRN!$A$4:$A$559,0)),"")</f>
        <v>11897</v>
      </c>
      <c r="Q468" s="10" t="str">
        <f t="shared" si="49"/>
        <v/>
      </c>
      <c r="R468" s="10" t="str">
        <f t="shared" si="50"/>
        <v/>
      </c>
      <c r="S468" s="10" t="str">
        <f t="shared" si="51"/>
        <v/>
      </c>
      <c r="T468" s="10" t="str">
        <f t="shared" si="52"/>
        <v/>
      </c>
      <c r="U468" s="13">
        <f>IF(J468="Billet",I468/INDEX(Bench!$B$4:$B$15,MATCH(TEXT(C468,"yyyy-mm"),Bench!$A$4:$A$15,0))-1,"")</f>
        <v>7.0904545268248853E-3</v>
      </c>
      <c r="V468" s="10" t="str">
        <f t="shared" si="53"/>
        <v/>
      </c>
      <c r="W468" s="10">
        <f>IF(E468="","n/a",COUNTIFS(GSTR2B!$B$4:$B$552,E468,GSTR2B!$C$4:$C$552,B468))</f>
        <v>1</v>
      </c>
      <c r="X468" s="10" t="str">
        <f t="shared" si="54"/>
        <v/>
      </c>
      <c r="Y468" s="11">
        <f>IF(N(W468)&gt;0,SUMIFS(GSTR2B!$F$4:$F$552,GSTR2B!$B$4:$B$552,E468,GSTR2B!$C$4:$C$552,B468),"")</f>
        <v>526199.55000000005</v>
      </c>
      <c r="Z468" s="10" t="str">
        <f t="shared" si="55"/>
        <v/>
      </c>
    </row>
    <row r="469" spans="1:26" x14ac:dyDescent="0.3">
      <c r="A469" t="s">
        <v>4110</v>
      </c>
      <c r="B469" t="s">
        <v>4111</v>
      </c>
      <c r="C469" s="7">
        <v>46085</v>
      </c>
      <c r="D469" t="s">
        <v>229</v>
      </c>
      <c r="E469" t="s">
        <v>3077</v>
      </c>
      <c r="F469" t="s">
        <v>692</v>
      </c>
      <c r="G469" t="s">
        <v>1255</v>
      </c>
      <c r="H469">
        <v>1576</v>
      </c>
      <c r="I469">
        <v>49.34</v>
      </c>
      <c r="J469" t="s">
        <v>3048</v>
      </c>
      <c r="K469">
        <v>77759.839999999997</v>
      </c>
      <c r="L469">
        <v>18</v>
      </c>
      <c r="M469">
        <v>13996.77</v>
      </c>
      <c r="N469">
        <v>91756.61</v>
      </c>
      <c r="O469" s="11">
        <f>IFERROR(INDEX(PO!$G$4:$G$563,MATCH(F469,PO!$A$4:$A$563,0)),"")</f>
        <v>49.34</v>
      </c>
      <c r="P469" s="12">
        <f>IFERROR(INDEX(GRN!$E$4:$E$559,MATCH(G469,GRN!$A$4:$A$559,0)),"")</f>
        <v>1576</v>
      </c>
      <c r="Q469" s="10" t="str">
        <f t="shared" si="49"/>
        <v/>
      </c>
      <c r="R469" s="10" t="str">
        <f t="shared" si="50"/>
        <v/>
      </c>
      <c r="S469" s="10" t="str">
        <f t="shared" si="51"/>
        <v/>
      </c>
      <c r="T469" s="10" t="str">
        <f t="shared" si="52"/>
        <v/>
      </c>
      <c r="U469" s="13" t="str">
        <f>IF(J469="Billet",I469/INDEX(Bench!$B$4:$B$15,MATCH(TEXT(C469,"yyyy-mm"),Bench!$A$4:$A$15,0))-1,"")</f>
        <v/>
      </c>
      <c r="V469" s="10" t="str">
        <f t="shared" si="53"/>
        <v/>
      </c>
      <c r="W469" s="10">
        <f>IF(E469="","n/a",COUNTIFS(GSTR2B!$B$4:$B$552,E469,GSTR2B!$C$4:$C$552,B469))</f>
        <v>1</v>
      </c>
      <c r="X469" s="10" t="str">
        <f t="shared" si="54"/>
        <v/>
      </c>
      <c r="Y469" s="11">
        <f>IF(N(W469)&gt;0,SUMIFS(GSTR2B!$F$4:$F$552,GSTR2B!$B$4:$B$552,E469,GSTR2B!$C$4:$C$552,B469),"")</f>
        <v>13996.77</v>
      </c>
      <c r="Z469" s="10" t="str">
        <f t="shared" si="55"/>
        <v/>
      </c>
    </row>
    <row r="470" spans="1:26" x14ac:dyDescent="0.3">
      <c r="A470" t="s">
        <v>4112</v>
      </c>
      <c r="B470" t="s">
        <v>4113</v>
      </c>
      <c r="C470" s="7">
        <v>46099</v>
      </c>
      <c r="D470" t="s">
        <v>202</v>
      </c>
      <c r="E470" t="s">
        <v>3125</v>
      </c>
      <c r="F470" t="s">
        <v>693</v>
      </c>
      <c r="G470" t="s">
        <v>1256</v>
      </c>
      <c r="H470">
        <v>2350</v>
      </c>
      <c r="I470">
        <v>488.18</v>
      </c>
      <c r="J470" t="s">
        <v>3048</v>
      </c>
      <c r="K470">
        <v>1147223</v>
      </c>
      <c r="L470">
        <v>18</v>
      </c>
      <c r="M470">
        <v>206500.14</v>
      </c>
      <c r="N470">
        <v>1353723.14</v>
      </c>
      <c r="O470" s="11">
        <f>IFERROR(INDEX(PO!$G$4:$G$563,MATCH(F470,PO!$A$4:$A$563,0)),"")</f>
        <v>430.71</v>
      </c>
      <c r="P470" s="12">
        <f>IFERROR(INDEX(GRN!$E$4:$E$559,MATCH(G470,GRN!$A$4:$A$559,0)),"")</f>
        <v>2350</v>
      </c>
      <c r="Q470" s="10" t="str">
        <f t="shared" si="49"/>
        <v>FLAG</v>
      </c>
      <c r="R470" s="10" t="str">
        <f t="shared" si="50"/>
        <v/>
      </c>
      <c r="S470" s="10" t="str">
        <f t="shared" si="51"/>
        <v/>
      </c>
      <c r="T470" s="10" t="str">
        <f t="shared" si="52"/>
        <v/>
      </c>
      <c r="U470" s="13" t="str">
        <f>IF(J470="Billet",I470/INDEX(Bench!$B$4:$B$15,MATCH(TEXT(C470,"yyyy-mm"),Bench!$A$4:$A$15,0))-1,"")</f>
        <v/>
      </c>
      <c r="V470" s="10" t="str">
        <f t="shared" si="53"/>
        <v/>
      </c>
      <c r="W470" s="10">
        <f>IF(E470="","n/a",COUNTIFS(GSTR2B!$B$4:$B$552,E470,GSTR2B!$C$4:$C$552,B470))</f>
        <v>1</v>
      </c>
      <c r="X470" s="10" t="str">
        <f t="shared" si="54"/>
        <v/>
      </c>
      <c r="Y470" s="11">
        <f>IF(N(W470)&gt;0,SUMIFS(GSTR2B!$F$4:$F$552,GSTR2B!$B$4:$B$552,E470,GSTR2B!$C$4:$C$552,B470),"")</f>
        <v>206500.14</v>
      </c>
      <c r="Z470" s="10" t="str">
        <f t="shared" si="55"/>
        <v/>
      </c>
    </row>
    <row r="471" spans="1:26" x14ac:dyDescent="0.3">
      <c r="A471" t="s">
        <v>4114</v>
      </c>
      <c r="B471" t="s">
        <v>4115</v>
      </c>
      <c r="C471" s="7">
        <v>45820</v>
      </c>
      <c r="D471" t="s">
        <v>277</v>
      </c>
      <c r="E471" t="s">
        <v>3152</v>
      </c>
      <c r="F471" t="s">
        <v>694</v>
      </c>
      <c r="G471" t="s">
        <v>1257</v>
      </c>
      <c r="H471">
        <v>4</v>
      </c>
      <c r="I471">
        <v>48862.53</v>
      </c>
      <c r="J471" t="s">
        <v>3053</v>
      </c>
      <c r="K471">
        <v>195450.12</v>
      </c>
      <c r="L471">
        <v>5</v>
      </c>
      <c r="M471">
        <v>9772.51</v>
      </c>
      <c r="N471">
        <v>205222.63</v>
      </c>
      <c r="O471" s="11">
        <f>IFERROR(INDEX(PO!$G$4:$G$563,MATCH(F471,PO!$A$4:$A$563,0)),"")</f>
        <v>48862.53</v>
      </c>
      <c r="P471" s="12">
        <f>IFERROR(INDEX(GRN!$E$4:$E$559,MATCH(G471,GRN!$A$4:$A$559,0)),"")</f>
        <v>4</v>
      </c>
      <c r="Q471" s="10" t="str">
        <f t="shared" si="49"/>
        <v/>
      </c>
      <c r="R471" s="10" t="str">
        <f t="shared" si="50"/>
        <v/>
      </c>
      <c r="S471" s="10" t="str">
        <f t="shared" si="51"/>
        <v/>
      </c>
      <c r="T471" s="10" t="str">
        <f t="shared" si="52"/>
        <v/>
      </c>
      <c r="U471" s="13" t="str">
        <f>IF(J471="Billet",I471/INDEX(Bench!$B$4:$B$15,MATCH(TEXT(C471,"yyyy-mm"),Bench!$A$4:$A$15,0))-1,"")</f>
        <v/>
      </c>
      <c r="V471" s="10" t="str">
        <f t="shared" si="53"/>
        <v/>
      </c>
      <c r="W471" s="10">
        <f>IF(E471="","n/a",COUNTIFS(GSTR2B!$B$4:$B$552,E471,GSTR2B!$C$4:$C$552,B471))</f>
        <v>1</v>
      </c>
      <c r="X471" s="10" t="str">
        <f t="shared" si="54"/>
        <v/>
      </c>
      <c r="Y471" s="11">
        <f>IF(N(W471)&gt;0,SUMIFS(GSTR2B!$F$4:$F$552,GSTR2B!$B$4:$B$552,E471,GSTR2B!$C$4:$C$552,B471),"")</f>
        <v>9772.51</v>
      </c>
      <c r="Z471" s="10" t="str">
        <f t="shared" si="55"/>
        <v/>
      </c>
    </row>
    <row r="472" spans="1:26" x14ac:dyDescent="0.3">
      <c r="A472" t="s">
        <v>4116</v>
      </c>
      <c r="B472" t="s">
        <v>4117</v>
      </c>
      <c r="C472" s="7">
        <v>46067</v>
      </c>
      <c r="D472" t="s">
        <v>210</v>
      </c>
      <c r="E472" t="s">
        <v>3045</v>
      </c>
      <c r="F472" t="s">
        <v>695</v>
      </c>
      <c r="G472" t="s">
        <v>1258</v>
      </c>
      <c r="H472">
        <v>1986</v>
      </c>
      <c r="I472">
        <v>93.85</v>
      </c>
      <c r="J472" t="s">
        <v>3043</v>
      </c>
      <c r="K472">
        <v>186386.1</v>
      </c>
      <c r="L472">
        <v>18</v>
      </c>
      <c r="M472">
        <v>33549.5</v>
      </c>
      <c r="N472">
        <v>219935.6</v>
      </c>
      <c r="O472" s="11">
        <f>IFERROR(INDEX(PO!$G$4:$G$563,MATCH(F472,PO!$A$4:$A$563,0)),"")</f>
        <v>93.85</v>
      </c>
      <c r="P472" s="12">
        <f>IFERROR(INDEX(GRN!$E$4:$E$559,MATCH(G472,GRN!$A$4:$A$559,0)),"")</f>
        <v>1986</v>
      </c>
      <c r="Q472" s="10" t="str">
        <f t="shared" si="49"/>
        <v/>
      </c>
      <c r="R472" s="10" t="str">
        <f t="shared" si="50"/>
        <v/>
      </c>
      <c r="S472" s="10" t="str">
        <f t="shared" si="51"/>
        <v/>
      </c>
      <c r="T472" s="10" t="str">
        <f t="shared" si="52"/>
        <v/>
      </c>
      <c r="U472" s="13" t="str">
        <f>IF(J472="Billet",I472/INDEX(Bench!$B$4:$B$15,MATCH(TEXT(C472,"yyyy-mm"),Bench!$A$4:$A$15,0))-1,"")</f>
        <v/>
      </c>
      <c r="V472" s="10" t="str">
        <f t="shared" si="53"/>
        <v/>
      </c>
      <c r="W472" s="10">
        <f>IF(E472="","n/a",COUNTIFS(GSTR2B!$B$4:$B$552,E472,GSTR2B!$C$4:$C$552,B472))</f>
        <v>1</v>
      </c>
      <c r="X472" s="10" t="str">
        <f t="shared" si="54"/>
        <v/>
      </c>
      <c r="Y472" s="11">
        <f>IF(N(W472)&gt;0,SUMIFS(GSTR2B!$F$4:$F$552,GSTR2B!$B$4:$B$552,E472,GSTR2B!$C$4:$C$552,B472),"")</f>
        <v>33549.5</v>
      </c>
      <c r="Z472" s="10" t="str">
        <f t="shared" si="55"/>
        <v/>
      </c>
    </row>
    <row r="473" spans="1:26" x14ac:dyDescent="0.3">
      <c r="A473" t="s">
        <v>4118</v>
      </c>
      <c r="B473" t="s">
        <v>4119</v>
      </c>
      <c r="C473" s="7">
        <v>45838</v>
      </c>
      <c r="D473" t="s">
        <v>224</v>
      </c>
      <c r="E473" t="s">
        <v>3050</v>
      </c>
      <c r="F473" t="s">
        <v>696</v>
      </c>
      <c r="G473" t="s">
        <v>1259</v>
      </c>
      <c r="H473">
        <v>2269</v>
      </c>
      <c r="I473">
        <v>81.48</v>
      </c>
      <c r="J473" t="s">
        <v>3048</v>
      </c>
      <c r="K473">
        <v>184878.12</v>
      </c>
      <c r="L473">
        <v>18</v>
      </c>
      <c r="M473">
        <v>33278.06</v>
      </c>
      <c r="N473">
        <v>218156.18</v>
      </c>
      <c r="O473" s="11">
        <f>IFERROR(INDEX(PO!$G$4:$G$563,MATCH(F473,PO!$A$4:$A$563,0)),"")</f>
        <v>81.48</v>
      </c>
      <c r="P473" s="12">
        <f>IFERROR(INDEX(GRN!$E$4:$E$559,MATCH(G473,GRN!$A$4:$A$559,0)),"")</f>
        <v>2269</v>
      </c>
      <c r="Q473" s="10" t="str">
        <f t="shared" si="49"/>
        <v/>
      </c>
      <c r="R473" s="10" t="str">
        <f t="shared" si="50"/>
        <v/>
      </c>
      <c r="S473" s="10" t="str">
        <f t="shared" si="51"/>
        <v/>
      </c>
      <c r="T473" s="10" t="str">
        <f t="shared" si="52"/>
        <v/>
      </c>
      <c r="U473" s="13" t="str">
        <f>IF(J473="Billet",I473/INDEX(Bench!$B$4:$B$15,MATCH(TEXT(C473,"yyyy-mm"),Bench!$A$4:$A$15,0))-1,"")</f>
        <v/>
      </c>
      <c r="V473" s="10" t="str">
        <f t="shared" si="53"/>
        <v/>
      </c>
      <c r="W473" s="10">
        <f>IF(E473="","n/a",COUNTIFS(GSTR2B!$B$4:$B$552,E473,GSTR2B!$C$4:$C$552,B473))</f>
        <v>1</v>
      </c>
      <c r="X473" s="10" t="str">
        <f t="shared" si="54"/>
        <v/>
      </c>
      <c r="Y473" s="11">
        <f>IF(N(W473)&gt;0,SUMIFS(GSTR2B!$F$4:$F$552,GSTR2B!$B$4:$B$552,E473,GSTR2B!$C$4:$C$552,B473),"")</f>
        <v>33278.06</v>
      </c>
      <c r="Z473" s="10" t="str">
        <f t="shared" si="55"/>
        <v/>
      </c>
    </row>
    <row r="474" spans="1:26" x14ac:dyDescent="0.3">
      <c r="A474" t="s">
        <v>4120</v>
      </c>
      <c r="B474" t="s">
        <v>4121</v>
      </c>
      <c r="C474" s="7">
        <v>46030</v>
      </c>
      <c r="D474" t="s">
        <v>188</v>
      </c>
      <c r="E474" t="s">
        <v>3112</v>
      </c>
      <c r="F474" t="s">
        <v>697</v>
      </c>
      <c r="G474" t="s">
        <v>1260</v>
      </c>
      <c r="H474">
        <v>17503</v>
      </c>
      <c r="I474">
        <v>245.46</v>
      </c>
      <c r="J474" t="s">
        <v>3032</v>
      </c>
      <c r="K474">
        <v>4296286.38</v>
      </c>
      <c r="L474">
        <v>18</v>
      </c>
      <c r="M474">
        <v>773331.55</v>
      </c>
      <c r="N474">
        <v>5069617.93</v>
      </c>
      <c r="O474" s="11">
        <f>IFERROR(INDEX(PO!$G$4:$G$563,MATCH(F474,PO!$A$4:$A$563,0)),"")</f>
        <v>245.46</v>
      </c>
      <c r="P474" s="12">
        <f>IFERROR(INDEX(GRN!$E$4:$E$559,MATCH(G474,GRN!$A$4:$A$559,0)),"")</f>
        <v>17503</v>
      </c>
      <c r="Q474" s="10" t="str">
        <f t="shared" si="49"/>
        <v/>
      </c>
      <c r="R474" s="10" t="str">
        <f t="shared" si="50"/>
        <v/>
      </c>
      <c r="S474" s="10" t="str">
        <f t="shared" si="51"/>
        <v/>
      </c>
      <c r="T474" s="10" t="str">
        <f t="shared" si="52"/>
        <v/>
      </c>
      <c r="U474" s="13">
        <f>IF(J474="Billet",I474/INDEX(Bench!$B$4:$B$15,MATCH(TEXT(C474,"yyyy-mm"),Bench!$A$4:$A$15,0))-1,"")</f>
        <v>9.3757710338020495E-3</v>
      </c>
      <c r="V474" s="10" t="str">
        <f t="shared" si="53"/>
        <v/>
      </c>
      <c r="W474" s="10">
        <f>IF(E474="","n/a",COUNTIFS(GSTR2B!$B$4:$B$552,E474,GSTR2B!$C$4:$C$552,B474))</f>
        <v>1</v>
      </c>
      <c r="X474" s="10" t="str">
        <f t="shared" si="54"/>
        <v/>
      </c>
      <c r="Y474" s="11">
        <f>IF(N(W474)&gt;0,SUMIFS(GSTR2B!$F$4:$F$552,GSTR2B!$B$4:$B$552,E474,GSTR2B!$C$4:$C$552,B474),"")</f>
        <v>773331.55</v>
      </c>
      <c r="Z474" s="10" t="str">
        <f t="shared" si="55"/>
        <v/>
      </c>
    </row>
    <row r="475" spans="1:26" x14ac:dyDescent="0.3">
      <c r="A475" t="s">
        <v>4122</v>
      </c>
      <c r="B475" t="s">
        <v>4123</v>
      </c>
      <c r="C475" s="7">
        <v>45926</v>
      </c>
      <c r="D475" t="s">
        <v>220</v>
      </c>
      <c r="E475" t="s">
        <v>3145</v>
      </c>
      <c r="F475" t="s">
        <v>698</v>
      </c>
      <c r="G475" t="s">
        <v>1261</v>
      </c>
      <c r="H475">
        <v>2198</v>
      </c>
      <c r="I475">
        <v>85.7</v>
      </c>
      <c r="J475" t="s">
        <v>3043</v>
      </c>
      <c r="K475">
        <v>188368.6</v>
      </c>
      <c r="L475">
        <v>18</v>
      </c>
      <c r="M475">
        <v>33906.35</v>
      </c>
      <c r="N475">
        <v>222274.95</v>
      </c>
      <c r="O475" s="11">
        <f>IFERROR(INDEX(PO!$G$4:$G$563,MATCH(F475,PO!$A$4:$A$563,0)),"")</f>
        <v>85.7</v>
      </c>
      <c r="P475" s="12">
        <f>IFERROR(INDEX(GRN!$E$4:$E$559,MATCH(G475,GRN!$A$4:$A$559,0)),"")</f>
        <v>2198</v>
      </c>
      <c r="Q475" s="10" t="str">
        <f t="shared" si="49"/>
        <v/>
      </c>
      <c r="R475" s="10" t="str">
        <f t="shared" si="50"/>
        <v/>
      </c>
      <c r="S475" s="10" t="str">
        <f t="shared" si="51"/>
        <v/>
      </c>
      <c r="T475" s="10" t="str">
        <f t="shared" si="52"/>
        <v/>
      </c>
      <c r="U475" s="13" t="str">
        <f>IF(J475="Billet",I475/INDEX(Bench!$B$4:$B$15,MATCH(TEXT(C475,"yyyy-mm"),Bench!$A$4:$A$15,0))-1,"")</f>
        <v/>
      </c>
      <c r="V475" s="10" t="str">
        <f t="shared" si="53"/>
        <v/>
      </c>
      <c r="W475" s="10">
        <f>IF(E475="","n/a",COUNTIFS(GSTR2B!$B$4:$B$552,E475,GSTR2B!$C$4:$C$552,B475))</f>
        <v>1</v>
      </c>
      <c r="X475" s="10" t="str">
        <f t="shared" si="54"/>
        <v/>
      </c>
      <c r="Y475" s="11">
        <f>IF(N(W475)&gt;0,SUMIFS(GSTR2B!$F$4:$F$552,GSTR2B!$B$4:$B$552,E475,GSTR2B!$C$4:$C$552,B475),"")</f>
        <v>33906.35</v>
      </c>
      <c r="Z475" s="10" t="str">
        <f t="shared" si="55"/>
        <v/>
      </c>
    </row>
    <row r="476" spans="1:26" x14ac:dyDescent="0.3">
      <c r="A476" t="s">
        <v>4124</v>
      </c>
      <c r="B476" t="s">
        <v>4125</v>
      </c>
      <c r="C476" s="7">
        <v>45816</v>
      </c>
      <c r="D476" t="s">
        <v>220</v>
      </c>
      <c r="E476" t="s">
        <v>3145</v>
      </c>
      <c r="F476" t="s">
        <v>699</v>
      </c>
      <c r="G476" t="s">
        <v>1262</v>
      </c>
      <c r="H476">
        <v>1079</v>
      </c>
      <c r="I476">
        <v>109.8</v>
      </c>
      <c r="J476" t="s">
        <v>3043</v>
      </c>
      <c r="K476">
        <v>118474.2</v>
      </c>
      <c r="L476">
        <v>18</v>
      </c>
      <c r="M476">
        <v>21325.360000000001</v>
      </c>
      <c r="N476">
        <v>139799.56</v>
      </c>
      <c r="O476" s="11">
        <f>IFERROR(INDEX(PO!$G$4:$G$563,MATCH(F476,PO!$A$4:$A$563,0)),"")</f>
        <v>109.8</v>
      </c>
      <c r="P476" s="12">
        <f>IFERROR(INDEX(GRN!$E$4:$E$559,MATCH(G476,GRN!$A$4:$A$559,0)),"")</f>
        <v>1079</v>
      </c>
      <c r="Q476" s="10" t="str">
        <f t="shared" si="49"/>
        <v/>
      </c>
      <c r="R476" s="10" t="str">
        <f t="shared" si="50"/>
        <v/>
      </c>
      <c r="S476" s="10" t="str">
        <f t="shared" si="51"/>
        <v/>
      </c>
      <c r="T476" s="10" t="str">
        <f t="shared" si="52"/>
        <v/>
      </c>
      <c r="U476" s="13" t="str">
        <f>IF(J476="Billet",I476/INDEX(Bench!$B$4:$B$15,MATCH(TEXT(C476,"yyyy-mm"),Bench!$A$4:$A$15,0))-1,"")</f>
        <v/>
      </c>
      <c r="V476" s="10" t="str">
        <f t="shared" si="53"/>
        <v/>
      </c>
      <c r="W476" s="10">
        <f>IF(E476="","n/a",COUNTIFS(GSTR2B!$B$4:$B$552,E476,GSTR2B!$C$4:$C$552,B476))</f>
        <v>1</v>
      </c>
      <c r="X476" s="10" t="str">
        <f t="shared" si="54"/>
        <v/>
      </c>
      <c r="Y476" s="11">
        <f>IF(N(W476)&gt;0,SUMIFS(GSTR2B!$F$4:$F$552,GSTR2B!$B$4:$B$552,E476,GSTR2B!$C$4:$C$552,B476),"")</f>
        <v>21325.360000000001</v>
      </c>
      <c r="Z476" s="10" t="str">
        <f t="shared" si="55"/>
        <v/>
      </c>
    </row>
    <row r="477" spans="1:26" x14ac:dyDescent="0.3">
      <c r="A477" t="s">
        <v>4126</v>
      </c>
      <c r="B477" t="s">
        <v>4127</v>
      </c>
      <c r="C477" s="7">
        <v>45799</v>
      </c>
      <c r="D477" t="s">
        <v>229</v>
      </c>
      <c r="E477" t="s">
        <v>3077</v>
      </c>
      <c r="F477" t="s">
        <v>700</v>
      </c>
      <c r="G477" t="s">
        <v>1263</v>
      </c>
      <c r="H477">
        <v>1872</v>
      </c>
      <c r="I477">
        <v>157.30000000000001</v>
      </c>
      <c r="J477" t="s">
        <v>3048</v>
      </c>
      <c r="K477">
        <v>294465.59999999998</v>
      </c>
      <c r="L477">
        <v>18</v>
      </c>
      <c r="M477">
        <v>53003.81</v>
      </c>
      <c r="N477">
        <v>347469.41</v>
      </c>
      <c r="O477" s="11">
        <f>IFERROR(INDEX(PO!$G$4:$G$563,MATCH(F477,PO!$A$4:$A$563,0)),"")</f>
        <v>139.21</v>
      </c>
      <c r="P477" s="12">
        <f>IFERROR(INDEX(GRN!$E$4:$E$559,MATCH(G477,GRN!$A$4:$A$559,0)),"")</f>
        <v>1872</v>
      </c>
      <c r="Q477" s="10" t="str">
        <f t="shared" si="49"/>
        <v>FLAG</v>
      </c>
      <c r="R477" s="10" t="str">
        <f t="shared" si="50"/>
        <v/>
      </c>
      <c r="S477" s="10" t="str">
        <f t="shared" si="51"/>
        <v/>
      </c>
      <c r="T477" s="10" t="str">
        <f t="shared" si="52"/>
        <v/>
      </c>
      <c r="U477" s="13" t="str">
        <f>IF(J477="Billet",I477/INDEX(Bench!$B$4:$B$15,MATCH(TEXT(C477,"yyyy-mm"),Bench!$A$4:$A$15,0))-1,"")</f>
        <v/>
      </c>
      <c r="V477" s="10" t="str">
        <f t="shared" si="53"/>
        <v/>
      </c>
      <c r="W477" s="10">
        <f>IF(E477="","n/a",COUNTIFS(GSTR2B!$B$4:$B$552,E477,GSTR2B!$C$4:$C$552,B477))</f>
        <v>1</v>
      </c>
      <c r="X477" s="10" t="str">
        <f t="shared" si="54"/>
        <v/>
      </c>
      <c r="Y477" s="11">
        <f>IF(N(W477)&gt;0,SUMIFS(GSTR2B!$F$4:$F$552,GSTR2B!$B$4:$B$552,E477,GSTR2B!$C$4:$C$552,B477),"")</f>
        <v>53003.81</v>
      </c>
      <c r="Z477" s="10" t="str">
        <f t="shared" si="55"/>
        <v/>
      </c>
    </row>
    <row r="478" spans="1:26" x14ac:dyDescent="0.3">
      <c r="A478" t="s">
        <v>4128</v>
      </c>
      <c r="B478" t="s">
        <v>4129</v>
      </c>
      <c r="C478" s="7">
        <v>45925</v>
      </c>
      <c r="D478" t="s">
        <v>231</v>
      </c>
      <c r="E478" t="s">
        <v>3040</v>
      </c>
      <c r="F478" t="s">
        <v>701</v>
      </c>
      <c r="G478" t="s">
        <v>1264</v>
      </c>
      <c r="H478">
        <v>5413</v>
      </c>
      <c r="I478">
        <v>61.07</v>
      </c>
      <c r="J478" t="s">
        <v>3038</v>
      </c>
      <c r="K478">
        <v>330571.90999999997</v>
      </c>
      <c r="L478">
        <v>18</v>
      </c>
      <c r="M478">
        <v>59502.94</v>
      </c>
      <c r="N478">
        <v>390074.85</v>
      </c>
      <c r="O478" s="11">
        <f>IFERROR(INDEX(PO!$G$4:$G$563,MATCH(F478,PO!$A$4:$A$563,0)),"")</f>
        <v>61.07</v>
      </c>
      <c r="P478" s="12">
        <f>IFERROR(INDEX(GRN!$E$4:$E$559,MATCH(G478,GRN!$A$4:$A$559,0)),"")</f>
        <v>5413</v>
      </c>
      <c r="Q478" s="10" t="str">
        <f t="shared" si="49"/>
        <v/>
      </c>
      <c r="R478" s="10" t="str">
        <f t="shared" si="50"/>
        <v/>
      </c>
      <c r="S478" s="10" t="str">
        <f t="shared" si="51"/>
        <v/>
      </c>
      <c r="T478" s="10" t="str">
        <f t="shared" si="52"/>
        <v/>
      </c>
      <c r="U478" s="13" t="str">
        <f>IF(J478="Billet",I478/INDEX(Bench!$B$4:$B$15,MATCH(TEXT(C478,"yyyy-mm"),Bench!$A$4:$A$15,0))-1,"")</f>
        <v/>
      </c>
      <c r="V478" s="10" t="str">
        <f t="shared" si="53"/>
        <v/>
      </c>
      <c r="W478" s="10">
        <f>IF(E478="","n/a",COUNTIFS(GSTR2B!$B$4:$B$552,E478,GSTR2B!$C$4:$C$552,B478))</f>
        <v>1</v>
      </c>
      <c r="X478" s="10" t="str">
        <f t="shared" si="54"/>
        <v/>
      </c>
      <c r="Y478" s="11">
        <f>IF(N(W478)&gt;0,SUMIFS(GSTR2B!$F$4:$F$552,GSTR2B!$B$4:$B$552,E478,GSTR2B!$C$4:$C$552,B478),"")</f>
        <v>59502.94</v>
      </c>
      <c r="Z478" s="10" t="str">
        <f t="shared" si="55"/>
        <v/>
      </c>
    </row>
    <row r="479" spans="1:26" x14ac:dyDescent="0.3">
      <c r="A479" t="s">
        <v>4130</v>
      </c>
      <c r="B479" t="s">
        <v>4131</v>
      </c>
      <c r="C479" s="7">
        <v>46051</v>
      </c>
      <c r="D479" t="s">
        <v>262</v>
      </c>
      <c r="E479" t="s">
        <v>3149</v>
      </c>
      <c r="F479" t="s">
        <v>702</v>
      </c>
      <c r="G479" t="s">
        <v>1265</v>
      </c>
      <c r="H479">
        <v>2091</v>
      </c>
      <c r="I479">
        <v>142.35</v>
      </c>
      <c r="J479" t="s">
        <v>3048</v>
      </c>
      <c r="K479">
        <v>297653.84999999998</v>
      </c>
      <c r="L479">
        <v>18</v>
      </c>
      <c r="M479">
        <v>53577.69</v>
      </c>
      <c r="N479">
        <v>351231.54</v>
      </c>
      <c r="O479" s="11">
        <f>IFERROR(INDEX(PO!$G$4:$G$563,MATCH(F479,PO!$A$4:$A$563,0)),"")</f>
        <v>142.35</v>
      </c>
      <c r="P479" s="12">
        <f>IFERROR(INDEX(GRN!$E$4:$E$559,MATCH(G479,GRN!$A$4:$A$559,0)),"")</f>
        <v>2091</v>
      </c>
      <c r="Q479" s="10" t="str">
        <f t="shared" si="49"/>
        <v/>
      </c>
      <c r="R479" s="10" t="str">
        <f t="shared" si="50"/>
        <v/>
      </c>
      <c r="S479" s="10" t="str">
        <f t="shared" si="51"/>
        <v/>
      </c>
      <c r="T479" s="10" t="str">
        <f t="shared" si="52"/>
        <v/>
      </c>
      <c r="U479" s="13" t="str">
        <f>IF(J479="Billet",I479/INDEX(Bench!$B$4:$B$15,MATCH(TEXT(C479,"yyyy-mm"),Bench!$A$4:$A$15,0))-1,"")</f>
        <v/>
      </c>
      <c r="V479" s="10" t="str">
        <f t="shared" si="53"/>
        <v/>
      </c>
      <c r="W479" s="10">
        <f>IF(E479="","n/a",COUNTIFS(GSTR2B!$B$4:$B$552,E479,GSTR2B!$C$4:$C$552,B479))</f>
        <v>1</v>
      </c>
      <c r="X479" s="10" t="str">
        <f t="shared" si="54"/>
        <v/>
      </c>
      <c r="Y479" s="11">
        <f>IF(N(W479)&gt;0,SUMIFS(GSTR2B!$F$4:$F$552,GSTR2B!$B$4:$B$552,E479,GSTR2B!$C$4:$C$552,B479),"")</f>
        <v>53577.69</v>
      </c>
      <c r="Z479" s="10" t="str">
        <f t="shared" si="55"/>
        <v/>
      </c>
    </row>
    <row r="480" spans="1:26" x14ac:dyDescent="0.3">
      <c r="A480" t="s">
        <v>4132</v>
      </c>
      <c r="B480" t="s">
        <v>4133</v>
      </c>
      <c r="C480" s="7">
        <v>45912</v>
      </c>
      <c r="D480" t="s">
        <v>231</v>
      </c>
      <c r="E480" t="s">
        <v>3040</v>
      </c>
      <c r="F480" t="s">
        <v>703</v>
      </c>
      <c r="G480" t="s">
        <v>1266</v>
      </c>
      <c r="H480">
        <v>3134</v>
      </c>
      <c r="I480">
        <v>65.19</v>
      </c>
      <c r="J480" t="s">
        <v>3038</v>
      </c>
      <c r="K480">
        <v>204305.46</v>
      </c>
      <c r="L480">
        <v>18</v>
      </c>
      <c r="M480">
        <v>36774.980000000003</v>
      </c>
      <c r="N480">
        <v>241080.44</v>
      </c>
      <c r="O480" s="11">
        <f>IFERROR(INDEX(PO!$G$4:$G$563,MATCH(F480,PO!$A$4:$A$563,0)),"")</f>
        <v>65.19</v>
      </c>
      <c r="P480" s="12">
        <f>IFERROR(INDEX(GRN!$E$4:$E$559,MATCH(G480,GRN!$A$4:$A$559,0)),"")</f>
        <v>3134</v>
      </c>
      <c r="Q480" s="10" t="str">
        <f t="shared" si="49"/>
        <v/>
      </c>
      <c r="R480" s="10" t="str">
        <f t="shared" si="50"/>
        <v/>
      </c>
      <c r="S480" s="10" t="str">
        <f t="shared" si="51"/>
        <v/>
      </c>
      <c r="T480" s="10" t="str">
        <f t="shared" si="52"/>
        <v/>
      </c>
      <c r="U480" s="13" t="str">
        <f>IF(J480="Billet",I480/INDEX(Bench!$B$4:$B$15,MATCH(TEXT(C480,"yyyy-mm"),Bench!$A$4:$A$15,0))-1,"")</f>
        <v/>
      </c>
      <c r="V480" s="10" t="str">
        <f t="shared" si="53"/>
        <v/>
      </c>
      <c r="W480" s="10">
        <f>IF(E480="","n/a",COUNTIFS(GSTR2B!$B$4:$B$552,E480,GSTR2B!$C$4:$C$552,B480))</f>
        <v>1</v>
      </c>
      <c r="X480" s="10" t="str">
        <f t="shared" si="54"/>
        <v/>
      </c>
      <c r="Y480" s="11">
        <f>IF(N(W480)&gt;0,SUMIFS(GSTR2B!$F$4:$F$552,GSTR2B!$B$4:$B$552,E480,GSTR2B!$C$4:$C$552,B480),"")</f>
        <v>36774.980000000003</v>
      </c>
      <c r="Z480" s="10" t="str">
        <f t="shared" si="55"/>
        <v/>
      </c>
    </row>
    <row r="481" spans="1:26" x14ac:dyDescent="0.3">
      <c r="A481" t="s">
        <v>4134</v>
      </c>
      <c r="B481" t="s">
        <v>4135</v>
      </c>
      <c r="C481" s="7">
        <v>45861</v>
      </c>
      <c r="D481" t="s">
        <v>284</v>
      </c>
      <c r="E481" t="s">
        <v>3120</v>
      </c>
      <c r="F481" t="s">
        <v>704</v>
      </c>
      <c r="G481" t="s">
        <v>1267</v>
      </c>
      <c r="H481">
        <v>2328</v>
      </c>
      <c r="I481">
        <v>157.94999999999999</v>
      </c>
      <c r="J481" t="s">
        <v>3043</v>
      </c>
      <c r="K481">
        <v>367707.6</v>
      </c>
      <c r="L481">
        <v>18</v>
      </c>
      <c r="M481">
        <v>66187.37</v>
      </c>
      <c r="N481">
        <v>433894.97</v>
      </c>
      <c r="O481" s="11">
        <f>IFERROR(INDEX(PO!$G$4:$G$563,MATCH(F481,PO!$A$4:$A$563,0)),"")</f>
        <v>157.94999999999999</v>
      </c>
      <c r="P481" s="12">
        <f>IFERROR(INDEX(GRN!$E$4:$E$559,MATCH(G481,GRN!$A$4:$A$559,0)),"")</f>
        <v>2328</v>
      </c>
      <c r="Q481" s="10" t="str">
        <f t="shared" si="49"/>
        <v/>
      </c>
      <c r="R481" s="10" t="str">
        <f t="shared" si="50"/>
        <v/>
      </c>
      <c r="S481" s="10" t="str">
        <f t="shared" si="51"/>
        <v/>
      </c>
      <c r="T481" s="10" t="str">
        <f t="shared" si="52"/>
        <v/>
      </c>
      <c r="U481" s="13" t="str">
        <f>IF(J481="Billet",I481/INDEX(Bench!$B$4:$B$15,MATCH(TEXT(C481,"yyyy-mm"),Bench!$A$4:$A$15,0))-1,"")</f>
        <v/>
      </c>
      <c r="V481" s="10" t="str">
        <f t="shared" si="53"/>
        <v/>
      </c>
      <c r="W481" s="10">
        <f>IF(E481="","n/a",COUNTIFS(GSTR2B!$B$4:$B$552,E481,GSTR2B!$C$4:$C$552,B481))</f>
        <v>1</v>
      </c>
      <c r="X481" s="10" t="str">
        <f t="shared" si="54"/>
        <v/>
      </c>
      <c r="Y481" s="11">
        <f>IF(N(W481)&gt;0,SUMIFS(GSTR2B!$F$4:$F$552,GSTR2B!$B$4:$B$552,E481,GSTR2B!$C$4:$C$552,B481),"")</f>
        <v>66187.37</v>
      </c>
      <c r="Z481" s="10" t="str">
        <f t="shared" si="55"/>
        <v/>
      </c>
    </row>
    <row r="482" spans="1:26" x14ac:dyDescent="0.3">
      <c r="A482" t="s">
        <v>4136</v>
      </c>
      <c r="B482" t="s">
        <v>4137</v>
      </c>
      <c r="C482" s="7">
        <v>45761</v>
      </c>
      <c r="D482" t="s">
        <v>311</v>
      </c>
      <c r="E482" t="s">
        <v>3065</v>
      </c>
      <c r="F482" t="s">
        <v>705</v>
      </c>
      <c r="G482" t="s">
        <v>1268</v>
      </c>
      <c r="H482">
        <v>18241</v>
      </c>
      <c r="I482">
        <v>248.28</v>
      </c>
      <c r="J482" t="s">
        <v>3032</v>
      </c>
      <c r="K482">
        <v>4528875.4800000004</v>
      </c>
      <c r="L482">
        <v>18</v>
      </c>
      <c r="M482">
        <v>815197.59</v>
      </c>
      <c r="N482">
        <v>5344073.07</v>
      </c>
      <c r="O482" s="11">
        <f>IFERROR(INDEX(PO!$G$4:$G$563,MATCH(F482,PO!$A$4:$A$563,0)),"")</f>
        <v>248.28</v>
      </c>
      <c r="P482" s="12">
        <f>IFERROR(INDEX(GRN!$E$4:$E$559,MATCH(G482,GRN!$A$4:$A$559,0)),"")</f>
        <v>18241</v>
      </c>
      <c r="Q482" s="10" t="str">
        <f t="shared" si="49"/>
        <v/>
      </c>
      <c r="R482" s="10" t="str">
        <f t="shared" si="50"/>
        <v/>
      </c>
      <c r="S482" s="10" t="str">
        <f t="shared" si="51"/>
        <v/>
      </c>
      <c r="T482" s="10" t="str">
        <f t="shared" si="52"/>
        <v/>
      </c>
      <c r="U482" s="13">
        <f>IF(J482="Billet",I482/INDEX(Bench!$B$4:$B$15,MATCH(TEXT(C482,"yyyy-mm"),Bench!$A$4:$A$15,0))-1,"")</f>
        <v>2.8756111709621335E-2</v>
      </c>
      <c r="V482" s="10" t="str">
        <f t="shared" si="53"/>
        <v/>
      </c>
      <c r="W482" s="10">
        <f>IF(E482="","n/a",COUNTIFS(GSTR2B!$B$4:$B$552,E482,GSTR2B!$C$4:$C$552,B482))</f>
        <v>1</v>
      </c>
      <c r="X482" s="10" t="str">
        <f t="shared" si="54"/>
        <v/>
      </c>
      <c r="Y482" s="11">
        <f>IF(N(W482)&gt;0,SUMIFS(GSTR2B!$F$4:$F$552,GSTR2B!$B$4:$B$552,E482,GSTR2B!$C$4:$C$552,B482),"")</f>
        <v>815197.59</v>
      </c>
      <c r="Z482" s="10" t="str">
        <f t="shared" si="55"/>
        <v/>
      </c>
    </row>
    <row r="483" spans="1:26" x14ac:dyDescent="0.3">
      <c r="A483" t="s">
        <v>4138</v>
      </c>
      <c r="B483" t="s">
        <v>4139</v>
      </c>
      <c r="C483" s="7">
        <v>45803</v>
      </c>
      <c r="D483" t="s">
        <v>340</v>
      </c>
      <c r="E483" t="s">
        <v>3090</v>
      </c>
      <c r="F483" t="s">
        <v>706</v>
      </c>
      <c r="G483" t="s">
        <v>1269</v>
      </c>
      <c r="H483">
        <v>13766</v>
      </c>
      <c r="I483">
        <v>242.48</v>
      </c>
      <c r="J483" t="s">
        <v>3032</v>
      </c>
      <c r="K483">
        <v>3337979.68</v>
      </c>
      <c r="L483">
        <v>18</v>
      </c>
      <c r="M483">
        <v>600836.34</v>
      </c>
      <c r="N483">
        <v>3938816.02</v>
      </c>
      <c r="O483" s="11">
        <f>IFERROR(INDEX(PO!$G$4:$G$563,MATCH(F483,PO!$A$4:$A$563,0)),"")</f>
        <v>242.48</v>
      </c>
      <c r="P483" s="12">
        <f>IFERROR(INDEX(GRN!$E$4:$E$559,MATCH(G483,GRN!$A$4:$A$559,0)),"")</f>
        <v>13766</v>
      </c>
      <c r="Q483" s="10" t="str">
        <f t="shared" si="49"/>
        <v/>
      </c>
      <c r="R483" s="10" t="str">
        <f t="shared" si="50"/>
        <v/>
      </c>
      <c r="S483" s="10" t="str">
        <f t="shared" si="51"/>
        <v/>
      </c>
      <c r="T483" s="10" t="str">
        <f t="shared" si="52"/>
        <v/>
      </c>
      <c r="U483" s="13">
        <f>IF(J483="Billet",I483/INDEX(Bench!$B$4:$B$15,MATCH(TEXT(C483,"yyyy-mm"),Bench!$A$4:$A$15,0))-1,"")</f>
        <v>-3.6160420775805946E-3</v>
      </c>
      <c r="V483" s="10" t="str">
        <f t="shared" si="53"/>
        <v/>
      </c>
      <c r="W483" s="10">
        <f>IF(E483="","n/a",COUNTIFS(GSTR2B!$B$4:$B$552,E483,GSTR2B!$C$4:$C$552,B483))</f>
        <v>1</v>
      </c>
      <c r="X483" s="10" t="str">
        <f t="shared" si="54"/>
        <v/>
      </c>
      <c r="Y483" s="11">
        <f>IF(N(W483)&gt;0,SUMIFS(GSTR2B!$F$4:$F$552,GSTR2B!$B$4:$B$552,E483,GSTR2B!$C$4:$C$552,B483),"")</f>
        <v>600836.34</v>
      </c>
      <c r="Z483" s="10" t="str">
        <f t="shared" si="55"/>
        <v/>
      </c>
    </row>
    <row r="484" spans="1:26" x14ac:dyDescent="0.3">
      <c r="A484" t="s">
        <v>4140</v>
      </c>
      <c r="B484" t="s">
        <v>4141</v>
      </c>
      <c r="C484" s="7">
        <v>45817</v>
      </c>
      <c r="D484" t="s">
        <v>326</v>
      </c>
      <c r="E484" t="s">
        <v>3101</v>
      </c>
      <c r="F484" t="s">
        <v>707</v>
      </c>
      <c r="G484" t="s">
        <v>1270</v>
      </c>
      <c r="H484">
        <v>1592</v>
      </c>
      <c r="I484">
        <v>684.89</v>
      </c>
      <c r="J484" t="s">
        <v>3048</v>
      </c>
      <c r="K484">
        <v>1090344.8799999999</v>
      </c>
      <c r="L484">
        <v>18</v>
      </c>
      <c r="M484">
        <v>196262.08</v>
      </c>
      <c r="N484">
        <v>1286606.96</v>
      </c>
      <c r="O484" s="11">
        <f>IFERROR(INDEX(PO!$G$4:$G$563,MATCH(F484,PO!$A$4:$A$563,0)),"")</f>
        <v>684.89</v>
      </c>
      <c r="P484" s="12">
        <f>IFERROR(INDEX(GRN!$E$4:$E$559,MATCH(G484,GRN!$A$4:$A$559,0)),"")</f>
        <v>1592</v>
      </c>
      <c r="Q484" s="10" t="str">
        <f t="shared" si="49"/>
        <v/>
      </c>
      <c r="R484" s="10" t="str">
        <f t="shared" si="50"/>
        <v/>
      </c>
      <c r="S484" s="10" t="str">
        <f t="shared" si="51"/>
        <v/>
      </c>
      <c r="T484" s="10" t="str">
        <f t="shared" si="52"/>
        <v/>
      </c>
      <c r="U484" s="13" t="str">
        <f>IF(J484="Billet",I484/INDEX(Bench!$B$4:$B$15,MATCH(TEXT(C484,"yyyy-mm"),Bench!$A$4:$A$15,0))-1,"")</f>
        <v/>
      </c>
      <c r="V484" s="10" t="str">
        <f t="shared" si="53"/>
        <v/>
      </c>
      <c r="W484" s="10">
        <f>IF(E484="","n/a",COUNTIFS(GSTR2B!$B$4:$B$552,E484,GSTR2B!$C$4:$C$552,B484))</f>
        <v>1</v>
      </c>
      <c r="X484" s="10" t="str">
        <f t="shared" si="54"/>
        <v/>
      </c>
      <c r="Y484" s="11">
        <f>IF(N(W484)&gt;0,SUMIFS(GSTR2B!$F$4:$F$552,GSTR2B!$B$4:$B$552,E484,GSTR2B!$C$4:$C$552,B484),"")</f>
        <v>196262.08</v>
      </c>
      <c r="Z484" s="10" t="str">
        <f t="shared" si="55"/>
        <v/>
      </c>
    </row>
    <row r="485" spans="1:26" x14ac:dyDescent="0.3">
      <c r="A485" t="s">
        <v>4142</v>
      </c>
      <c r="B485" t="s">
        <v>4143</v>
      </c>
      <c r="C485" s="7">
        <v>46007</v>
      </c>
      <c r="D485" t="s">
        <v>227</v>
      </c>
      <c r="E485" t="s">
        <v>3034</v>
      </c>
      <c r="F485" t="s">
        <v>708</v>
      </c>
      <c r="G485" t="s">
        <v>1271</v>
      </c>
      <c r="H485">
        <v>18652</v>
      </c>
      <c r="I485">
        <v>245.44</v>
      </c>
      <c r="J485" t="s">
        <v>3032</v>
      </c>
      <c r="K485">
        <v>4577946.88</v>
      </c>
      <c r="L485">
        <v>18</v>
      </c>
      <c r="M485">
        <v>824030.44</v>
      </c>
      <c r="N485">
        <v>5401977.3200000003</v>
      </c>
      <c r="O485" s="11">
        <f>IFERROR(INDEX(PO!$G$4:$G$563,MATCH(F485,PO!$A$4:$A$563,0)),"")</f>
        <v>245.44</v>
      </c>
      <c r="P485" s="12">
        <f>IFERROR(INDEX(GRN!$E$4:$E$559,MATCH(G485,GRN!$A$4:$A$559,0)),"")</f>
        <v>18652</v>
      </c>
      <c r="Q485" s="10" t="str">
        <f t="shared" si="49"/>
        <v/>
      </c>
      <c r="R485" s="10" t="str">
        <f t="shared" si="50"/>
        <v/>
      </c>
      <c r="S485" s="10" t="str">
        <f t="shared" si="51"/>
        <v/>
      </c>
      <c r="T485" s="10" t="str">
        <f t="shared" si="52"/>
        <v/>
      </c>
      <c r="U485" s="13">
        <f>IF(J485="Billet",I485/INDEX(Bench!$B$4:$B$15,MATCH(TEXT(C485,"yyyy-mm"),Bench!$A$4:$A$15,0))-1,"")</f>
        <v>-5.8730608773137627E-3</v>
      </c>
      <c r="V485" s="10" t="str">
        <f t="shared" si="53"/>
        <v/>
      </c>
      <c r="W485" s="10">
        <f>IF(E485="","n/a",COUNTIFS(GSTR2B!$B$4:$B$552,E485,GSTR2B!$C$4:$C$552,B485))</f>
        <v>1</v>
      </c>
      <c r="X485" s="10" t="str">
        <f t="shared" si="54"/>
        <v/>
      </c>
      <c r="Y485" s="11">
        <f>IF(N(W485)&gt;0,SUMIFS(GSTR2B!$F$4:$F$552,GSTR2B!$B$4:$B$552,E485,GSTR2B!$C$4:$C$552,B485),"")</f>
        <v>824030.44</v>
      </c>
      <c r="Z485" s="10" t="str">
        <f t="shared" si="55"/>
        <v/>
      </c>
    </row>
    <row r="486" spans="1:26" x14ac:dyDescent="0.3">
      <c r="A486" t="s">
        <v>4144</v>
      </c>
      <c r="B486" t="s">
        <v>4145</v>
      </c>
      <c r="C486" s="7">
        <v>45767</v>
      </c>
      <c r="D486" t="s">
        <v>239</v>
      </c>
      <c r="E486" t="s">
        <v>3105</v>
      </c>
      <c r="F486" t="s">
        <v>709</v>
      </c>
      <c r="G486" t="s">
        <v>1272</v>
      </c>
      <c r="H486">
        <v>10</v>
      </c>
      <c r="I486">
        <v>38068.14</v>
      </c>
      <c r="J486" t="s">
        <v>3053</v>
      </c>
      <c r="K486">
        <v>380681.4</v>
      </c>
      <c r="L486">
        <v>5</v>
      </c>
      <c r="M486">
        <v>19034.07</v>
      </c>
      <c r="N486">
        <v>399715.47</v>
      </c>
      <c r="O486" s="11">
        <f>IFERROR(INDEX(PO!$G$4:$G$563,MATCH(F486,PO!$A$4:$A$563,0)),"")</f>
        <v>38068.14</v>
      </c>
      <c r="P486" s="12">
        <f>IFERROR(INDEX(GRN!$E$4:$E$559,MATCH(G486,GRN!$A$4:$A$559,0)),"")</f>
        <v>10</v>
      </c>
      <c r="Q486" s="10" t="str">
        <f t="shared" si="49"/>
        <v/>
      </c>
      <c r="R486" s="10" t="str">
        <f t="shared" si="50"/>
        <v/>
      </c>
      <c r="S486" s="10" t="str">
        <f t="shared" si="51"/>
        <v/>
      </c>
      <c r="T486" s="10" t="str">
        <f t="shared" si="52"/>
        <v/>
      </c>
      <c r="U486" s="13" t="str">
        <f>IF(J486="Billet",I486/INDEX(Bench!$B$4:$B$15,MATCH(TEXT(C486,"yyyy-mm"),Bench!$A$4:$A$15,0))-1,"")</f>
        <v/>
      </c>
      <c r="V486" s="10" t="str">
        <f t="shared" si="53"/>
        <v/>
      </c>
      <c r="W486" s="10">
        <f>IF(E486="","n/a",COUNTIFS(GSTR2B!$B$4:$B$552,E486,GSTR2B!$C$4:$C$552,B486))</f>
        <v>1</v>
      </c>
      <c r="X486" s="10" t="str">
        <f t="shared" si="54"/>
        <v/>
      </c>
      <c r="Y486" s="11">
        <f>IF(N(W486)&gt;0,SUMIFS(GSTR2B!$F$4:$F$552,GSTR2B!$B$4:$B$552,E486,GSTR2B!$C$4:$C$552,B486),"")</f>
        <v>19034.07</v>
      </c>
      <c r="Z486" s="10" t="str">
        <f t="shared" si="55"/>
        <v/>
      </c>
    </row>
    <row r="487" spans="1:26" x14ac:dyDescent="0.3">
      <c r="A487" t="s">
        <v>4146</v>
      </c>
      <c r="B487" t="s">
        <v>4147</v>
      </c>
      <c r="C487" s="7">
        <v>45874</v>
      </c>
      <c r="D487" t="s">
        <v>239</v>
      </c>
      <c r="E487" t="s">
        <v>3105</v>
      </c>
      <c r="F487" t="s">
        <v>710</v>
      </c>
      <c r="G487" t="s">
        <v>1273</v>
      </c>
      <c r="H487">
        <v>9</v>
      </c>
      <c r="I487">
        <v>32536.53</v>
      </c>
      <c r="J487" t="s">
        <v>3053</v>
      </c>
      <c r="K487">
        <v>292828.77</v>
      </c>
      <c r="L487">
        <v>5</v>
      </c>
      <c r="M487">
        <v>14641.44</v>
      </c>
      <c r="N487">
        <v>307470.21000000002</v>
      </c>
      <c r="O487" s="11">
        <f>IFERROR(INDEX(PO!$G$4:$G$563,MATCH(F487,PO!$A$4:$A$563,0)),"")</f>
        <v>32536.53</v>
      </c>
      <c r="P487" s="12">
        <f>IFERROR(INDEX(GRN!$E$4:$E$559,MATCH(G487,GRN!$A$4:$A$559,0)),"")</f>
        <v>9</v>
      </c>
      <c r="Q487" s="10" t="str">
        <f t="shared" si="49"/>
        <v/>
      </c>
      <c r="R487" s="10" t="str">
        <f t="shared" si="50"/>
        <v/>
      </c>
      <c r="S487" s="10" t="str">
        <f t="shared" si="51"/>
        <v/>
      </c>
      <c r="T487" s="10" t="str">
        <f t="shared" si="52"/>
        <v/>
      </c>
      <c r="U487" s="13" t="str">
        <f>IF(J487="Billet",I487/INDEX(Bench!$B$4:$B$15,MATCH(TEXT(C487,"yyyy-mm"),Bench!$A$4:$A$15,0))-1,"")</f>
        <v/>
      </c>
      <c r="V487" s="10" t="str">
        <f t="shared" si="53"/>
        <v/>
      </c>
      <c r="W487" s="10">
        <f>IF(E487="","n/a",COUNTIFS(GSTR2B!$B$4:$B$552,E487,GSTR2B!$C$4:$C$552,B487))</f>
        <v>1</v>
      </c>
      <c r="X487" s="10" t="str">
        <f t="shared" si="54"/>
        <v/>
      </c>
      <c r="Y487" s="11">
        <f>IF(N(W487)&gt;0,SUMIFS(GSTR2B!$F$4:$F$552,GSTR2B!$B$4:$B$552,E487,GSTR2B!$C$4:$C$552,B487),"")</f>
        <v>14641.44</v>
      </c>
      <c r="Z487" s="10" t="str">
        <f t="shared" si="55"/>
        <v/>
      </c>
    </row>
    <row r="488" spans="1:26" x14ac:dyDescent="0.3">
      <c r="A488" t="s">
        <v>4148</v>
      </c>
      <c r="B488" t="s">
        <v>4149</v>
      </c>
      <c r="C488" s="7">
        <v>45765</v>
      </c>
      <c r="D488" t="s">
        <v>277</v>
      </c>
      <c r="E488" t="s">
        <v>3152</v>
      </c>
      <c r="F488" t="s">
        <v>711</v>
      </c>
      <c r="G488" t="s">
        <v>1274</v>
      </c>
      <c r="H488">
        <v>7</v>
      </c>
      <c r="I488">
        <v>34726.29</v>
      </c>
      <c r="J488" t="s">
        <v>3053</v>
      </c>
      <c r="K488">
        <v>243084.03</v>
      </c>
      <c r="L488">
        <v>5</v>
      </c>
      <c r="M488">
        <v>12154.2</v>
      </c>
      <c r="N488">
        <v>255238.23</v>
      </c>
      <c r="O488" s="11">
        <f>IFERROR(INDEX(PO!$G$4:$G$563,MATCH(F488,PO!$A$4:$A$563,0)),"")</f>
        <v>34726.29</v>
      </c>
      <c r="P488" s="12">
        <f>IFERROR(INDEX(GRN!$E$4:$E$559,MATCH(G488,GRN!$A$4:$A$559,0)),"")</f>
        <v>7</v>
      </c>
      <c r="Q488" s="10" t="str">
        <f t="shared" si="49"/>
        <v/>
      </c>
      <c r="R488" s="10" t="str">
        <f t="shared" si="50"/>
        <v/>
      </c>
      <c r="S488" s="10" t="str">
        <f t="shared" si="51"/>
        <v/>
      </c>
      <c r="T488" s="10" t="str">
        <f t="shared" si="52"/>
        <v/>
      </c>
      <c r="U488" s="13" t="str">
        <f>IF(J488="Billet",I488/INDEX(Bench!$B$4:$B$15,MATCH(TEXT(C488,"yyyy-mm"),Bench!$A$4:$A$15,0))-1,"")</f>
        <v/>
      </c>
      <c r="V488" s="10" t="str">
        <f t="shared" si="53"/>
        <v/>
      </c>
      <c r="W488" s="10">
        <f>IF(E488="","n/a",COUNTIFS(GSTR2B!$B$4:$B$552,E488,GSTR2B!$C$4:$C$552,B488))</f>
        <v>1</v>
      </c>
      <c r="X488" s="10" t="str">
        <f t="shared" si="54"/>
        <v/>
      </c>
      <c r="Y488" s="11">
        <f>IF(N(W488)&gt;0,SUMIFS(GSTR2B!$F$4:$F$552,GSTR2B!$B$4:$B$552,E488,GSTR2B!$C$4:$C$552,B488),"")</f>
        <v>12154.2</v>
      </c>
      <c r="Z488" s="10" t="str">
        <f t="shared" si="55"/>
        <v/>
      </c>
    </row>
    <row r="489" spans="1:26" x14ac:dyDescent="0.3">
      <c r="A489" t="s">
        <v>4150</v>
      </c>
      <c r="B489" t="s">
        <v>4151</v>
      </c>
      <c r="C489" s="7">
        <v>45845</v>
      </c>
      <c r="D489" t="s">
        <v>300</v>
      </c>
      <c r="E489" t="s">
        <v>3109</v>
      </c>
      <c r="F489" t="s">
        <v>712</v>
      </c>
      <c r="G489" t="s">
        <v>1275</v>
      </c>
      <c r="H489">
        <v>1</v>
      </c>
      <c r="I489">
        <v>106098.68</v>
      </c>
      <c r="J489" t="s">
        <v>3059</v>
      </c>
      <c r="K489">
        <v>106098.68</v>
      </c>
      <c r="L489">
        <v>18</v>
      </c>
      <c r="M489">
        <v>19097.759999999998</v>
      </c>
      <c r="N489">
        <v>125196.44</v>
      </c>
      <c r="O489" s="11">
        <f>IFERROR(INDEX(PO!$G$4:$G$563,MATCH(F489,PO!$A$4:$A$563,0)),"")</f>
        <v>106098.68</v>
      </c>
      <c r="P489" s="12">
        <f>IFERROR(INDEX(GRN!$E$4:$E$559,MATCH(G489,GRN!$A$4:$A$559,0)),"")</f>
        <v>1</v>
      </c>
      <c r="Q489" s="10" t="str">
        <f t="shared" si="49"/>
        <v/>
      </c>
      <c r="R489" s="10" t="str">
        <f t="shared" si="50"/>
        <v/>
      </c>
      <c r="S489" s="10" t="str">
        <f t="shared" si="51"/>
        <v/>
      </c>
      <c r="T489" s="10" t="str">
        <f t="shared" si="52"/>
        <v/>
      </c>
      <c r="U489" s="13" t="str">
        <f>IF(J489="Billet",I489/INDEX(Bench!$B$4:$B$15,MATCH(TEXT(C489,"yyyy-mm"),Bench!$A$4:$A$15,0))-1,"")</f>
        <v/>
      </c>
      <c r="V489" s="10" t="str">
        <f t="shared" si="53"/>
        <v/>
      </c>
      <c r="W489" s="10">
        <f>IF(E489="","n/a",COUNTIFS(GSTR2B!$B$4:$B$552,E489,GSTR2B!$C$4:$C$552,B489))</f>
        <v>1</v>
      </c>
      <c r="X489" s="10" t="str">
        <f t="shared" si="54"/>
        <v/>
      </c>
      <c r="Y489" s="11">
        <f>IF(N(W489)&gt;0,SUMIFS(GSTR2B!$F$4:$F$552,GSTR2B!$B$4:$B$552,E489,GSTR2B!$C$4:$C$552,B489),"")</f>
        <v>19097.759999999998</v>
      </c>
      <c r="Z489" s="10" t="str">
        <f t="shared" si="55"/>
        <v/>
      </c>
    </row>
    <row r="490" spans="1:26" x14ac:dyDescent="0.3">
      <c r="A490" t="s">
        <v>4152</v>
      </c>
      <c r="B490" t="s">
        <v>4153</v>
      </c>
      <c r="C490" s="7">
        <v>46040</v>
      </c>
      <c r="D490" t="s">
        <v>210</v>
      </c>
      <c r="E490" t="s">
        <v>3045</v>
      </c>
      <c r="F490" t="s">
        <v>713</v>
      </c>
      <c r="G490" t="s">
        <v>1276</v>
      </c>
      <c r="H490">
        <v>3479</v>
      </c>
      <c r="I490">
        <v>133.56</v>
      </c>
      <c r="J490" t="s">
        <v>3043</v>
      </c>
      <c r="K490">
        <v>464655.24</v>
      </c>
      <c r="L490">
        <v>18</v>
      </c>
      <c r="M490">
        <v>83637.94</v>
      </c>
      <c r="N490">
        <v>548293.17999999993</v>
      </c>
      <c r="O490" s="11">
        <f>IFERROR(INDEX(PO!$G$4:$G$563,MATCH(F490,PO!$A$4:$A$563,0)),"")</f>
        <v>133.56</v>
      </c>
      <c r="P490" s="12">
        <f>IFERROR(INDEX(GRN!$E$4:$E$559,MATCH(G490,GRN!$A$4:$A$559,0)),"")</f>
        <v>3479</v>
      </c>
      <c r="Q490" s="10" t="str">
        <f t="shared" si="49"/>
        <v/>
      </c>
      <c r="R490" s="10" t="str">
        <f t="shared" si="50"/>
        <v/>
      </c>
      <c r="S490" s="10" t="str">
        <f t="shared" si="51"/>
        <v/>
      </c>
      <c r="T490" s="10" t="str">
        <f t="shared" si="52"/>
        <v/>
      </c>
      <c r="U490" s="13" t="str">
        <f>IF(J490="Billet",I490/INDEX(Bench!$B$4:$B$15,MATCH(TEXT(C490,"yyyy-mm"),Bench!$A$4:$A$15,0))-1,"")</f>
        <v/>
      </c>
      <c r="V490" s="10" t="str">
        <f t="shared" si="53"/>
        <v/>
      </c>
      <c r="W490" s="10">
        <f>IF(E490="","n/a",COUNTIFS(GSTR2B!$B$4:$B$552,E490,GSTR2B!$C$4:$C$552,B490))</f>
        <v>1</v>
      </c>
      <c r="X490" s="10" t="str">
        <f t="shared" si="54"/>
        <v/>
      </c>
      <c r="Y490" s="11">
        <f>IF(N(W490)&gt;0,SUMIFS(GSTR2B!$F$4:$F$552,GSTR2B!$B$4:$B$552,E490,GSTR2B!$C$4:$C$552,B490),"")</f>
        <v>83637.94</v>
      </c>
      <c r="Z490" s="10" t="str">
        <f t="shared" si="55"/>
        <v/>
      </c>
    </row>
    <row r="491" spans="1:26" x14ac:dyDescent="0.3">
      <c r="A491" t="s">
        <v>4154</v>
      </c>
      <c r="B491" t="s">
        <v>4155</v>
      </c>
      <c r="C491" s="7">
        <v>45840</v>
      </c>
      <c r="D491" t="s">
        <v>235</v>
      </c>
      <c r="E491" t="s">
        <v>3085</v>
      </c>
      <c r="F491" t="s">
        <v>714</v>
      </c>
      <c r="G491" t="s">
        <v>1277</v>
      </c>
      <c r="H491">
        <v>1</v>
      </c>
      <c r="I491">
        <v>124489.28</v>
      </c>
      <c r="J491" t="s">
        <v>3059</v>
      </c>
      <c r="K491">
        <v>124489.28</v>
      </c>
      <c r="L491">
        <v>18</v>
      </c>
      <c r="M491">
        <v>22408.07</v>
      </c>
      <c r="N491">
        <v>146897.35</v>
      </c>
      <c r="O491" s="11">
        <f>IFERROR(INDEX(PO!$G$4:$G$563,MATCH(F491,PO!$A$4:$A$563,0)),"")</f>
        <v>124489.28</v>
      </c>
      <c r="P491" s="12">
        <f>IFERROR(INDEX(GRN!$E$4:$E$559,MATCH(G491,GRN!$A$4:$A$559,0)),"")</f>
        <v>1</v>
      </c>
      <c r="Q491" s="10" t="str">
        <f t="shared" si="49"/>
        <v/>
      </c>
      <c r="R491" s="10" t="str">
        <f t="shared" si="50"/>
        <v/>
      </c>
      <c r="S491" s="10" t="str">
        <f t="shared" si="51"/>
        <v/>
      </c>
      <c r="T491" s="10" t="str">
        <f t="shared" si="52"/>
        <v/>
      </c>
      <c r="U491" s="13" t="str">
        <f>IF(J491="Billet",I491/INDEX(Bench!$B$4:$B$15,MATCH(TEXT(C491,"yyyy-mm"),Bench!$A$4:$A$15,0))-1,"")</f>
        <v/>
      </c>
      <c r="V491" s="10" t="str">
        <f t="shared" si="53"/>
        <v/>
      </c>
      <c r="W491" s="10">
        <f>IF(E491="","n/a",COUNTIFS(GSTR2B!$B$4:$B$552,E491,GSTR2B!$C$4:$C$552,B491))</f>
        <v>1</v>
      </c>
      <c r="X491" s="10" t="str">
        <f t="shared" si="54"/>
        <v/>
      </c>
      <c r="Y491" s="11">
        <f>IF(N(W491)&gt;0,SUMIFS(GSTR2B!$F$4:$F$552,GSTR2B!$B$4:$B$552,E491,GSTR2B!$C$4:$C$552,B491),"")</f>
        <v>22408.07</v>
      </c>
      <c r="Z491" s="10" t="str">
        <f t="shared" si="55"/>
        <v/>
      </c>
    </row>
    <row r="492" spans="1:26" x14ac:dyDescent="0.3">
      <c r="A492" t="s">
        <v>4156</v>
      </c>
      <c r="B492" t="s">
        <v>4157</v>
      </c>
      <c r="C492" s="7">
        <v>45948</v>
      </c>
      <c r="D492" t="s">
        <v>241</v>
      </c>
      <c r="E492" t="s">
        <v>3116</v>
      </c>
      <c r="F492" t="s">
        <v>715</v>
      </c>
      <c r="G492" t="s">
        <v>1278</v>
      </c>
      <c r="H492">
        <v>8230</v>
      </c>
      <c r="I492">
        <v>75.56</v>
      </c>
      <c r="J492" t="s">
        <v>3038</v>
      </c>
      <c r="K492">
        <v>621858.80000000005</v>
      </c>
      <c r="L492">
        <v>18</v>
      </c>
      <c r="M492">
        <v>111934.58</v>
      </c>
      <c r="N492">
        <v>733793.38</v>
      </c>
      <c r="O492" s="11">
        <f>IFERROR(INDEX(PO!$G$4:$G$563,MATCH(F492,PO!$A$4:$A$563,0)),"")</f>
        <v>75.56</v>
      </c>
      <c r="P492" s="12">
        <f>IFERROR(INDEX(GRN!$E$4:$E$559,MATCH(G492,GRN!$A$4:$A$559,0)),"")</f>
        <v>8230</v>
      </c>
      <c r="Q492" s="10" t="str">
        <f t="shared" si="49"/>
        <v/>
      </c>
      <c r="R492" s="10" t="str">
        <f t="shared" si="50"/>
        <v/>
      </c>
      <c r="S492" s="10" t="str">
        <f t="shared" si="51"/>
        <v/>
      </c>
      <c r="T492" s="10" t="str">
        <f t="shared" si="52"/>
        <v/>
      </c>
      <c r="U492" s="13" t="str">
        <f>IF(J492="Billet",I492/INDEX(Bench!$B$4:$B$15,MATCH(TEXT(C492,"yyyy-mm"),Bench!$A$4:$A$15,0))-1,"")</f>
        <v/>
      </c>
      <c r="V492" s="10" t="str">
        <f t="shared" si="53"/>
        <v/>
      </c>
      <c r="W492" s="10">
        <f>IF(E492="","n/a",COUNTIFS(GSTR2B!$B$4:$B$552,E492,GSTR2B!$C$4:$C$552,B492))</f>
        <v>1</v>
      </c>
      <c r="X492" s="10" t="str">
        <f t="shared" si="54"/>
        <v/>
      </c>
      <c r="Y492" s="11">
        <f>IF(N(W492)&gt;0,SUMIFS(GSTR2B!$F$4:$F$552,GSTR2B!$B$4:$B$552,E492,GSTR2B!$C$4:$C$552,B492),"")</f>
        <v>111934.58</v>
      </c>
      <c r="Z492" s="10" t="str">
        <f t="shared" si="55"/>
        <v/>
      </c>
    </row>
    <row r="493" spans="1:26" x14ac:dyDescent="0.3">
      <c r="A493" t="s">
        <v>4158</v>
      </c>
      <c r="B493" t="s">
        <v>4159</v>
      </c>
      <c r="C493" s="7">
        <v>45799</v>
      </c>
      <c r="D493" t="s">
        <v>218</v>
      </c>
      <c r="E493" t="s">
        <v>3081</v>
      </c>
      <c r="F493" t="s">
        <v>716</v>
      </c>
      <c r="G493" t="s">
        <v>1279</v>
      </c>
      <c r="H493">
        <v>6</v>
      </c>
      <c r="I493">
        <v>62282.400000000001</v>
      </c>
      <c r="J493" t="s">
        <v>3053</v>
      </c>
      <c r="K493">
        <v>373694.4</v>
      </c>
      <c r="L493">
        <v>5</v>
      </c>
      <c r="M493">
        <v>18684.72</v>
      </c>
      <c r="N493">
        <v>392379.12</v>
      </c>
      <c r="O493" s="11">
        <f>IFERROR(INDEX(PO!$G$4:$G$563,MATCH(F493,PO!$A$4:$A$563,0)),"")</f>
        <v>62282.400000000001</v>
      </c>
      <c r="P493" s="12">
        <f>IFERROR(INDEX(GRN!$E$4:$E$559,MATCH(G493,GRN!$A$4:$A$559,0)),"")</f>
        <v>6</v>
      </c>
      <c r="Q493" s="10" t="str">
        <f t="shared" si="49"/>
        <v/>
      </c>
      <c r="R493" s="10" t="str">
        <f t="shared" si="50"/>
        <v/>
      </c>
      <c r="S493" s="10" t="str">
        <f t="shared" si="51"/>
        <v/>
      </c>
      <c r="T493" s="10" t="str">
        <f t="shared" si="52"/>
        <v/>
      </c>
      <c r="U493" s="13" t="str">
        <f>IF(J493="Billet",I493/INDEX(Bench!$B$4:$B$15,MATCH(TEXT(C493,"yyyy-mm"),Bench!$A$4:$A$15,0))-1,"")</f>
        <v/>
      </c>
      <c r="V493" s="10" t="str">
        <f t="shared" si="53"/>
        <v/>
      </c>
      <c r="W493" s="10">
        <f>IF(E493="","n/a",COUNTIFS(GSTR2B!$B$4:$B$552,E493,GSTR2B!$C$4:$C$552,B493))</f>
        <v>1</v>
      </c>
      <c r="X493" s="10" t="str">
        <f t="shared" si="54"/>
        <v/>
      </c>
      <c r="Y493" s="11">
        <f>IF(N(W493)&gt;0,SUMIFS(GSTR2B!$F$4:$F$552,GSTR2B!$B$4:$B$552,E493,GSTR2B!$C$4:$C$552,B493),"")</f>
        <v>18684.72</v>
      </c>
      <c r="Z493" s="10" t="str">
        <f t="shared" si="55"/>
        <v/>
      </c>
    </row>
    <row r="494" spans="1:26" x14ac:dyDescent="0.3">
      <c r="A494" t="s">
        <v>4160</v>
      </c>
      <c r="B494" t="s">
        <v>4161</v>
      </c>
      <c r="C494" s="7">
        <v>45832</v>
      </c>
      <c r="D494" t="s">
        <v>323</v>
      </c>
      <c r="E494" t="s">
        <v>3137</v>
      </c>
      <c r="F494" t="s">
        <v>717</v>
      </c>
      <c r="H494">
        <v>13148</v>
      </c>
      <c r="I494">
        <v>249.94</v>
      </c>
      <c r="J494" t="s">
        <v>3032</v>
      </c>
      <c r="K494">
        <v>3286211.12</v>
      </c>
      <c r="L494">
        <v>18</v>
      </c>
      <c r="M494">
        <v>591518</v>
      </c>
      <c r="N494">
        <v>3877729.12</v>
      </c>
      <c r="O494" s="11">
        <f>IFERROR(INDEX(PO!$G$4:$G$563,MATCH(F494,PO!$A$4:$A$563,0)),"")</f>
        <v>249.94</v>
      </c>
      <c r="P494" s="12" t="str">
        <f>IFERROR(INDEX(GRN!$E$4:$E$559,MATCH(G494,GRN!$A$4:$A$559,0)),"")</f>
        <v/>
      </c>
      <c r="Q494" s="10" t="str">
        <f t="shared" si="49"/>
        <v/>
      </c>
      <c r="R494" s="10" t="str">
        <f t="shared" si="50"/>
        <v/>
      </c>
      <c r="S494" s="10" t="str">
        <f t="shared" si="51"/>
        <v>FLAG</v>
      </c>
      <c r="T494" s="10" t="str">
        <f t="shared" si="52"/>
        <v/>
      </c>
      <c r="U494" s="13">
        <f>IF(J494="Billet",I494/INDEX(Bench!$B$4:$B$15,MATCH(TEXT(C494,"yyyy-mm"),Bench!$A$4:$A$15,0))-1,"")</f>
        <v>2.8813698855684633E-2</v>
      </c>
      <c r="V494" s="10" t="str">
        <f t="shared" si="53"/>
        <v/>
      </c>
      <c r="W494" s="10">
        <f>IF(E494="","n/a",COUNTIFS(GSTR2B!$B$4:$B$552,E494,GSTR2B!$C$4:$C$552,B494))</f>
        <v>1</v>
      </c>
      <c r="X494" s="10" t="str">
        <f t="shared" si="54"/>
        <v/>
      </c>
      <c r="Y494" s="11">
        <f>IF(N(W494)&gt;0,SUMIFS(GSTR2B!$F$4:$F$552,GSTR2B!$B$4:$B$552,E494,GSTR2B!$C$4:$C$552,B494),"")</f>
        <v>591518</v>
      </c>
      <c r="Z494" s="10" t="str">
        <f t="shared" si="55"/>
        <v/>
      </c>
    </row>
    <row r="495" spans="1:26" x14ac:dyDescent="0.3">
      <c r="A495" t="s">
        <v>4162</v>
      </c>
      <c r="B495" t="s">
        <v>4163</v>
      </c>
      <c r="C495" s="7">
        <v>45773</v>
      </c>
      <c r="D495" t="s">
        <v>300</v>
      </c>
      <c r="E495" t="s">
        <v>3109</v>
      </c>
      <c r="F495" t="s">
        <v>718</v>
      </c>
      <c r="G495" t="s">
        <v>1280</v>
      </c>
      <c r="H495">
        <v>1</v>
      </c>
      <c r="I495">
        <v>74640.960000000006</v>
      </c>
      <c r="J495" t="s">
        <v>3059</v>
      </c>
      <c r="K495">
        <v>74640.960000000006</v>
      </c>
      <c r="L495">
        <v>18</v>
      </c>
      <c r="M495">
        <v>13435.37</v>
      </c>
      <c r="N495">
        <v>88076.33</v>
      </c>
      <c r="O495" s="11">
        <f>IFERROR(INDEX(PO!$G$4:$G$563,MATCH(F495,PO!$A$4:$A$563,0)),"")</f>
        <v>74640.960000000006</v>
      </c>
      <c r="P495" s="12">
        <f>IFERROR(INDEX(GRN!$E$4:$E$559,MATCH(G495,GRN!$A$4:$A$559,0)),"")</f>
        <v>1</v>
      </c>
      <c r="Q495" s="10" t="str">
        <f t="shared" si="49"/>
        <v/>
      </c>
      <c r="R495" s="10" t="str">
        <f t="shared" si="50"/>
        <v/>
      </c>
      <c r="S495" s="10" t="str">
        <f t="shared" si="51"/>
        <v/>
      </c>
      <c r="T495" s="10" t="str">
        <f t="shared" si="52"/>
        <v/>
      </c>
      <c r="U495" s="13" t="str">
        <f>IF(J495="Billet",I495/INDEX(Bench!$B$4:$B$15,MATCH(TEXT(C495,"yyyy-mm"),Bench!$A$4:$A$15,0))-1,"")</f>
        <v/>
      </c>
      <c r="V495" s="10" t="str">
        <f t="shared" si="53"/>
        <v/>
      </c>
      <c r="W495" s="10">
        <f>IF(E495="","n/a",COUNTIFS(GSTR2B!$B$4:$B$552,E495,GSTR2B!$C$4:$C$552,B495))</f>
        <v>1</v>
      </c>
      <c r="X495" s="10" t="str">
        <f t="shared" si="54"/>
        <v/>
      </c>
      <c r="Y495" s="11">
        <f>IF(N(W495)&gt;0,SUMIFS(GSTR2B!$F$4:$F$552,GSTR2B!$B$4:$B$552,E495,GSTR2B!$C$4:$C$552,B495),"")</f>
        <v>13435.37</v>
      </c>
      <c r="Z495" s="10" t="str">
        <f t="shared" si="55"/>
        <v/>
      </c>
    </row>
    <row r="496" spans="1:26" x14ac:dyDescent="0.3">
      <c r="A496" t="s">
        <v>4164</v>
      </c>
      <c r="B496" t="s">
        <v>4165</v>
      </c>
      <c r="C496" s="7">
        <v>45992</v>
      </c>
      <c r="D496" t="s">
        <v>253</v>
      </c>
      <c r="E496" t="s">
        <v>3129</v>
      </c>
      <c r="F496" t="s">
        <v>719</v>
      </c>
      <c r="G496" t="s">
        <v>1281</v>
      </c>
      <c r="H496">
        <v>5</v>
      </c>
      <c r="I496">
        <v>61749.06</v>
      </c>
      <c r="J496" t="s">
        <v>3053</v>
      </c>
      <c r="K496">
        <v>308745.3</v>
      </c>
      <c r="L496">
        <v>5</v>
      </c>
      <c r="M496">
        <v>15437.26</v>
      </c>
      <c r="N496">
        <v>324182.56</v>
      </c>
      <c r="O496" s="11">
        <f>IFERROR(INDEX(PO!$G$4:$G$563,MATCH(F496,PO!$A$4:$A$563,0)),"")</f>
        <v>61749.06</v>
      </c>
      <c r="P496" s="12">
        <f>IFERROR(INDEX(GRN!$E$4:$E$559,MATCH(G496,GRN!$A$4:$A$559,0)),"")</f>
        <v>5</v>
      </c>
      <c r="Q496" s="10" t="str">
        <f t="shared" si="49"/>
        <v/>
      </c>
      <c r="R496" s="10" t="str">
        <f t="shared" si="50"/>
        <v/>
      </c>
      <c r="S496" s="10" t="str">
        <f t="shared" si="51"/>
        <v/>
      </c>
      <c r="T496" s="10" t="str">
        <f t="shared" si="52"/>
        <v/>
      </c>
      <c r="U496" s="13" t="str">
        <f>IF(J496="Billet",I496/INDEX(Bench!$B$4:$B$15,MATCH(TEXT(C496,"yyyy-mm"),Bench!$A$4:$A$15,0))-1,"")</f>
        <v/>
      </c>
      <c r="V496" s="10" t="str">
        <f t="shared" si="53"/>
        <v/>
      </c>
      <c r="W496" s="10">
        <f>IF(E496="","n/a",COUNTIFS(GSTR2B!$B$4:$B$552,E496,GSTR2B!$C$4:$C$552,B496))</f>
        <v>1</v>
      </c>
      <c r="X496" s="10" t="str">
        <f t="shared" si="54"/>
        <v/>
      </c>
      <c r="Y496" s="11">
        <f>IF(N(W496)&gt;0,SUMIFS(GSTR2B!$F$4:$F$552,GSTR2B!$B$4:$B$552,E496,GSTR2B!$C$4:$C$552,B496),"")</f>
        <v>15437.26</v>
      </c>
      <c r="Z496" s="10" t="str">
        <f t="shared" si="55"/>
        <v/>
      </c>
    </row>
    <row r="497" spans="1:26" x14ac:dyDescent="0.3">
      <c r="A497" t="s">
        <v>4166</v>
      </c>
      <c r="B497" t="s">
        <v>4167</v>
      </c>
      <c r="C497" s="7">
        <v>45967</v>
      </c>
      <c r="D497" t="s">
        <v>193</v>
      </c>
      <c r="E497" t="s">
        <v>3056</v>
      </c>
      <c r="F497" t="s">
        <v>720</v>
      </c>
      <c r="G497" t="s">
        <v>1282</v>
      </c>
      <c r="H497">
        <v>6</v>
      </c>
      <c r="I497">
        <v>57942.73</v>
      </c>
      <c r="J497" t="s">
        <v>3053</v>
      </c>
      <c r="K497">
        <v>347656.38</v>
      </c>
      <c r="L497">
        <v>5</v>
      </c>
      <c r="M497">
        <v>17382.82</v>
      </c>
      <c r="N497">
        <v>365039.2</v>
      </c>
      <c r="O497" s="11">
        <f>IFERROR(INDEX(PO!$G$4:$G$563,MATCH(F497,PO!$A$4:$A$563,0)),"")</f>
        <v>57942.73</v>
      </c>
      <c r="P497" s="12">
        <f>IFERROR(INDEX(GRN!$E$4:$E$559,MATCH(G497,GRN!$A$4:$A$559,0)),"")</f>
        <v>6</v>
      </c>
      <c r="Q497" s="10" t="str">
        <f t="shared" si="49"/>
        <v/>
      </c>
      <c r="R497" s="10" t="str">
        <f t="shared" si="50"/>
        <v/>
      </c>
      <c r="S497" s="10" t="str">
        <f t="shared" si="51"/>
        <v/>
      </c>
      <c r="T497" s="10" t="str">
        <f t="shared" si="52"/>
        <v/>
      </c>
      <c r="U497" s="13" t="str">
        <f>IF(J497="Billet",I497/INDEX(Bench!$B$4:$B$15,MATCH(TEXT(C497,"yyyy-mm"),Bench!$A$4:$A$15,0))-1,"")</f>
        <v/>
      </c>
      <c r="V497" s="10" t="str">
        <f t="shared" si="53"/>
        <v/>
      </c>
      <c r="W497" s="10">
        <f>IF(E497="","n/a",COUNTIFS(GSTR2B!$B$4:$B$552,E497,GSTR2B!$C$4:$C$552,B497))</f>
        <v>1</v>
      </c>
      <c r="X497" s="10" t="str">
        <f t="shared" si="54"/>
        <v/>
      </c>
      <c r="Y497" s="11">
        <f>IF(N(W497)&gt;0,SUMIFS(GSTR2B!$F$4:$F$552,GSTR2B!$B$4:$B$552,E497,GSTR2B!$C$4:$C$552,B497),"")</f>
        <v>17382.82</v>
      </c>
      <c r="Z497" s="10" t="str">
        <f t="shared" si="55"/>
        <v/>
      </c>
    </row>
    <row r="498" spans="1:26" x14ac:dyDescent="0.3">
      <c r="A498" t="s">
        <v>4168</v>
      </c>
      <c r="B498" t="s">
        <v>4169</v>
      </c>
      <c r="C498" s="7">
        <v>45840</v>
      </c>
      <c r="D498" t="s">
        <v>244</v>
      </c>
      <c r="E498" t="s">
        <v>3133</v>
      </c>
      <c r="F498" t="s">
        <v>721</v>
      </c>
      <c r="G498" t="s">
        <v>1283</v>
      </c>
      <c r="H498">
        <v>0</v>
      </c>
      <c r="I498">
        <v>175479.39</v>
      </c>
      <c r="J498" t="s">
        <v>3059</v>
      </c>
      <c r="K498">
        <v>0</v>
      </c>
      <c r="L498">
        <v>18</v>
      </c>
      <c r="M498">
        <v>0</v>
      </c>
      <c r="N498">
        <v>0</v>
      </c>
      <c r="O498" s="11">
        <f>IFERROR(INDEX(PO!$G$4:$G$563,MATCH(F498,PO!$A$4:$A$563,0)),"")</f>
        <v>175479.39</v>
      </c>
      <c r="P498" s="12">
        <f>IFERROR(INDEX(GRN!$E$4:$E$559,MATCH(G498,GRN!$A$4:$A$559,0)),"")</f>
        <v>0</v>
      </c>
      <c r="Q498" s="10" t="str">
        <f t="shared" si="49"/>
        <v/>
      </c>
      <c r="R498" s="10" t="str">
        <f t="shared" si="50"/>
        <v/>
      </c>
      <c r="S498" s="10" t="str">
        <f t="shared" si="51"/>
        <v/>
      </c>
      <c r="T498" s="10" t="str">
        <f t="shared" si="52"/>
        <v/>
      </c>
      <c r="U498" s="13" t="str">
        <f>IF(J498="Billet",I498/INDEX(Bench!$B$4:$B$15,MATCH(TEXT(C498,"yyyy-mm"),Bench!$A$4:$A$15,0))-1,"")</f>
        <v/>
      </c>
      <c r="V498" s="10" t="str">
        <f t="shared" si="53"/>
        <v/>
      </c>
      <c r="W498" s="10">
        <f>IF(E498="","n/a",COUNTIFS(GSTR2B!$B$4:$B$552,E498,GSTR2B!$C$4:$C$552,B498))</f>
        <v>1</v>
      </c>
      <c r="X498" s="10" t="str">
        <f t="shared" si="54"/>
        <v/>
      </c>
      <c r="Y498" s="11">
        <f>IF(N(W498)&gt;0,SUMIFS(GSTR2B!$F$4:$F$552,GSTR2B!$B$4:$B$552,E498,GSTR2B!$C$4:$C$552,B498),"")</f>
        <v>0</v>
      </c>
      <c r="Z498" s="10" t="str">
        <f t="shared" si="55"/>
        <v/>
      </c>
    </row>
    <row r="499" spans="1:26" x14ac:dyDescent="0.3">
      <c r="A499" t="s">
        <v>4170</v>
      </c>
      <c r="B499" t="s">
        <v>4171</v>
      </c>
      <c r="C499" s="7">
        <v>45835</v>
      </c>
      <c r="D499" t="s">
        <v>227</v>
      </c>
      <c r="E499" t="s">
        <v>3034</v>
      </c>
      <c r="F499" t="s">
        <v>722</v>
      </c>
      <c r="G499" t="s">
        <v>1284</v>
      </c>
      <c r="H499">
        <v>7583</v>
      </c>
      <c r="I499">
        <v>241.6</v>
      </c>
      <c r="J499" t="s">
        <v>3032</v>
      </c>
      <c r="K499">
        <v>1832052.8</v>
      </c>
      <c r="L499">
        <v>18</v>
      </c>
      <c r="M499">
        <v>329769.5</v>
      </c>
      <c r="N499">
        <v>2161822.2999999998</v>
      </c>
      <c r="O499" s="11">
        <f>IFERROR(INDEX(PO!$G$4:$G$563,MATCH(F499,PO!$A$4:$A$563,0)),"")</f>
        <v>241.6</v>
      </c>
      <c r="P499" s="12">
        <f>IFERROR(INDEX(GRN!$E$4:$E$559,MATCH(G499,GRN!$A$4:$A$559,0)),"")</f>
        <v>7583</v>
      </c>
      <c r="Q499" s="10" t="str">
        <f t="shared" si="49"/>
        <v/>
      </c>
      <c r="R499" s="10" t="str">
        <f t="shared" si="50"/>
        <v/>
      </c>
      <c r="S499" s="10" t="str">
        <f t="shared" si="51"/>
        <v/>
      </c>
      <c r="T499" s="10" t="str">
        <f t="shared" si="52"/>
        <v/>
      </c>
      <c r="U499" s="13">
        <f>IF(J499="Billet",I499/INDEX(Bench!$B$4:$B$15,MATCH(TEXT(C499,"yyyy-mm"),Bench!$A$4:$A$15,0))-1,"")</f>
        <v>-5.5157652095167986E-3</v>
      </c>
      <c r="V499" s="10" t="str">
        <f t="shared" si="53"/>
        <v/>
      </c>
      <c r="W499" s="10">
        <f>IF(E499="","n/a",COUNTIFS(GSTR2B!$B$4:$B$552,E499,GSTR2B!$C$4:$C$552,B499))</f>
        <v>1</v>
      </c>
      <c r="X499" s="10" t="str">
        <f t="shared" si="54"/>
        <v/>
      </c>
      <c r="Y499" s="11">
        <f>IF(N(W499)&gt;0,SUMIFS(GSTR2B!$F$4:$F$552,GSTR2B!$B$4:$B$552,E499,GSTR2B!$C$4:$C$552,B499),"")</f>
        <v>329769.5</v>
      </c>
      <c r="Z499" s="10" t="str">
        <f t="shared" si="55"/>
        <v/>
      </c>
    </row>
    <row r="500" spans="1:26" x14ac:dyDescent="0.3">
      <c r="A500" t="s">
        <v>4172</v>
      </c>
      <c r="B500" t="s">
        <v>4173</v>
      </c>
      <c r="C500" s="7">
        <v>46044</v>
      </c>
      <c r="D500" t="s">
        <v>235</v>
      </c>
      <c r="E500" t="s">
        <v>3085</v>
      </c>
      <c r="F500" t="s">
        <v>723</v>
      </c>
      <c r="G500" t="s">
        <v>1285</v>
      </c>
      <c r="H500">
        <v>1</v>
      </c>
      <c r="I500">
        <v>104600.78</v>
      </c>
      <c r="J500" t="s">
        <v>3059</v>
      </c>
      <c r="K500">
        <v>104600.78</v>
      </c>
      <c r="L500">
        <v>18</v>
      </c>
      <c r="M500">
        <v>18828.14</v>
      </c>
      <c r="N500">
        <v>123428.92</v>
      </c>
      <c r="O500" s="11">
        <f>IFERROR(INDEX(PO!$G$4:$G$563,MATCH(F500,PO!$A$4:$A$563,0)),"")</f>
        <v>104600.78</v>
      </c>
      <c r="P500" s="12">
        <f>IFERROR(INDEX(GRN!$E$4:$E$559,MATCH(G500,GRN!$A$4:$A$559,0)),"")</f>
        <v>1</v>
      </c>
      <c r="Q500" s="10" t="str">
        <f t="shared" si="49"/>
        <v/>
      </c>
      <c r="R500" s="10" t="str">
        <f t="shared" si="50"/>
        <v/>
      </c>
      <c r="S500" s="10" t="str">
        <f t="shared" si="51"/>
        <v/>
      </c>
      <c r="T500" s="10" t="str">
        <f t="shared" si="52"/>
        <v/>
      </c>
      <c r="U500" s="13" t="str">
        <f>IF(J500="Billet",I500/INDEX(Bench!$B$4:$B$15,MATCH(TEXT(C500,"yyyy-mm"),Bench!$A$4:$A$15,0))-1,"")</f>
        <v/>
      </c>
      <c r="V500" s="10" t="str">
        <f t="shared" si="53"/>
        <v/>
      </c>
      <c r="W500" s="10">
        <f>IF(E500="","n/a",COUNTIFS(GSTR2B!$B$4:$B$552,E500,GSTR2B!$C$4:$C$552,B500))</f>
        <v>1</v>
      </c>
      <c r="X500" s="10" t="str">
        <f t="shared" si="54"/>
        <v/>
      </c>
      <c r="Y500" s="11">
        <f>IF(N(W500)&gt;0,SUMIFS(GSTR2B!$F$4:$F$552,GSTR2B!$B$4:$B$552,E500,GSTR2B!$C$4:$C$552,B500),"")</f>
        <v>18828.14</v>
      </c>
      <c r="Z500" s="10" t="str">
        <f t="shared" si="55"/>
        <v/>
      </c>
    </row>
    <row r="501" spans="1:26" x14ac:dyDescent="0.3">
      <c r="A501" t="s">
        <v>4174</v>
      </c>
      <c r="B501" t="s">
        <v>4175</v>
      </c>
      <c r="C501" s="7">
        <v>46046</v>
      </c>
      <c r="D501" t="s">
        <v>229</v>
      </c>
      <c r="E501" t="s">
        <v>3077</v>
      </c>
      <c r="F501" t="s">
        <v>724</v>
      </c>
      <c r="G501" t="s">
        <v>1286</v>
      </c>
      <c r="H501">
        <v>1681</v>
      </c>
      <c r="I501">
        <v>602.66</v>
      </c>
      <c r="J501" t="s">
        <v>3048</v>
      </c>
      <c r="K501">
        <v>1013071.46</v>
      </c>
      <c r="L501">
        <v>18</v>
      </c>
      <c r="M501">
        <v>182352.86</v>
      </c>
      <c r="N501">
        <v>1195424.32</v>
      </c>
      <c r="O501" s="11">
        <f>IFERROR(INDEX(PO!$G$4:$G$563,MATCH(F501,PO!$A$4:$A$563,0)),"")</f>
        <v>602.66</v>
      </c>
      <c r="P501" s="12">
        <f>IFERROR(INDEX(GRN!$E$4:$E$559,MATCH(G501,GRN!$A$4:$A$559,0)),"")</f>
        <v>1681</v>
      </c>
      <c r="Q501" s="10" t="str">
        <f t="shared" si="49"/>
        <v/>
      </c>
      <c r="R501" s="10" t="str">
        <f t="shared" si="50"/>
        <v/>
      </c>
      <c r="S501" s="10" t="str">
        <f t="shared" si="51"/>
        <v/>
      </c>
      <c r="T501" s="10" t="str">
        <f t="shared" si="52"/>
        <v/>
      </c>
      <c r="U501" s="13" t="str">
        <f>IF(J501="Billet",I501/INDEX(Bench!$B$4:$B$15,MATCH(TEXT(C501,"yyyy-mm"),Bench!$A$4:$A$15,0))-1,"")</f>
        <v/>
      </c>
      <c r="V501" s="10" t="str">
        <f t="shared" si="53"/>
        <v/>
      </c>
      <c r="W501" s="10">
        <f>IF(E501="","n/a",COUNTIFS(GSTR2B!$B$4:$B$552,E501,GSTR2B!$C$4:$C$552,B501))</f>
        <v>1</v>
      </c>
      <c r="X501" s="10" t="str">
        <f t="shared" si="54"/>
        <v/>
      </c>
      <c r="Y501" s="11">
        <f>IF(N(W501)&gt;0,SUMIFS(GSTR2B!$F$4:$F$552,GSTR2B!$B$4:$B$552,E501,GSTR2B!$C$4:$C$552,B501),"")</f>
        <v>182352.86</v>
      </c>
      <c r="Z501" s="10" t="str">
        <f t="shared" si="55"/>
        <v/>
      </c>
    </row>
    <row r="502" spans="1:26" x14ac:dyDescent="0.3">
      <c r="A502" t="s">
        <v>4176</v>
      </c>
      <c r="B502" t="s">
        <v>4177</v>
      </c>
      <c r="C502" s="7">
        <v>45851</v>
      </c>
      <c r="D502" t="s">
        <v>212</v>
      </c>
      <c r="E502" t="s">
        <v>3141</v>
      </c>
      <c r="F502" t="s">
        <v>725</v>
      </c>
      <c r="G502" t="s">
        <v>1287</v>
      </c>
      <c r="H502">
        <v>7630</v>
      </c>
      <c r="I502">
        <v>85.47</v>
      </c>
      <c r="J502" t="s">
        <v>3038</v>
      </c>
      <c r="K502">
        <v>652136.1</v>
      </c>
      <c r="L502">
        <v>18</v>
      </c>
      <c r="M502">
        <v>117384.5</v>
      </c>
      <c r="N502">
        <v>769520.6</v>
      </c>
      <c r="O502" s="11">
        <f>IFERROR(INDEX(PO!$G$4:$G$563,MATCH(F502,PO!$A$4:$A$563,0)),"")</f>
        <v>85.47</v>
      </c>
      <c r="P502" s="12">
        <f>IFERROR(INDEX(GRN!$E$4:$E$559,MATCH(G502,GRN!$A$4:$A$559,0)),"")</f>
        <v>7630</v>
      </c>
      <c r="Q502" s="10" t="str">
        <f t="shared" si="49"/>
        <v/>
      </c>
      <c r="R502" s="10" t="str">
        <f t="shared" si="50"/>
        <v/>
      </c>
      <c r="S502" s="10" t="str">
        <f t="shared" si="51"/>
        <v/>
      </c>
      <c r="T502" s="10" t="str">
        <f t="shared" si="52"/>
        <v/>
      </c>
      <c r="U502" s="13" t="str">
        <f>IF(J502="Billet",I502/INDEX(Bench!$B$4:$B$15,MATCH(TEXT(C502,"yyyy-mm"),Bench!$A$4:$A$15,0))-1,"")</f>
        <v/>
      </c>
      <c r="V502" s="10" t="str">
        <f t="shared" si="53"/>
        <v/>
      </c>
      <c r="W502" s="10">
        <f>IF(E502="","n/a",COUNTIFS(GSTR2B!$B$4:$B$552,E502,GSTR2B!$C$4:$C$552,B502))</f>
        <v>1</v>
      </c>
      <c r="X502" s="10" t="str">
        <f t="shared" si="54"/>
        <v/>
      </c>
      <c r="Y502" s="11">
        <f>IF(N(W502)&gt;0,SUMIFS(GSTR2B!$F$4:$F$552,GSTR2B!$B$4:$B$552,E502,GSTR2B!$C$4:$C$552,B502),"")</f>
        <v>117384.5</v>
      </c>
      <c r="Z502" s="10" t="str">
        <f t="shared" si="55"/>
        <v/>
      </c>
    </row>
    <row r="503" spans="1:26" x14ac:dyDescent="0.3">
      <c r="A503" t="s">
        <v>4178</v>
      </c>
      <c r="B503" t="s">
        <v>4179</v>
      </c>
      <c r="C503" s="7">
        <v>46045</v>
      </c>
      <c r="D503" t="s">
        <v>241</v>
      </c>
      <c r="E503" t="s">
        <v>3116</v>
      </c>
      <c r="F503" t="s">
        <v>726</v>
      </c>
      <c r="G503" t="s">
        <v>1288</v>
      </c>
      <c r="H503">
        <v>5984</v>
      </c>
      <c r="I503">
        <v>88.49</v>
      </c>
      <c r="J503" t="s">
        <v>3038</v>
      </c>
      <c r="K503">
        <v>529524.16</v>
      </c>
      <c r="L503">
        <v>18</v>
      </c>
      <c r="M503">
        <v>95314.35</v>
      </c>
      <c r="N503">
        <v>624838.51</v>
      </c>
      <c r="O503" s="11">
        <f>IFERROR(INDEX(PO!$G$4:$G$563,MATCH(F503,PO!$A$4:$A$563,0)),"")</f>
        <v>88.49</v>
      </c>
      <c r="P503" s="12">
        <f>IFERROR(INDEX(GRN!$E$4:$E$559,MATCH(G503,GRN!$A$4:$A$559,0)),"")</f>
        <v>5984</v>
      </c>
      <c r="Q503" s="10" t="str">
        <f t="shared" si="49"/>
        <v/>
      </c>
      <c r="R503" s="10" t="str">
        <f t="shared" si="50"/>
        <v/>
      </c>
      <c r="S503" s="10" t="str">
        <f t="shared" si="51"/>
        <v/>
      </c>
      <c r="T503" s="10" t="str">
        <f t="shared" si="52"/>
        <v/>
      </c>
      <c r="U503" s="13" t="str">
        <f>IF(J503="Billet",I503/INDEX(Bench!$B$4:$B$15,MATCH(TEXT(C503,"yyyy-mm"),Bench!$A$4:$A$15,0))-1,"")</f>
        <v/>
      </c>
      <c r="V503" s="10" t="str">
        <f t="shared" si="53"/>
        <v/>
      </c>
      <c r="W503" s="10">
        <f>IF(E503="","n/a",COUNTIFS(GSTR2B!$B$4:$B$552,E503,GSTR2B!$C$4:$C$552,B503))</f>
        <v>1</v>
      </c>
      <c r="X503" s="10" t="str">
        <f t="shared" si="54"/>
        <v/>
      </c>
      <c r="Y503" s="11">
        <f>IF(N(W503)&gt;0,SUMIFS(GSTR2B!$F$4:$F$552,GSTR2B!$B$4:$B$552,E503,GSTR2B!$C$4:$C$552,B503),"")</f>
        <v>95314.35</v>
      </c>
      <c r="Z503" s="10" t="str">
        <f t="shared" si="55"/>
        <v/>
      </c>
    </row>
    <row r="504" spans="1:26" x14ac:dyDescent="0.3">
      <c r="A504" t="s">
        <v>4180</v>
      </c>
      <c r="B504" t="s">
        <v>4181</v>
      </c>
      <c r="C504" s="7">
        <v>45812</v>
      </c>
      <c r="D504" t="s">
        <v>262</v>
      </c>
      <c r="E504" t="s">
        <v>3149</v>
      </c>
      <c r="F504" t="s">
        <v>727</v>
      </c>
      <c r="G504" t="s">
        <v>1289</v>
      </c>
      <c r="H504">
        <v>666</v>
      </c>
      <c r="I504">
        <v>208.6</v>
      </c>
      <c r="J504" t="s">
        <v>3048</v>
      </c>
      <c r="K504">
        <v>138927.6</v>
      </c>
      <c r="L504">
        <v>18</v>
      </c>
      <c r="M504">
        <v>25006.97</v>
      </c>
      <c r="N504">
        <v>163934.57</v>
      </c>
      <c r="O504" s="11">
        <f>IFERROR(INDEX(PO!$G$4:$G$563,MATCH(F504,PO!$A$4:$A$563,0)),"")</f>
        <v>208.6</v>
      </c>
      <c r="P504" s="12">
        <f>IFERROR(INDEX(GRN!$E$4:$E$559,MATCH(G504,GRN!$A$4:$A$559,0)),"")</f>
        <v>666</v>
      </c>
      <c r="Q504" s="10" t="str">
        <f t="shared" si="49"/>
        <v/>
      </c>
      <c r="R504" s="10" t="str">
        <f t="shared" si="50"/>
        <v/>
      </c>
      <c r="S504" s="10" t="str">
        <f t="shared" si="51"/>
        <v/>
      </c>
      <c r="T504" s="10" t="str">
        <f t="shared" si="52"/>
        <v/>
      </c>
      <c r="U504" s="13" t="str">
        <f>IF(J504="Billet",I504/INDEX(Bench!$B$4:$B$15,MATCH(TEXT(C504,"yyyy-mm"),Bench!$A$4:$A$15,0))-1,"")</f>
        <v/>
      </c>
      <c r="V504" s="10" t="str">
        <f t="shared" si="53"/>
        <v/>
      </c>
      <c r="W504" s="10">
        <f>IF(E504="","n/a",COUNTIFS(GSTR2B!$B$4:$B$552,E504,GSTR2B!$C$4:$C$552,B504))</f>
        <v>1</v>
      </c>
      <c r="X504" s="10" t="str">
        <f t="shared" si="54"/>
        <v/>
      </c>
      <c r="Y504" s="11">
        <f>IF(N(W504)&gt;0,SUMIFS(GSTR2B!$F$4:$F$552,GSTR2B!$B$4:$B$552,E504,GSTR2B!$C$4:$C$552,B504),"")</f>
        <v>25006.97</v>
      </c>
      <c r="Z504" s="10" t="str">
        <f t="shared" si="55"/>
        <v/>
      </c>
    </row>
    <row r="505" spans="1:26" x14ac:dyDescent="0.3">
      <c r="A505" t="s">
        <v>4182</v>
      </c>
      <c r="B505" t="s">
        <v>4183</v>
      </c>
      <c r="C505" s="7">
        <v>45886</v>
      </c>
      <c r="D505" t="s">
        <v>311</v>
      </c>
      <c r="E505" t="s">
        <v>3065</v>
      </c>
      <c r="F505" t="s">
        <v>728</v>
      </c>
      <c r="G505" t="s">
        <v>1290</v>
      </c>
      <c r="H505">
        <v>12851</v>
      </c>
      <c r="I505">
        <v>248.84</v>
      </c>
      <c r="J505" t="s">
        <v>3032</v>
      </c>
      <c r="K505">
        <v>3197842.84</v>
      </c>
      <c r="L505">
        <v>18</v>
      </c>
      <c r="M505">
        <v>575611.71</v>
      </c>
      <c r="N505">
        <v>3773454.55</v>
      </c>
      <c r="O505" s="11">
        <f>IFERROR(INDEX(PO!$G$4:$G$563,MATCH(F505,PO!$A$4:$A$563,0)),"")</f>
        <v>248.84</v>
      </c>
      <c r="P505" s="12">
        <f>IFERROR(INDEX(GRN!$E$4:$E$559,MATCH(G505,GRN!$A$4:$A$559,0)),"")</f>
        <v>12851</v>
      </c>
      <c r="Q505" s="10" t="str">
        <f t="shared" si="49"/>
        <v/>
      </c>
      <c r="R505" s="10" t="str">
        <f t="shared" si="50"/>
        <v/>
      </c>
      <c r="S505" s="10" t="str">
        <f t="shared" si="51"/>
        <v/>
      </c>
      <c r="T505" s="10" t="str">
        <f t="shared" si="52"/>
        <v/>
      </c>
      <c r="U505" s="13">
        <f>IF(J505="Billet",I505/INDEX(Bench!$B$4:$B$15,MATCH(TEXT(C505,"yyyy-mm"),Bench!$A$4:$A$15,0))-1,"")</f>
        <v>2.5721352019785648E-2</v>
      </c>
      <c r="V505" s="10" t="str">
        <f t="shared" si="53"/>
        <v/>
      </c>
      <c r="W505" s="10">
        <f>IF(E505="","n/a",COUNTIFS(GSTR2B!$B$4:$B$552,E505,GSTR2B!$C$4:$C$552,B505))</f>
        <v>1</v>
      </c>
      <c r="X505" s="10" t="str">
        <f t="shared" si="54"/>
        <v/>
      </c>
      <c r="Y505" s="11">
        <f>IF(N(W505)&gt;0,SUMIFS(GSTR2B!$F$4:$F$552,GSTR2B!$B$4:$B$552,E505,GSTR2B!$C$4:$C$552,B505),"")</f>
        <v>575611.71</v>
      </c>
      <c r="Z505" s="10" t="str">
        <f t="shared" si="55"/>
        <v/>
      </c>
    </row>
    <row r="506" spans="1:26" x14ac:dyDescent="0.3">
      <c r="A506" t="s">
        <v>4184</v>
      </c>
      <c r="B506" t="s">
        <v>4185</v>
      </c>
      <c r="C506" s="7">
        <v>45842</v>
      </c>
      <c r="D506" t="s">
        <v>210</v>
      </c>
      <c r="E506" t="s">
        <v>3045</v>
      </c>
      <c r="F506" t="s">
        <v>729</v>
      </c>
      <c r="G506" t="s">
        <v>1291</v>
      </c>
      <c r="H506">
        <v>1370</v>
      </c>
      <c r="I506">
        <v>114.51</v>
      </c>
      <c r="J506" t="s">
        <v>3043</v>
      </c>
      <c r="K506">
        <v>156878.70000000001</v>
      </c>
      <c r="L506">
        <v>18</v>
      </c>
      <c r="M506">
        <v>28238.17</v>
      </c>
      <c r="N506">
        <v>185116.87</v>
      </c>
      <c r="O506" s="11">
        <f>IFERROR(INDEX(PO!$G$4:$G$563,MATCH(F506,PO!$A$4:$A$563,0)),"")</f>
        <v>114.51</v>
      </c>
      <c r="P506" s="12">
        <f>IFERROR(INDEX(GRN!$E$4:$E$559,MATCH(G506,GRN!$A$4:$A$559,0)),"")</f>
        <v>1370</v>
      </c>
      <c r="Q506" s="10" t="str">
        <f t="shared" si="49"/>
        <v/>
      </c>
      <c r="R506" s="10" t="str">
        <f t="shared" si="50"/>
        <v/>
      </c>
      <c r="S506" s="10" t="str">
        <f t="shared" si="51"/>
        <v/>
      </c>
      <c r="T506" s="10" t="str">
        <f t="shared" si="52"/>
        <v/>
      </c>
      <c r="U506" s="13" t="str">
        <f>IF(J506="Billet",I506/INDEX(Bench!$B$4:$B$15,MATCH(TEXT(C506,"yyyy-mm"),Bench!$A$4:$A$15,0))-1,"")</f>
        <v/>
      </c>
      <c r="V506" s="10" t="str">
        <f t="shared" si="53"/>
        <v/>
      </c>
      <c r="W506" s="10">
        <f>IF(E506="","n/a",COUNTIFS(GSTR2B!$B$4:$B$552,E506,GSTR2B!$C$4:$C$552,B506))</f>
        <v>1</v>
      </c>
      <c r="X506" s="10" t="str">
        <f t="shared" si="54"/>
        <v/>
      </c>
      <c r="Y506" s="11">
        <f>IF(N(W506)&gt;0,SUMIFS(GSTR2B!$F$4:$F$552,GSTR2B!$B$4:$B$552,E506,GSTR2B!$C$4:$C$552,B506),"")</f>
        <v>28238.17</v>
      </c>
      <c r="Z506" s="10" t="str">
        <f t="shared" si="55"/>
        <v/>
      </c>
    </row>
    <row r="507" spans="1:26" x14ac:dyDescent="0.3">
      <c r="A507" t="s">
        <v>4186</v>
      </c>
      <c r="B507" t="s">
        <v>4187</v>
      </c>
      <c r="C507" s="7">
        <v>46089</v>
      </c>
      <c r="D507" t="s">
        <v>340</v>
      </c>
      <c r="E507" t="s">
        <v>3090</v>
      </c>
      <c r="F507" t="s">
        <v>730</v>
      </c>
      <c r="G507" t="s">
        <v>1292</v>
      </c>
      <c r="H507">
        <v>5198</v>
      </c>
      <c r="I507">
        <v>247.14</v>
      </c>
      <c r="J507" t="s">
        <v>3032</v>
      </c>
      <c r="K507">
        <v>1284633.72</v>
      </c>
      <c r="L507">
        <v>18</v>
      </c>
      <c r="M507">
        <v>231234.07</v>
      </c>
      <c r="N507">
        <v>1515867.79</v>
      </c>
      <c r="O507" s="11">
        <f>IFERROR(INDEX(PO!$G$4:$G$563,MATCH(F507,PO!$A$4:$A$563,0)),"")</f>
        <v>247.14</v>
      </c>
      <c r="P507" s="12">
        <f>IFERROR(INDEX(GRN!$E$4:$E$559,MATCH(G507,GRN!$A$4:$A$559,0)),"")</f>
        <v>5198</v>
      </c>
      <c r="Q507" s="10" t="str">
        <f t="shared" si="49"/>
        <v/>
      </c>
      <c r="R507" s="10" t="str">
        <f t="shared" si="50"/>
        <v/>
      </c>
      <c r="S507" s="10" t="str">
        <f t="shared" si="51"/>
        <v/>
      </c>
      <c r="T507" s="10" t="str">
        <f t="shared" si="52"/>
        <v/>
      </c>
      <c r="U507" s="13">
        <f>IF(J507="Billet",I507/INDEX(Bench!$B$4:$B$15,MATCH(TEXT(C507,"yyyy-mm"),Bench!$A$4:$A$15,0))-1,"")</f>
        <v>9.4351182453129567E-3</v>
      </c>
      <c r="V507" s="10" t="str">
        <f t="shared" si="53"/>
        <v/>
      </c>
      <c r="W507" s="10">
        <f>IF(E507="","n/a",COUNTIFS(GSTR2B!$B$4:$B$552,E507,GSTR2B!$C$4:$C$552,B507))</f>
        <v>1</v>
      </c>
      <c r="X507" s="10" t="str">
        <f t="shared" si="54"/>
        <v/>
      </c>
      <c r="Y507" s="11">
        <f>IF(N(W507)&gt;0,SUMIFS(GSTR2B!$F$4:$F$552,GSTR2B!$B$4:$B$552,E507,GSTR2B!$C$4:$C$552,B507),"")</f>
        <v>231234.07</v>
      </c>
      <c r="Z507" s="10" t="str">
        <f t="shared" si="55"/>
        <v/>
      </c>
    </row>
    <row r="508" spans="1:26" x14ac:dyDescent="0.3">
      <c r="A508" t="s">
        <v>4188</v>
      </c>
      <c r="B508" t="s">
        <v>4189</v>
      </c>
      <c r="C508" s="7">
        <v>45997</v>
      </c>
      <c r="D508" t="s">
        <v>229</v>
      </c>
      <c r="E508" t="s">
        <v>3077</v>
      </c>
      <c r="F508" t="s">
        <v>731</v>
      </c>
      <c r="G508" t="s">
        <v>1293</v>
      </c>
      <c r="H508">
        <v>2685</v>
      </c>
      <c r="I508">
        <v>312.26</v>
      </c>
      <c r="J508" t="s">
        <v>3048</v>
      </c>
      <c r="K508">
        <v>838418.1</v>
      </c>
      <c r="L508">
        <v>18</v>
      </c>
      <c r="M508">
        <v>150915.26</v>
      </c>
      <c r="N508">
        <v>989333.36</v>
      </c>
      <c r="O508" s="11">
        <f>IFERROR(INDEX(PO!$G$4:$G$563,MATCH(F508,PO!$A$4:$A$563,0)),"")</f>
        <v>312.26</v>
      </c>
      <c r="P508" s="12">
        <f>IFERROR(INDEX(GRN!$E$4:$E$559,MATCH(G508,GRN!$A$4:$A$559,0)),"")</f>
        <v>2685</v>
      </c>
      <c r="Q508" s="10" t="str">
        <f t="shared" si="49"/>
        <v/>
      </c>
      <c r="R508" s="10" t="str">
        <f t="shared" si="50"/>
        <v/>
      </c>
      <c r="S508" s="10" t="str">
        <f t="shared" si="51"/>
        <v/>
      </c>
      <c r="T508" s="10" t="str">
        <f t="shared" si="52"/>
        <v/>
      </c>
      <c r="U508" s="13" t="str">
        <f>IF(J508="Billet",I508/INDEX(Bench!$B$4:$B$15,MATCH(TEXT(C508,"yyyy-mm"),Bench!$A$4:$A$15,0))-1,"")</f>
        <v/>
      </c>
      <c r="V508" s="10" t="str">
        <f t="shared" si="53"/>
        <v/>
      </c>
      <c r="W508" s="10">
        <f>IF(E508="","n/a",COUNTIFS(GSTR2B!$B$4:$B$552,E508,GSTR2B!$C$4:$C$552,B508))</f>
        <v>1</v>
      </c>
      <c r="X508" s="10" t="str">
        <f t="shared" si="54"/>
        <v/>
      </c>
      <c r="Y508" s="11">
        <f>IF(N(W508)&gt;0,SUMIFS(GSTR2B!$F$4:$F$552,GSTR2B!$B$4:$B$552,E508,GSTR2B!$C$4:$C$552,B508),"")</f>
        <v>150915.26</v>
      </c>
      <c r="Z508" s="10" t="str">
        <f t="shared" si="55"/>
        <v/>
      </c>
    </row>
    <row r="509" spans="1:26" x14ac:dyDescent="0.3">
      <c r="A509" t="s">
        <v>4190</v>
      </c>
      <c r="B509" t="s">
        <v>4191</v>
      </c>
      <c r="C509" s="7">
        <v>45986</v>
      </c>
      <c r="D509" t="s">
        <v>188</v>
      </c>
      <c r="E509" t="s">
        <v>3112</v>
      </c>
      <c r="F509" t="s">
        <v>732</v>
      </c>
      <c r="G509" t="s">
        <v>1294</v>
      </c>
      <c r="H509">
        <v>18984</v>
      </c>
      <c r="I509">
        <v>249.26</v>
      </c>
      <c r="J509" t="s">
        <v>3032</v>
      </c>
      <c r="K509">
        <v>4731951.84</v>
      </c>
      <c r="L509">
        <v>18</v>
      </c>
      <c r="M509">
        <v>851751.33</v>
      </c>
      <c r="N509">
        <v>5583703.1699999999</v>
      </c>
      <c r="O509" s="11">
        <f>IFERROR(INDEX(PO!$G$4:$G$563,MATCH(F509,PO!$A$4:$A$563,0)),"")</f>
        <v>249.26</v>
      </c>
      <c r="P509" s="12">
        <f>IFERROR(INDEX(GRN!$E$4:$E$559,MATCH(G509,GRN!$A$4:$A$559,0)),"")</f>
        <v>18984</v>
      </c>
      <c r="Q509" s="10" t="str">
        <f t="shared" si="49"/>
        <v/>
      </c>
      <c r="R509" s="10" t="str">
        <f t="shared" si="50"/>
        <v/>
      </c>
      <c r="S509" s="10" t="str">
        <f t="shared" si="51"/>
        <v/>
      </c>
      <c r="T509" s="10" t="str">
        <f t="shared" si="52"/>
        <v/>
      </c>
      <c r="U509" s="13">
        <f>IF(J509="Billet",I509/INDEX(Bench!$B$4:$B$15,MATCH(TEXT(C509,"yyyy-mm"),Bench!$A$4:$A$15,0))-1,"")</f>
        <v>-4.0102662816821066E-4</v>
      </c>
      <c r="V509" s="10" t="str">
        <f t="shared" si="53"/>
        <v/>
      </c>
      <c r="W509" s="10">
        <f>IF(E509="","n/a",COUNTIFS(GSTR2B!$B$4:$B$552,E509,GSTR2B!$C$4:$C$552,B509))</f>
        <v>1</v>
      </c>
      <c r="X509" s="10" t="str">
        <f t="shared" si="54"/>
        <v/>
      </c>
      <c r="Y509" s="11">
        <f>IF(N(W509)&gt;0,SUMIFS(GSTR2B!$F$4:$F$552,GSTR2B!$B$4:$B$552,E509,GSTR2B!$C$4:$C$552,B509),"")</f>
        <v>851751.33</v>
      </c>
      <c r="Z509" s="10" t="str">
        <f t="shared" si="55"/>
        <v/>
      </c>
    </row>
    <row r="510" spans="1:26" x14ac:dyDescent="0.3">
      <c r="A510" t="s">
        <v>4192</v>
      </c>
      <c r="B510" t="s">
        <v>4193</v>
      </c>
      <c r="C510" s="7">
        <v>45813</v>
      </c>
      <c r="D510" t="s">
        <v>277</v>
      </c>
      <c r="E510" t="s">
        <v>3152</v>
      </c>
      <c r="F510" t="s">
        <v>733</v>
      </c>
      <c r="G510" t="s">
        <v>1295</v>
      </c>
      <c r="H510">
        <v>6</v>
      </c>
      <c r="I510">
        <v>40451.32</v>
      </c>
      <c r="J510" t="s">
        <v>3053</v>
      </c>
      <c r="K510">
        <v>242707.92</v>
      </c>
      <c r="L510">
        <v>5</v>
      </c>
      <c r="M510">
        <v>12135.4</v>
      </c>
      <c r="N510">
        <v>254843.32</v>
      </c>
      <c r="O510" s="11">
        <f>IFERROR(INDEX(PO!$G$4:$G$563,MATCH(F510,PO!$A$4:$A$563,0)),"")</f>
        <v>40451.32</v>
      </c>
      <c r="P510" s="12">
        <f>IFERROR(INDEX(GRN!$E$4:$E$559,MATCH(G510,GRN!$A$4:$A$559,0)),"")</f>
        <v>6</v>
      </c>
      <c r="Q510" s="10" t="str">
        <f t="shared" si="49"/>
        <v/>
      </c>
      <c r="R510" s="10" t="str">
        <f t="shared" si="50"/>
        <v/>
      </c>
      <c r="S510" s="10" t="str">
        <f t="shared" si="51"/>
        <v/>
      </c>
      <c r="T510" s="10" t="str">
        <f t="shared" si="52"/>
        <v/>
      </c>
      <c r="U510" s="13" t="str">
        <f>IF(J510="Billet",I510/INDEX(Bench!$B$4:$B$15,MATCH(TEXT(C510,"yyyy-mm"),Bench!$A$4:$A$15,0))-1,"")</f>
        <v/>
      </c>
      <c r="V510" s="10" t="str">
        <f t="shared" si="53"/>
        <v/>
      </c>
      <c r="W510" s="10">
        <f>IF(E510="","n/a",COUNTIFS(GSTR2B!$B$4:$B$552,E510,GSTR2B!$C$4:$C$552,B510))</f>
        <v>1</v>
      </c>
      <c r="X510" s="10" t="str">
        <f t="shared" si="54"/>
        <v/>
      </c>
      <c r="Y510" s="11">
        <f>IF(N(W510)&gt;0,SUMIFS(GSTR2B!$F$4:$F$552,GSTR2B!$B$4:$B$552,E510,GSTR2B!$C$4:$C$552,B510),"")</f>
        <v>12135.4</v>
      </c>
      <c r="Z510" s="10" t="str">
        <f t="shared" si="55"/>
        <v/>
      </c>
    </row>
    <row r="511" spans="1:26" x14ac:dyDescent="0.3">
      <c r="A511" t="s">
        <v>4194</v>
      </c>
      <c r="B511" t="s">
        <v>4195</v>
      </c>
      <c r="C511" s="7">
        <v>46070</v>
      </c>
      <c r="D511" t="s">
        <v>266</v>
      </c>
      <c r="E511" t="s">
        <v>3069</v>
      </c>
      <c r="F511" t="s">
        <v>734</v>
      </c>
      <c r="G511" t="s">
        <v>1296</v>
      </c>
      <c r="H511">
        <v>6643</v>
      </c>
      <c r="I511">
        <v>79.17</v>
      </c>
      <c r="J511" t="s">
        <v>3038</v>
      </c>
      <c r="K511">
        <v>525926.31000000006</v>
      </c>
      <c r="L511">
        <v>18</v>
      </c>
      <c r="M511">
        <v>94666.74</v>
      </c>
      <c r="N511">
        <v>620593.05000000005</v>
      </c>
      <c r="O511" s="11">
        <f>IFERROR(INDEX(PO!$G$4:$G$563,MATCH(F511,PO!$A$4:$A$563,0)),"")</f>
        <v>79.17</v>
      </c>
      <c r="P511" s="12">
        <f>IFERROR(INDEX(GRN!$E$4:$E$559,MATCH(G511,GRN!$A$4:$A$559,0)),"")</f>
        <v>6643</v>
      </c>
      <c r="Q511" s="10" t="str">
        <f t="shared" si="49"/>
        <v/>
      </c>
      <c r="R511" s="10" t="str">
        <f t="shared" si="50"/>
        <v/>
      </c>
      <c r="S511" s="10" t="str">
        <f t="shared" si="51"/>
        <v/>
      </c>
      <c r="T511" s="10" t="str">
        <f t="shared" si="52"/>
        <v/>
      </c>
      <c r="U511" s="13" t="str">
        <f>IF(J511="Billet",I511/INDEX(Bench!$B$4:$B$15,MATCH(TEXT(C511,"yyyy-mm"),Bench!$A$4:$A$15,0))-1,"")</f>
        <v/>
      </c>
      <c r="V511" s="10" t="str">
        <f t="shared" si="53"/>
        <v/>
      </c>
      <c r="W511" s="10">
        <f>IF(E511="","n/a",COUNTIFS(GSTR2B!$B$4:$B$552,E511,GSTR2B!$C$4:$C$552,B511))</f>
        <v>1</v>
      </c>
      <c r="X511" s="10" t="str">
        <f t="shared" si="54"/>
        <v/>
      </c>
      <c r="Y511" s="11">
        <f>IF(N(W511)&gt;0,SUMIFS(GSTR2B!$F$4:$F$552,GSTR2B!$B$4:$B$552,E511,GSTR2B!$C$4:$C$552,B511),"")</f>
        <v>94666.74</v>
      </c>
      <c r="Z511" s="10" t="str">
        <f t="shared" si="55"/>
        <v/>
      </c>
    </row>
    <row r="512" spans="1:26" x14ac:dyDescent="0.3">
      <c r="A512" t="s">
        <v>4196</v>
      </c>
      <c r="B512" t="s">
        <v>4197</v>
      </c>
      <c r="C512" s="7">
        <v>45803</v>
      </c>
      <c r="D512" t="s">
        <v>231</v>
      </c>
      <c r="E512" t="s">
        <v>3040</v>
      </c>
      <c r="F512" t="s">
        <v>735</v>
      </c>
      <c r="G512" t="s">
        <v>1297</v>
      </c>
      <c r="H512">
        <v>5313</v>
      </c>
      <c r="I512">
        <v>91.18</v>
      </c>
      <c r="J512" t="s">
        <v>3038</v>
      </c>
      <c r="K512">
        <v>484439.34</v>
      </c>
      <c r="L512">
        <v>18</v>
      </c>
      <c r="M512">
        <v>87199.08</v>
      </c>
      <c r="N512">
        <v>571638.42000000004</v>
      </c>
      <c r="O512" s="11">
        <f>IFERROR(INDEX(PO!$G$4:$G$563,MATCH(F512,PO!$A$4:$A$563,0)),"")</f>
        <v>91.18</v>
      </c>
      <c r="P512" s="12">
        <f>IFERROR(INDEX(GRN!$E$4:$E$559,MATCH(G512,GRN!$A$4:$A$559,0)),"")</f>
        <v>5313</v>
      </c>
      <c r="Q512" s="10" t="str">
        <f t="shared" si="49"/>
        <v/>
      </c>
      <c r="R512" s="10" t="str">
        <f t="shared" si="50"/>
        <v/>
      </c>
      <c r="S512" s="10" t="str">
        <f t="shared" si="51"/>
        <v/>
      </c>
      <c r="T512" s="10" t="str">
        <f t="shared" si="52"/>
        <v/>
      </c>
      <c r="U512" s="13" t="str">
        <f>IF(J512="Billet",I512/INDEX(Bench!$B$4:$B$15,MATCH(TEXT(C512,"yyyy-mm"),Bench!$A$4:$A$15,0))-1,"")</f>
        <v/>
      </c>
      <c r="V512" s="10" t="str">
        <f t="shared" si="53"/>
        <v/>
      </c>
      <c r="W512" s="10">
        <f>IF(E512="","n/a",COUNTIFS(GSTR2B!$B$4:$B$552,E512,GSTR2B!$C$4:$C$552,B512))</f>
        <v>1</v>
      </c>
      <c r="X512" s="10" t="str">
        <f t="shared" si="54"/>
        <v/>
      </c>
      <c r="Y512" s="11">
        <f>IF(N(W512)&gt;0,SUMIFS(GSTR2B!$F$4:$F$552,GSTR2B!$B$4:$B$552,E512,GSTR2B!$C$4:$C$552,B512),"")</f>
        <v>87199.08</v>
      </c>
      <c r="Z512" s="10" t="str">
        <f t="shared" si="55"/>
        <v/>
      </c>
    </row>
    <row r="513" spans="1:26" x14ac:dyDescent="0.3">
      <c r="A513" t="s">
        <v>4198</v>
      </c>
      <c r="B513" t="s">
        <v>4199</v>
      </c>
      <c r="C513" s="7">
        <v>45945</v>
      </c>
      <c r="D513" t="s">
        <v>253</v>
      </c>
      <c r="E513" t="s">
        <v>3129</v>
      </c>
      <c r="F513" t="s">
        <v>736</v>
      </c>
      <c r="G513" t="s">
        <v>1298</v>
      </c>
      <c r="H513">
        <v>7</v>
      </c>
      <c r="I513">
        <v>50164.35</v>
      </c>
      <c r="J513" t="s">
        <v>3053</v>
      </c>
      <c r="K513">
        <v>351150.45</v>
      </c>
      <c r="L513">
        <v>5</v>
      </c>
      <c r="M513">
        <v>17557.52</v>
      </c>
      <c r="N513">
        <v>368707.97</v>
      </c>
      <c r="O513" s="11">
        <f>IFERROR(INDEX(PO!$G$4:$G$563,MATCH(F513,PO!$A$4:$A$563,0)),"")</f>
        <v>50164.35</v>
      </c>
      <c r="P513" s="12">
        <f>IFERROR(INDEX(GRN!$E$4:$E$559,MATCH(G513,GRN!$A$4:$A$559,0)),"")</f>
        <v>7</v>
      </c>
      <c r="Q513" s="10" t="str">
        <f t="shared" si="49"/>
        <v/>
      </c>
      <c r="R513" s="10" t="str">
        <f t="shared" si="50"/>
        <v/>
      </c>
      <c r="S513" s="10" t="str">
        <f t="shared" si="51"/>
        <v/>
      </c>
      <c r="T513" s="10" t="str">
        <f t="shared" si="52"/>
        <v/>
      </c>
      <c r="U513" s="13" t="str">
        <f>IF(J513="Billet",I513/INDEX(Bench!$B$4:$B$15,MATCH(TEXT(C513,"yyyy-mm"),Bench!$A$4:$A$15,0))-1,"")</f>
        <v/>
      </c>
      <c r="V513" s="10" t="str">
        <f t="shared" si="53"/>
        <v/>
      </c>
      <c r="W513" s="10">
        <f>IF(E513="","n/a",COUNTIFS(GSTR2B!$B$4:$B$552,E513,GSTR2B!$C$4:$C$552,B513))</f>
        <v>1</v>
      </c>
      <c r="X513" s="10" t="str">
        <f t="shared" si="54"/>
        <v/>
      </c>
      <c r="Y513" s="11">
        <f>IF(N(W513)&gt;0,SUMIFS(GSTR2B!$F$4:$F$552,GSTR2B!$B$4:$B$552,E513,GSTR2B!$C$4:$C$552,B513),"")</f>
        <v>15801.77</v>
      </c>
      <c r="Z513" s="10" t="str">
        <f t="shared" si="55"/>
        <v>FLAG</v>
      </c>
    </row>
    <row r="514" spans="1:26" x14ac:dyDescent="0.3">
      <c r="A514" t="s">
        <v>4200</v>
      </c>
      <c r="B514" t="s">
        <v>4201</v>
      </c>
      <c r="C514" s="7">
        <v>45768</v>
      </c>
      <c r="D514" t="s">
        <v>198</v>
      </c>
      <c r="E514" t="s">
        <v>3073</v>
      </c>
      <c r="F514" t="s">
        <v>737</v>
      </c>
      <c r="G514" t="s">
        <v>1299</v>
      </c>
      <c r="H514">
        <v>2041</v>
      </c>
      <c r="I514">
        <v>130.22999999999999</v>
      </c>
      <c r="J514" t="s">
        <v>3043</v>
      </c>
      <c r="K514">
        <v>265799.43</v>
      </c>
      <c r="L514">
        <v>18</v>
      </c>
      <c r="M514">
        <v>47843.9</v>
      </c>
      <c r="N514">
        <v>313643.33</v>
      </c>
      <c r="O514" s="11">
        <f>IFERROR(INDEX(PO!$G$4:$G$563,MATCH(F514,PO!$A$4:$A$563,0)),"")</f>
        <v>130.22999999999999</v>
      </c>
      <c r="P514" s="12">
        <f>IFERROR(INDEX(GRN!$E$4:$E$559,MATCH(G514,GRN!$A$4:$A$559,0)),"")</f>
        <v>2041</v>
      </c>
      <c r="Q514" s="10" t="str">
        <f t="shared" si="49"/>
        <v/>
      </c>
      <c r="R514" s="10" t="str">
        <f t="shared" si="50"/>
        <v/>
      </c>
      <c r="S514" s="10" t="str">
        <f t="shared" si="51"/>
        <v/>
      </c>
      <c r="T514" s="10" t="str">
        <f t="shared" si="52"/>
        <v/>
      </c>
      <c r="U514" s="13" t="str">
        <f>IF(J514="Billet",I514/INDEX(Bench!$B$4:$B$15,MATCH(TEXT(C514,"yyyy-mm"),Bench!$A$4:$A$15,0))-1,"")</f>
        <v/>
      </c>
      <c r="V514" s="10" t="str">
        <f t="shared" si="53"/>
        <v/>
      </c>
      <c r="W514" s="10">
        <f>IF(E514="","n/a",COUNTIFS(GSTR2B!$B$4:$B$552,E514,GSTR2B!$C$4:$C$552,B514))</f>
        <v>1</v>
      </c>
      <c r="X514" s="10" t="str">
        <f t="shared" si="54"/>
        <v/>
      </c>
      <c r="Y514" s="11">
        <f>IF(N(W514)&gt;0,SUMIFS(GSTR2B!$F$4:$F$552,GSTR2B!$B$4:$B$552,E514,GSTR2B!$C$4:$C$552,B514),"")</f>
        <v>47843.9</v>
      </c>
      <c r="Z514" s="10" t="str">
        <f t="shared" si="55"/>
        <v/>
      </c>
    </row>
    <row r="515" spans="1:26" x14ac:dyDescent="0.3">
      <c r="A515" t="s">
        <v>4202</v>
      </c>
      <c r="B515" t="s">
        <v>4203</v>
      </c>
      <c r="C515" s="7">
        <v>45789</v>
      </c>
      <c r="D515" t="s">
        <v>198</v>
      </c>
      <c r="E515" t="s">
        <v>3073</v>
      </c>
      <c r="F515" t="s">
        <v>738</v>
      </c>
      <c r="G515" t="s">
        <v>1300</v>
      </c>
      <c r="H515">
        <v>2624</v>
      </c>
      <c r="I515">
        <v>113.78</v>
      </c>
      <c r="J515" t="s">
        <v>3043</v>
      </c>
      <c r="K515">
        <v>298558.71999999997</v>
      </c>
      <c r="L515">
        <v>18</v>
      </c>
      <c r="M515">
        <v>53740.57</v>
      </c>
      <c r="N515">
        <v>352299.29</v>
      </c>
      <c r="O515" s="11">
        <f>IFERROR(INDEX(PO!$G$4:$G$563,MATCH(F515,PO!$A$4:$A$563,0)),"")</f>
        <v>113.78</v>
      </c>
      <c r="P515" s="12">
        <f>IFERROR(INDEX(GRN!$E$4:$E$559,MATCH(G515,GRN!$A$4:$A$559,0)),"")</f>
        <v>2624</v>
      </c>
      <c r="Q515" s="10" t="str">
        <f t="shared" si="49"/>
        <v/>
      </c>
      <c r="R515" s="10" t="str">
        <f t="shared" si="50"/>
        <v/>
      </c>
      <c r="S515" s="10" t="str">
        <f t="shared" si="51"/>
        <v/>
      </c>
      <c r="T515" s="10" t="str">
        <f t="shared" si="52"/>
        <v/>
      </c>
      <c r="U515" s="13" t="str">
        <f>IF(J515="Billet",I515/INDEX(Bench!$B$4:$B$15,MATCH(TEXT(C515,"yyyy-mm"),Bench!$A$4:$A$15,0))-1,"")</f>
        <v/>
      </c>
      <c r="V515" s="10" t="str">
        <f t="shared" si="53"/>
        <v/>
      </c>
      <c r="W515" s="10">
        <f>IF(E515="","n/a",COUNTIFS(GSTR2B!$B$4:$B$552,E515,GSTR2B!$C$4:$C$552,B515))</f>
        <v>1</v>
      </c>
      <c r="X515" s="10" t="str">
        <f t="shared" si="54"/>
        <v/>
      </c>
      <c r="Y515" s="11">
        <f>IF(N(W515)&gt;0,SUMIFS(GSTR2B!$F$4:$F$552,GSTR2B!$B$4:$B$552,E515,GSTR2B!$C$4:$C$552,B515),"")</f>
        <v>53740.57</v>
      </c>
      <c r="Z515" s="10" t="str">
        <f t="shared" si="55"/>
        <v/>
      </c>
    </row>
    <row r="516" spans="1:26" x14ac:dyDescent="0.3">
      <c r="A516" t="s">
        <v>4204</v>
      </c>
      <c r="B516" t="s">
        <v>4205</v>
      </c>
      <c r="C516" s="7">
        <v>46106</v>
      </c>
      <c r="D516" t="s">
        <v>212</v>
      </c>
      <c r="E516" t="s">
        <v>3141</v>
      </c>
      <c r="F516" t="s">
        <v>739</v>
      </c>
      <c r="G516" t="s">
        <v>1301</v>
      </c>
      <c r="H516">
        <v>3931</v>
      </c>
      <c r="I516">
        <v>85.38</v>
      </c>
      <c r="J516" t="s">
        <v>3038</v>
      </c>
      <c r="K516">
        <v>335628.78</v>
      </c>
      <c r="L516">
        <v>18</v>
      </c>
      <c r="M516">
        <v>60413.18</v>
      </c>
      <c r="N516">
        <v>396041.96</v>
      </c>
      <c r="O516" s="11">
        <f>IFERROR(INDEX(PO!$G$4:$G$563,MATCH(F516,PO!$A$4:$A$563,0)),"")</f>
        <v>77.19</v>
      </c>
      <c r="P516" s="12">
        <f>IFERROR(INDEX(GRN!$E$4:$E$559,MATCH(G516,GRN!$A$4:$A$559,0)),"")</f>
        <v>3931</v>
      </c>
      <c r="Q516" s="10" t="str">
        <f t="shared" ref="Q516:Q566" si="56">IF(I516&gt;O516*1.001,"FLAG","")</f>
        <v>FLAG</v>
      </c>
      <c r="R516" s="10" t="str">
        <f t="shared" ref="R516:R566" si="57">IF(AND(P516&lt;&gt;"",H516&gt;P516),"FLAG","")</f>
        <v/>
      </c>
      <c r="S516" s="10" t="str">
        <f t="shared" ref="S516:S566" si="58">IF(G516="","FLAG","")</f>
        <v/>
      </c>
      <c r="T516" s="10" t="str">
        <f t="shared" ref="T516:T566" si="59">IF(COUNTIFS($D$4:$D$566,D516,$B$4:$B$566,B516)&gt;1,"FLAG","")</f>
        <v/>
      </c>
      <c r="U516" s="13" t="str">
        <f>IF(J516="Billet",I516/INDEX(Bench!$B$4:$B$15,MATCH(TEXT(C516,"yyyy-mm"),Bench!$A$4:$A$15,0))-1,"")</f>
        <v/>
      </c>
      <c r="V516" s="10" t="str">
        <f t="shared" ref="V516:V579" si="60">IF(AND(U516&lt;&gt;"",N(U516)&gt;5%),"FLAG","")</f>
        <v/>
      </c>
      <c r="W516" s="10">
        <f>IF(E516="","n/a",COUNTIFS(GSTR2B!$B$4:$B$552,E516,GSTR2B!$C$4:$C$552,B516))</f>
        <v>1</v>
      </c>
      <c r="X516" s="10" t="str">
        <f t="shared" ref="X516:X579" si="61">IF(W516=0,"FLAG","")</f>
        <v/>
      </c>
      <c r="Y516" s="11">
        <f>IF(N(W516)&gt;0,SUMIFS(GSTR2B!$F$4:$F$552,GSTR2B!$B$4:$B$552,E516,GSTR2B!$C$4:$C$552,B516),"")</f>
        <v>60413.18</v>
      </c>
      <c r="Z516" s="10" t="str">
        <f t="shared" ref="Z516:Z579" si="62">IF(AND(N(W516)&gt;0,ABS(M516-N(Y516))&gt;1),"FLAG","")</f>
        <v/>
      </c>
    </row>
    <row r="517" spans="1:26" x14ac:dyDescent="0.3">
      <c r="A517" t="s">
        <v>4206</v>
      </c>
      <c r="B517" t="s">
        <v>4207</v>
      </c>
      <c r="C517" s="7">
        <v>45828</v>
      </c>
      <c r="D517" t="s">
        <v>227</v>
      </c>
      <c r="E517" t="s">
        <v>3034</v>
      </c>
      <c r="F517" t="s">
        <v>740</v>
      </c>
      <c r="G517" t="s">
        <v>1302</v>
      </c>
      <c r="H517">
        <v>9505</v>
      </c>
      <c r="I517">
        <v>241.33</v>
      </c>
      <c r="J517" t="s">
        <v>3032</v>
      </c>
      <c r="K517">
        <v>2293841.65</v>
      </c>
      <c r="L517">
        <v>18</v>
      </c>
      <c r="M517">
        <v>412891.5</v>
      </c>
      <c r="N517">
        <v>2706733.15</v>
      </c>
      <c r="O517" s="11">
        <f>IFERROR(INDEX(PO!$G$4:$G$563,MATCH(F517,PO!$A$4:$A$563,0)),"")</f>
        <v>241.33</v>
      </c>
      <c r="P517" s="12">
        <f>IFERROR(INDEX(GRN!$E$4:$E$559,MATCH(G517,GRN!$A$4:$A$559,0)),"")</f>
        <v>8179</v>
      </c>
      <c r="Q517" s="10" t="str">
        <f t="shared" si="56"/>
        <v/>
      </c>
      <c r="R517" s="10" t="str">
        <f t="shared" si="57"/>
        <v>FLAG</v>
      </c>
      <c r="S517" s="10" t="str">
        <f t="shared" si="58"/>
        <v/>
      </c>
      <c r="T517" s="10" t="str">
        <f t="shared" si="59"/>
        <v/>
      </c>
      <c r="U517" s="13">
        <f>IF(J517="Billet",I517/INDEX(Bench!$B$4:$B$15,MATCH(TEXT(C517,"yyyy-mm"),Bench!$A$4:$A$15,0))-1,"")</f>
        <v>-6.627150736807419E-3</v>
      </c>
      <c r="V517" s="10" t="str">
        <f t="shared" si="60"/>
        <v/>
      </c>
      <c r="W517" s="10">
        <f>IF(E517="","n/a",COUNTIFS(GSTR2B!$B$4:$B$552,E517,GSTR2B!$C$4:$C$552,B517))</f>
        <v>1</v>
      </c>
      <c r="X517" s="10" t="str">
        <f t="shared" si="61"/>
        <v/>
      </c>
      <c r="Y517" s="11">
        <f>IF(N(W517)&gt;0,SUMIFS(GSTR2B!$F$4:$F$552,GSTR2B!$B$4:$B$552,E517,GSTR2B!$C$4:$C$552,B517),"")</f>
        <v>412891.5</v>
      </c>
      <c r="Z517" s="10" t="str">
        <f t="shared" si="62"/>
        <v/>
      </c>
    </row>
    <row r="518" spans="1:26" x14ac:dyDescent="0.3">
      <c r="A518" t="s">
        <v>4208</v>
      </c>
      <c r="B518" t="s">
        <v>4209</v>
      </c>
      <c r="C518" s="7">
        <v>45949</v>
      </c>
      <c r="D518" t="s">
        <v>231</v>
      </c>
      <c r="E518" t="s">
        <v>3040</v>
      </c>
      <c r="F518" t="s">
        <v>741</v>
      </c>
      <c r="G518" t="s">
        <v>1303</v>
      </c>
      <c r="H518">
        <v>6968</v>
      </c>
      <c r="I518">
        <v>89.95</v>
      </c>
      <c r="J518" t="s">
        <v>3038</v>
      </c>
      <c r="K518">
        <v>626771.6</v>
      </c>
      <c r="L518">
        <v>18</v>
      </c>
      <c r="M518">
        <v>112818.89</v>
      </c>
      <c r="N518">
        <v>739590.49</v>
      </c>
      <c r="O518" s="11">
        <f>IFERROR(INDEX(PO!$G$4:$G$563,MATCH(F518,PO!$A$4:$A$563,0)),"")</f>
        <v>89.95</v>
      </c>
      <c r="P518" s="12">
        <f>IFERROR(INDEX(GRN!$E$4:$E$559,MATCH(G518,GRN!$A$4:$A$559,0)),"")</f>
        <v>6968</v>
      </c>
      <c r="Q518" s="10" t="str">
        <f t="shared" si="56"/>
        <v/>
      </c>
      <c r="R518" s="10" t="str">
        <f t="shared" si="57"/>
        <v/>
      </c>
      <c r="S518" s="10" t="str">
        <f t="shared" si="58"/>
        <v/>
      </c>
      <c r="T518" s="10" t="str">
        <f t="shared" si="59"/>
        <v/>
      </c>
      <c r="U518" s="13" t="str">
        <f>IF(J518="Billet",I518/INDEX(Bench!$B$4:$B$15,MATCH(TEXT(C518,"yyyy-mm"),Bench!$A$4:$A$15,0))-1,"")</f>
        <v/>
      </c>
      <c r="V518" s="10" t="str">
        <f t="shared" si="60"/>
        <v/>
      </c>
      <c r="W518" s="10">
        <f>IF(E518="","n/a",COUNTIFS(GSTR2B!$B$4:$B$552,E518,GSTR2B!$C$4:$C$552,B518))</f>
        <v>1</v>
      </c>
      <c r="X518" s="10" t="str">
        <f t="shared" si="61"/>
        <v/>
      </c>
      <c r="Y518" s="11">
        <f>IF(N(W518)&gt;0,SUMIFS(GSTR2B!$F$4:$F$552,GSTR2B!$B$4:$B$552,E518,GSTR2B!$C$4:$C$552,B518),"")</f>
        <v>112818.89</v>
      </c>
      <c r="Z518" s="10" t="str">
        <f t="shared" si="62"/>
        <v/>
      </c>
    </row>
    <row r="519" spans="1:26" x14ac:dyDescent="0.3">
      <c r="A519" t="s">
        <v>4210</v>
      </c>
      <c r="B519" t="s">
        <v>4211</v>
      </c>
      <c r="C519" s="7">
        <v>46032</v>
      </c>
      <c r="D519" t="s">
        <v>193</v>
      </c>
      <c r="E519" t="s">
        <v>3056</v>
      </c>
      <c r="F519" t="s">
        <v>742</v>
      </c>
      <c r="G519" t="s">
        <v>1304</v>
      </c>
      <c r="H519">
        <v>3</v>
      </c>
      <c r="I519">
        <v>64933.19</v>
      </c>
      <c r="J519" t="s">
        <v>3053</v>
      </c>
      <c r="K519">
        <v>194799.57</v>
      </c>
      <c r="L519">
        <v>5</v>
      </c>
      <c r="M519">
        <v>9739.98</v>
      </c>
      <c r="N519">
        <v>204539.55</v>
      </c>
      <c r="O519" s="11">
        <f>IFERROR(INDEX(PO!$G$4:$G$563,MATCH(F519,PO!$A$4:$A$563,0)),"")</f>
        <v>64933.19</v>
      </c>
      <c r="P519" s="12">
        <f>IFERROR(INDEX(GRN!$E$4:$E$559,MATCH(G519,GRN!$A$4:$A$559,0)),"")</f>
        <v>3</v>
      </c>
      <c r="Q519" s="10" t="str">
        <f t="shared" si="56"/>
        <v/>
      </c>
      <c r="R519" s="10" t="str">
        <f t="shared" si="57"/>
        <v/>
      </c>
      <c r="S519" s="10" t="str">
        <f t="shared" si="58"/>
        <v/>
      </c>
      <c r="T519" s="10" t="str">
        <f t="shared" si="59"/>
        <v/>
      </c>
      <c r="U519" s="13" t="str">
        <f>IF(J519="Billet",I519/INDEX(Bench!$B$4:$B$15,MATCH(TEXT(C519,"yyyy-mm"),Bench!$A$4:$A$15,0))-1,"")</f>
        <v/>
      </c>
      <c r="V519" s="10" t="str">
        <f t="shared" si="60"/>
        <v/>
      </c>
      <c r="W519" s="10">
        <f>IF(E519="","n/a",COUNTIFS(GSTR2B!$B$4:$B$552,E519,GSTR2B!$C$4:$C$552,B519))</f>
        <v>1</v>
      </c>
      <c r="X519" s="10" t="str">
        <f t="shared" si="61"/>
        <v/>
      </c>
      <c r="Y519" s="11">
        <f>IF(N(W519)&gt;0,SUMIFS(GSTR2B!$F$4:$F$552,GSTR2B!$B$4:$B$552,E519,GSTR2B!$C$4:$C$552,B519),"")</f>
        <v>9739.98</v>
      </c>
      <c r="Z519" s="10" t="str">
        <f t="shared" si="62"/>
        <v/>
      </c>
    </row>
    <row r="520" spans="1:26" x14ac:dyDescent="0.3">
      <c r="A520" t="s">
        <v>4212</v>
      </c>
      <c r="B520" t="s">
        <v>4213</v>
      </c>
      <c r="C520" s="7">
        <v>45839</v>
      </c>
      <c r="D520" t="s">
        <v>266</v>
      </c>
      <c r="E520" t="s">
        <v>3069</v>
      </c>
      <c r="F520" t="s">
        <v>743</v>
      </c>
      <c r="G520" t="s">
        <v>1305</v>
      </c>
      <c r="H520">
        <v>8118</v>
      </c>
      <c r="I520">
        <v>88.87</v>
      </c>
      <c r="J520" t="s">
        <v>3038</v>
      </c>
      <c r="K520">
        <v>721446.66</v>
      </c>
      <c r="L520">
        <v>18</v>
      </c>
      <c r="M520">
        <v>129860.4</v>
      </c>
      <c r="N520">
        <v>851307.06</v>
      </c>
      <c r="O520" s="11">
        <f>IFERROR(INDEX(PO!$G$4:$G$563,MATCH(F520,PO!$A$4:$A$563,0)),"")</f>
        <v>88.87</v>
      </c>
      <c r="P520" s="12">
        <f>IFERROR(INDEX(GRN!$E$4:$E$559,MATCH(G520,GRN!$A$4:$A$559,0)),"")</f>
        <v>8118</v>
      </c>
      <c r="Q520" s="10" t="str">
        <f t="shared" si="56"/>
        <v/>
      </c>
      <c r="R520" s="10" t="str">
        <f t="shared" si="57"/>
        <v/>
      </c>
      <c r="S520" s="10" t="str">
        <f t="shared" si="58"/>
        <v/>
      </c>
      <c r="T520" s="10" t="str">
        <f t="shared" si="59"/>
        <v/>
      </c>
      <c r="U520" s="13" t="str">
        <f>IF(J520="Billet",I520/INDEX(Bench!$B$4:$B$15,MATCH(TEXT(C520,"yyyy-mm"),Bench!$A$4:$A$15,0))-1,"")</f>
        <v/>
      </c>
      <c r="V520" s="10" t="str">
        <f t="shared" si="60"/>
        <v/>
      </c>
      <c r="W520" s="10">
        <f>IF(E520="","n/a",COUNTIFS(GSTR2B!$B$4:$B$552,E520,GSTR2B!$C$4:$C$552,B520))</f>
        <v>1</v>
      </c>
      <c r="X520" s="10" t="str">
        <f t="shared" si="61"/>
        <v/>
      </c>
      <c r="Y520" s="11">
        <f>IF(N(W520)&gt;0,SUMIFS(GSTR2B!$F$4:$F$552,GSTR2B!$B$4:$B$552,E520,GSTR2B!$C$4:$C$552,B520),"")</f>
        <v>129860.4</v>
      </c>
      <c r="Z520" s="10" t="str">
        <f t="shared" si="62"/>
        <v/>
      </c>
    </row>
    <row r="521" spans="1:26" x14ac:dyDescent="0.3">
      <c r="A521" t="s">
        <v>4214</v>
      </c>
      <c r="B521" t="s">
        <v>4215</v>
      </c>
      <c r="C521" s="7">
        <v>45842</v>
      </c>
      <c r="D521" t="s">
        <v>227</v>
      </c>
      <c r="E521" t="s">
        <v>3034</v>
      </c>
      <c r="F521" t="s">
        <v>744</v>
      </c>
      <c r="G521" t="s">
        <v>1306</v>
      </c>
      <c r="H521">
        <v>10711</v>
      </c>
      <c r="I521">
        <v>245.86</v>
      </c>
      <c r="J521" t="s">
        <v>3032</v>
      </c>
      <c r="K521">
        <v>2633406.46</v>
      </c>
      <c r="L521">
        <v>18</v>
      </c>
      <c r="M521">
        <v>474013.16</v>
      </c>
      <c r="N521">
        <v>3107419.62</v>
      </c>
      <c r="O521" s="11">
        <f>IFERROR(INDEX(PO!$G$4:$G$563,MATCH(F521,PO!$A$4:$A$563,0)),"")</f>
        <v>245.86</v>
      </c>
      <c r="P521" s="12">
        <f>IFERROR(INDEX(GRN!$E$4:$E$559,MATCH(G521,GRN!$A$4:$A$559,0)),"")</f>
        <v>10711</v>
      </c>
      <c r="Q521" s="10" t="str">
        <f t="shared" si="56"/>
        <v/>
      </c>
      <c r="R521" s="10" t="str">
        <f t="shared" si="57"/>
        <v/>
      </c>
      <c r="S521" s="10" t="str">
        <f t="shared" si="58"/>
        <v/>
      </c>
      <c r="T521" s="10" t="str">
        <f t="shared" si="59"/>
        <v/>
      </c>
      <c r="U521" s="13">
        <f>IF(J521="Billet",I521/INDEX(Bench!$B$4:$B$15,MATCH(TEXT(C521,"yyyy-mm"),Bench!$A$4:$A$15,0))-1,"")</f>
        <v>1.0189826608595576E-2</v>
      </c>
      <c r="V521" s="10" t="str">
        <f t="shared" si="60"/>
        <v/>
      </c>
      <c r="W521" s="10">
        <f>IF(E521="","n/a",COUNTIFS(GSTR2B!$B$4:$B$552,E521,GSTR2B!$C$4:$C$552,B521))</f>
        <v>1</v>
      </c>
      <c r="X521" s="10" t="str">
        <f t="shared" si="61"/>
        <v/>
      </c>
      <c r="Y521" s="11">
        <f>IF(N(W521)&gt;0,SUMIFS(GSTR2B!$F$4:$F$552,GSTR2B!$B$4:$B$552,E521,GSTR2B!$C$4:$C$552,B521),"")</f>
        <v>474013.16</v>
      </c>
      <c r="Z521" s="10" t="str">
        <f t="shared" si="62"/>
        <v/>
      </c>
    </row>
    <row r="522" spans="1:26" x14ac:dyDescent="0.3">
      <c r="A522" t="s">
        <v>4216</v>
      </c>
      <c r="B522" t="s">
        <v>4217</v>
      </c>
      <c r="C522" s="7">
        <v>45914</v>
      </c>
      <c r="D522" t="s">
        <v>253</v>
      </c>
      <c r="E522" t="s">
        <v>3129</v>
      </c>
      <c r="F522" t="s">
        <v>745</v>
      </c>
      <c r="G522" t="s">
        <v>1307</v>
      </c>
      <c r="H522">
        <v>6</v>
      </c>
      <c r="I522">
        <v>62853.2</v>
      </c>
      <c r="J522" t="s">
        <v>3053</v>
      </c>
      <c r="K522">
        <v>377119.2</v>
      </c>
      <c r="L522">
        <v>5</v>
      </c>
      <c r="M522">
        <v>18855.96</v>
      </c>
      <c r="N522">
        <v>395975.16</v>
      </c>
      <c r="O522" s="11">
        <f>IFERROR(INDEX(PO!$G$4:$G$563,MATCH(F522,PO!$A$4:$A$563,0)),"")</f>
        <v>62853.2</v>
      </c>
      <c r="P522" s="12">
        <f>IFERROR(INDEX(GRN!$E$4:$E$559,MATCH(G522,GRN!$A$4:$A$559,0)),"")</f>
        <v>6</v>
      </c>
      <c r="Q522" s="10" t="str">
        <f t="shared" si="56"/>
        <v/>
      </c>
      <c r="R522" s="10" t="str">
        <f t="shared" si="57"/>
        <v/>
      </c>
      <c r="S522" s="10" t="str">
        <f t="shared" si="58"/>
        <v/>
      </c>
      <c r="T522" s="10" t="str">
        <f t="shared" si="59"/>
        <v/>
      </c>
      <c r="U522" s="13" t="str">
        <f>IF(J522="Billet",I522/INDEX(Bench!$B$4:$B$15,MATCH(TEXT(C522,"yyyy-mm"),Bench!$A$4:$A$15,0))-1,"")</f>
        <v/>
      </c>
      <c r="V522" s="10" t="str">
        <f t="shared" si="60"/>
        <v/>
      </c>
      <c r="W522" s="10">
        <f>IF(E522="","n/a",COUNTIFS(GSTR2B!$B$4:$B$552,E522,GSTR2B!$C$4:$C$552,B522))</f>
        <v>1</v>
      </c>
      <c r="X522" s="10" t="str">
        <f t="shared" si="61"/>
        <v/>
      </c>
      <c r="Y522" s="11">
        <f>IF(N(W522)&gt;0,SUMIFS(GSTR2B!$F$4:$F$552,GSTR2B!$B$4:$B$552,E522,GSTR2B!$C$4:$C$552,B522),"")</f>
        <v>18855.96</v>
      </c>
      <c r="Z522" s="10" t="str">
        <f t="shared" si="62"/>
        <v/>
      </c>
    </row>
    <row r="523" spans="1:26" x14ac:dyDescent="0.3">
      <c r="A523" t="s">
        <v>4218</v>
      </c>
      <c r="B523" t="s">
        <v>4219</v>
      </c>
      <c r="C523" s="7">
        <v>45883</v>
      </c>
      <c r="D523" t="s">
        <v>300</v>
      </c>
      <c r="E523" t="s">
        <v>3109</v>
      </c>
      <c r="F523" t="s">
        <v>746</v>
      </c>
      <c r="G523" t="s">
        <v>1308</v>
      </c>
      <c r="H523">
        <v>1</v>
      </c>
      <c r="I523">
        <v>158090.89000000001</v>
      </c>
      <c r="J523" t="s">
        <v>3059</v>
      </c>
      <c r="K523">
        <v>158090.89000000001</v>
      </c>
      <c r="L523">
        <v>18</v>
      </c>
      <c r="M523">
        <v>28456.36</v>
      </c>
      <c r="N523">
        <v>186547.25</v>
      </c>
      <c r="O523" s="11">
        <f>IFERROR(INDEX(PO!$G$4:$G$563,MATCH(F523,PO!$A$4:$A$563,0)),"")</f>
        <v>158090.89000000001</v>
      </c>
      <c r="P523" s="12">
        <f>IFERROR(INDEX(GRN!$E$4:$E$559,MATCH(G523,GRN!$A$4:$A$559,0)),"")</f>
        <v>1</v>
      </c>
      <c r="Q523" s="10" t="str">
        <f t="shared" si="56"/>
        <v/>
      </c>
      <c r="R523" s="10" t="str">
        <f t="shared" si="57"/>
        <v/>
      </c>
      <c r="S523" s="10" t="str">
        <f t="shared" si="58"/>
        <v/>
      </c>
      <c r="T523" s="10" t="str">
        <f t="shared" si="59"/>
        <v/>
      </c>
      <c r="U523" s="13" t="str">
        <f>IF(J523="Billet",I523/INDEX(Bench!$B$4:$B$15,MATCH(TEXT(C523,"yyyy-mm"),Bench!$A$4:$A$15,0))-1,"")</f>
        <v/>
      </c>
      <c r="V523" s="10" t="str">
        <f t="shared" si="60"/>
        <v/>
      </c>
      <c r="W523" s="10">
        <f>IF(E523="","n/a",COUNTIFS(GSTR2B!$B$4:$B$552,E523,GSTR2B!$C$4:$C$552,B523))</f>
        <v>1</v>
      </c>
      <c r="X523" s="10" t="str">
        <f t="shared" si="61"/>
        <v/>
      </c>
      <c r="Y523" s="11">
        <f>IF(N(W523)&gt;0,SUMIFS(GSTR2B!$F$4:$F$552,GSTR2B!$B$4:$B$552,E523,GSTR2B!$C$4:$C$552,B523),"")</f>
        <v>28456.36</v>
      </c>
      <c r="Z523" s="10" t="str">
        <f t="shared" si="62"/>
        <v/>
      </c>
    </row>
    <row r="524" spans="1:26" x14ac:dyDescent="0.3">
      <c r="A524" t="s">
        <v>4220</v>
      </c>
      <c r="B524" t="s">
        <v>4221</v>
      </c>
      <c r="C524" s="7">
        <v>46084</v>
      </c>
      <c r="D524" t="s">
        <v>220</v>
      </c>
      <c r="E524" t="s">
        <v>3145</v>
      </c>
      <c r="F524" t="s">
        <v>747</v>
      </c>
      <c r="G524" t="s">
        <v>1309</v>
      </c>
      <c r="H524">
        <v>1586</v>
      </c>
      <c r="I524">
        <v>145.32</v>
      </c>
      <c r="J524" t="s">
        <v>3043</v>
      </c>
      <c r="K524">
        <v>230477.52</v>
      </c>
      <c r="L524">
        <v>18</v>
      </c>
      <c r="M524">
        <v>41485.949999999997</v>
      </c>
      <c r="N524">
        <v>271963.46999999997</v>
      </c>
      <c r="O524" s="11">
        <f>IFERROR(INDEX(PO!$G$4:$G$563,MATCH(F524,PO!$A$4:$A$563,0)),"")</f>
        <v>145.32</v>
      </c>
      <c r="P524" s="12">
        <f>IFERROR(INDEX(GRN!$E$4:$E$559,MATCH(G524,GRN!$A$4:$A$559,0)),"")</f>
        <v>1586</v>
      </c>
      <c r="Q524" s="10" t="str">
        <f t="shared" si="56"/>
        <v/>
      </c>
      <c r="R524" s="10" t="str">
        <f t="shared" si="57"/>
        <v/>
      </c>
      <c r="S524" s="10" t="str">
        <f t="shared" si="58"/>
        <v/>
      </c>
      <c r="T524" s="10" t="str">
        <f t="shared" si="59"/>
        <v/>
      </c>
      <c r="U524" s="13" t="str">
        <f>IF(J524="Billet",I524/INDEX(Bench!$B$4:$B$15,MATCH(TEXT(C524,"yyyy-mm"),Bench!$A$4:$A$15,0))-1,"")</f>
        <v/>
      </c>
      <c r="V524" s="10" t="str">
        <f t="shared" si="60"/>
        <v/>
      </c>
      <c r="W524" s="10">
        <f>IF(E524="","n/a",COUNTIFS(GSTR2B!$B$4:$B$552,E524,GSTR2B!$C$4:$C$552,B524))</f>
        <v>1</v>
      </c>
      <c r="X524" s="10" t="str">
        <f t="shared" si="61"/>
        <v/>
      </c>
      <c r="Y524" s="11">
        <f>IF(N(W524)&gt;0,SUMIFS(GSTR2B!$F$4:$F$552,GSTR2B!$B$4:$B$552,E524,GSTR2B!$C$4:$C$552,B524),"")</f>
        <v>41485.949999999997</v>
      </c>
      <c r="Z524" s="10" t="str">
        <f t="shared" si="62"/>
        <v/>
      </c>
    </row>
    <row r="525" spans="1:26" x14ac:dyDescent="0.3">
      <c r="A525" t="s">
        <v>4222</v>
      </c>
      <c r="B525" t="s">
        <v>4223</v>
      </c>
      <c r="C525" s="7">
        <v>45858</v>
      </c>
      <c r="D525" t="s">
        <v>212</v>
      </c>
      <c r="E525" t="s">
        <v>3141</v>
      </c>
      <c r="F525" t="s">
        <v>748</v>
      </c>
      <c r="G525" t="s">
        <v>1310</v>
      </c>
      <c r="H525">
        <v>6708</v>
      </c>
      <c r="I525">
        <v>87.05</v>
      </c>
      <c r="J525" t="s">
        <v>3038</v>
      </c>
      <c r="K525">
        <v>583931.4</v>
      </c>
      <c r="L525">
        <v>18</v>
      </c>
      <c r="M525">
        <v>105107.65</v>
      </c>
      <c r="N525">
        <v>689039.05</v>
      </c>
      <c r="O525" s="11">
        <f>IFERROR(INDEX(PO!$G$4:$G$563,MATCH(F525,PO!$A$4:$A$563,0)),"")</f>
        <v>87.05</v>
      </c>
      <c r="P525" s="12">
        <f>IFERROR(INDEX(GRN!$E$4:$E$559,MATCH(G525,GRN!$A$4:$A$559,0)),"")</f>
        <v>6708</v>
      </c>
      <c r="Q525" s="10" t="str">
        <f t="shared" si="56"/>
        <v/>
      </c>
      <c r="R525" s="10" t="str">
        <f t="shared" si="57"/>
        <v/>
      </c>
      <c r="S525" s="10" t="str">
        <f t="shared" si="58"/>
        <v/>
      </c>
      <c r="T525" s="10" t="str">
        <f t="shared" si="59"/>
        <v/>
      </c>
      <c r="U525" s="13" t="str">
        <f>IF(J525="Billet",I525/INDEX(Bench!$B$4:$B$15,MATCH(TEXT(C525,"yyyy-mm"),Bench!$A$4:$A$15,0))-1,"")</f>
        <v/>
      </c>
      <c r="V525" s="10" t="str">
        <f t="shared" si="60"/>
        <v/>
      </c>
      <c r="W525" s="10">
        <f>IF(E525="","n/a",COUNTIFS(GSTR2B!$B$4:$B$552,E525,GSTR2B!$C$4:$C$552,B525))</f>
        <v>1</v>
      </c>
      <c r="X525" s="10" t="str">
        <f t="shared" si="61"/>
        <v/>
      </c>
      <c r="Y525" s="11">
        <f>IF(N(W525)&gt;0,SUMIFS(GSTR2B!$F$4:$F$552,GSTR2B!$B$4:$B$552,E525,GSTR2B!$C$4:$C$552,B525),"")</f>
        <v>105107.65</v>
      </c>
      <c r="Z525" s="10" t="str">
        <f t="shared" si="62"/>
        <v/>
      </c>
    </row>
    <row r="526" spans="1:26" x14ac:dyDescent="0.3">
      <c r="A526" t="s">
        <v>4224</v>
      </c>
      <c r="B526" t="s">
        <v>4225</v>
      </c>
      <c r="C526" s="7">
        <v>45900</v>
      </c>
      <c r="D526" t="s">
        <v>235</v>
      </c>
      <c r="E526" t="s">
        <v>3085</v>
      </c>
      <c r="F526" t="s">
        <v>749</v>
      </c>
      <c r="G526" t="s">
        <v>1311</v>
      </c>
      <c r="H526">
        <v>0</v>
      </c>
      <c r="I526">
        <v>164258.97</v>
      </c>
      <c r="J526" t="s">
        <v>3059</v>
      </c>
      <c r="K526">
        <v>0</v>
      </c>
      <c r="L526">
        <v>18</v>
      </c>
      <c r="M526">
        <v>0</v>
      </c>
      <c r="N526">
        <v>0</v>
      </c>
      <c r="O526" s="11">
        <f>IFERROR(INDEX(PO!$G$4:$G$563,MATCH(F526,PO!$A$4:$A$563,0)),"")</f>
        <v>164258.97</v>
      </c>
      <c r="P526" s="12">
        <f>IFERROR(INDEX(GRN!$E$4:$E$559,MATCH(G526,GRN!$A$4:$A$559,0)),"")</f>
        <v>0</v>
      </c>
      <c r="Q526" s="10" t="str">
        <f t="shared" si="56"/>
        <v/>
      </c>
      <c r="R526" s="10" t="str">
        <f t="shared" si="57"/>
        <v/>
      </c>
      <c r="S526" s="10" t="str">
        <f t="shared" si="58"/>
        <v/>
      </c>
      <c r="T526" s="10" t="str">
        <f t="shared" si="59"/>
        <v/>
      </c>
      <c r="U526" s="13" t="str">
        <f>IF(J526="Billet",I526/INDEX(Bench!$B$4:$B$15,MATCH(TEXT(C526,"yyyy-mm"),Bench!$A$4:$A$15,0))-1,"")</f>
        <v/>
      </c>
      <c r="V526" s="10" t="str">
        <f t="shared" si="60"/>
        <v/>
      </c>
      <c r="W526" s="10">
        <f>IF(E526="","n/a",COUNTIFS(GSTR2B!$B$4:$B$552,E526,GSTR2B!$C$4:$C$552,B526))</f>
        <v>1</v>
      </c>
      <c r="X526" s="10" t="str">
        <f t="shared" si="61"/>
        <v/>
      </c>
      <c r="Y526" s="11">
        <f>IF(N(W526)&gt;0,SUMIFS(GSTR2B!$F$4:$F$552,GSTR2B!$B$4:$B$552,E526,GSTR2B!$C$4:$C$552,B526),"")</f>
        <v>0</v>
      </c>
      <c r="Z526" s="10" t="str">
        <f t="shared" si="62"/>
        <v/>
      </c>
    </row>
    <row r="527" spans="1:26" x14ac:dyDescent="0.3">
      <c r="A527" t="s">
        <v>4226</v>
      </c>
      <c r="B527" t="s">
        <v>4227</v>
      </c>
      <c r="C527" s="7">
        <v>45926</v>
      </c>
      <c r="D527" t="s">
        <v>231</v>
      </c>
      <c r="E527" t="s">
        <v>3040</v>
      </c>
      <c r="F527" t="s">
        <v>750</v>
      </c>
      <c r="G527" t="s">
        <v>1312</v>
      </c>
      <c r="H527">
        <v>5828</v>
      </c>
      <c r="I527">
        <v>100.23</v>
      </c>
      <c r="J527" t="s">
        <v>3038</v>
      </c>
      <c r="K527">
        <v>584140.43999999994</v>
      </c>
      <c r="L527">
        <v>18</v>
      </c>
      <c r="M527">
        <v>105145.28</v>
      </c>
      <c r="N527">
        <v>689285.72</v>
      </c>
      <c r="O527" s="11">
        <f>IFERROR(INDEX(PO!$G$4:$G$563,MATCH(F527,PO!$A$4:$A$563,0)),"")</f>
        <v>100.23</v>
      </c>
      <c r="P527" s="12">
        <f>IFERROR(INDEX(GRN!$E$4:$E$559,MATCH(G527,GRN!$A$4:$A$559,0)),"")</f>
        <v>5828</v>
      </c>
      <c r="Q527" s="10" t="str">
        <f t="shared" si="56"/>
        <v/>
      </c>
      <c r="R527" s="10" t="str">
        <f t="shared" si="57"/>
        <v/>
      </c>
      <c r="S527" s="10" t="str">
        <f t="shared" si="58"/>
        <v/>
      </c>
      <c r="T527" s="10" t="str">
        <f t="shared" si="59"/>
        <v/>
      </c>
      <c r="U527" s="13" t="str">
        <f>IF(J527="Billet",I527/INDEX(Bench!$B$4:$B$15,MATCH(TEXT(C527,"yyyy-mm"),Bench!$A$4:$A$15,0))-1,"")</f>
        <v/>
      </c>
      <c r="V527" s="10" t="str">
        <f t="shared" si="60"/>
        <v/>
      </c>
      <c r="W527" s="10">
        <f>IF(E527="","n/a",COUNTIFS(GSTR2B!$B$4:$B$552,E527,GSTR2B!$C$4:$C$552,B527))</f>
        <v>1</v>
      </c>
      <c r="X527" s="10" t="str">
        <f t="shared" si="61"/>
        <v/>
      </c>
      <c r="Y527" s="11">
        <f>IF(N(W527)&gt;0,SUMIFS(GSTR2B!$F$4:$F$552,GSTR2B!$B$4:$B$552,E527,GSTR2B!$C$4:$C$552,B527),"")</f>
        <v>105145.28</v>
      </c>
      <c r="Z527" s="10" t="str">
        <f t="shared" si="62"/>
        <v/>
      </c>
    </row>
    <row r="528" spans="1:26" x14ac:dyDescent="0.3">
      <c r="A528" t="s">
        <v>4228</v>
      </c>
      <c r="B528" t="s">
        <v>4229</v>
      </c>
      <c r="C528" s="7">
        <v>45860</v>
      </c>
      <c r="D528" t="s">
        <v>266</v>
      </c>
      <c r="E528" t="s">
        <v>3069</v>
      </c>
      <c r="F528" t="s">
        <v>751</v>
      </c>
      <c r="G528" t="s">
        <v>1313</v>
      </c>
      <c r="H528">
        <v>4920</v>
      </c>
      <c r="I528">
        <v>88.83</v>
      </c>
      <c r="J528" t="s">
        <v>3038</v>
      </c>
      <c r="K528">
        <v>437043.6</v>
      </c>
      <c r="L528">
        <v>18</v>
      </c>
      <c r="M528">
        <v>78667.850000000006</v>
      </c>
      <c r="N528">
        <v>515711.45</v>
      </c>
      <c r="O528" s="11">
        <f>IFERROR(INDEX(PO!$G$4:$G$563,MATCH(F528,PO!$A$4:$A$563,0)),"")</f>
        <v>88.83</v>
      </c>
      <c r="P528" s="12">
        <f>IFERROR(INDEX(GRN!$E$4:$E$559,MATCH(G528,GRN!$A$4:$A$559,0)),"")</f>
        <v>4920</v>
      </c>
      <c r="Q528" s="10" t="str">
        <f t="shared" si="56"/>
        <v/>
      </c>
      <c r="R528" s="10" t="str">
        <f t="shared" si="57"/>
        <v/>
      </c>
      <c r="S528" s="10" t="str">
        <f t="shared" si="58"/>
        <v/>
      </c>
      <c r="T528" s="10" t="str">
        <f t="shared" si="59"/>
        <v/>
      </c>
      <c r="U528" s="13" t="str">
        <f>IF(J528="Billet",I528/INDEX(Bench!$B$4:$B$15,MATCH(TEXT(C528,"yyyy-mm"),Bench!$A$4:$A$15,0))-1,"")</f>
        <v/>
      </c>
      <c r="V528" s="10" t="str">
        <f t="shared" si="60"/>
        <v/>
      </c>
      <c r="W528" s="10">
        <f>IF(E528="","n/a",COUNTIFS(GSTR2B!$B$4:$B$552,E528,GSTR2B!$C$4:$C$552,B528))</f>
        <v>1</v>
      </c>
      <c r="X528" s="10" t="str">
        <f t="shared" si="61"/>
        <v/>
      </c>
      <c r="Y528" s="11">
        <f>IF(N(W528)&gt;0,SUMIFS(GSTR2B!$F$4:$F$552,GSTR2B!$B$4:$B$552,E528,GSTR2B!$C$4:$C$552,B528),"")</f>
        <v>78667.850000000006</v>
      </c>
      <c r="Z528" s="10" t="str">
        <f t="shared" si="62"/>
        <v/>
      </c>
    </row>
    <row r="529" spans="1:26" x14ac:dyDescent="0.3">
      <c r="A529" t="s">
        <v>4230</v>
      </c>
      <c r="B529" t="s">
        <v>4231</v>
      </c>
      <c r="C529" s="7">
        <v>45900</v>
      </c>
      <c r="D529" t="s">
        <v>218</v>
      </c>
      <c r="E529" t="s">
        <v>3081</v>
      </c>
      <c r="F529" t="s">
        <v>752</v>
      </c>
      <c r="G529" t="s">
        <v>1314</v>
      </c>
      <c r="H529">
        <v>4</v>
      </c>
      <c r="I529">
        <v>25541.56</v>
      </c>
      <c r="J529" t="s">
        <v>3053</v>
      </c>
      <c r="K529">
        <v>102166.24</v>
      </c>
      <c r="L529">
        <v>5</v>
      </c>
      <c r="M529">
        <v>5108.3100000000004</v>
      </c>
      <c r="N529">
        <v>107274.55</v>
      </c>
      <c r="O529" s="11">
        <f>IFERROR(INDEX(PO!$G$4:$G$563,MATCH(F529,PO!$A$4:$A$563,0)),"")</f>
        <v>25541.56</v>
      </c>
      <c r="P529" s="12">
        <f>IFERROR(INDEX(GRN!$E$4:$E$559,MATCH(G529,GRN!$A$4:$A$559,0)),"")</f>
        <v>4</v>
      </c>
      <c r="Q529" s="10" t="str">
        <f t="shared" si="56"/>
        <v/>
      </c>
      <c r="R529" s="10" t="str">
        <f t="shared" si="57"/>
        <v/>
      </c>
      <c r="S529" s="10" t="str">
        <f t="shared" si="58"/>
        <v/>
      </c>
      <c r="T529" s="10" t="str">
        <f t="shared" si="59"/>
        <v/>
      </c>
      <c r="U529" s="13" t="str">
        <f>IF(J529="Billet",I529/INDEX(Bench!$B$4:$B$15,MATCH(TEXT(C529,"yyyy-mm"),Bench!$A$4:$A$15,0))-1,"")</f>
        <v/>
      </c>
      <c r="V529" s="10" t="str">
        <f t="shared" si="60"/>
        <v/>
      </c>
      <c r="W529" s="10">
        <f>IF(E529="","n/a",COUNTIFS(GSTR2B!$B$4:$B$552,E529,GSTR2B!$C$4:$C$552,B529))</f>
        <v>1</v>
      </c>
      <c r="X529" s="10" t="str">
        <f t="shared" si="61"/>
        <v/>
      </c>
      <c r="Y529" s="11">
        <f>IF(N(W529)&gt;0,SUMIFS(GSTR2B!$F$4:$F$552,GSTR2B!$B$4:$B$552,E529,GSTR2B!$C$4:$C$552,B529),"")</f>
        <v>5108.3100000000004</v>
      </c>
      <c r="Z529" s="10" t="str">
        <f t="shared" si="62"/>
        <v/>
      </c>
    </row>
    <row r="530" spans="1:26" x14ac:dyDescent="0.3">
      <c r="A530" t="s">
        <v>4232</v>
      </c>
      <c r="B530" t="s">
        <v>4233</v>
      </c>
      <c r="C530" s="7">
        <v>45956</v>
      </c>
      <c r="D530" t="s">
        <v>241</v>
      </c>
      <c r="E530" t="s">
        <v>3116</v>
      </c>
      <c r="F530" t="s">
        <v>753</v>
      </c>
      <c r="G530" t="s">
        <v>1315</v>
      </c>
      <c r="H530">
        <v>5862</v>
      </c>
      <c r="I530">
        <v>95.81</v>
      </c>
      <c r="J530" t="s">
        <v>3038</v>
      </c>
      <c r="K530">
        <v>561638.22</v>
      </c>
      <c r="L530">
        <v>18</v>
      </c>
      <c r="M530">
        <v>101094.88</v>
      </c>
      <c r="N530">
        <v>662733.1</v>
      </c>
      <c r="O530" s="11">
        <f>IFERROR(INDEX(PO!$G$4:$G$563,MATCH(F530,PO!$A$4:$A$563,0)),"")</f>
        <v>95.81</v>
      </c>
      <c r="P530" s="12">
        <f>IFERROR(INDEX(GRN!$E$4:$E$559,MATCH(G530,GRN!$A$4:$A$559,0)),"")</f>
        <v>5862</v>
      </c>
      <c r="Q530" s="10" t="str">
        <f t="shared" si="56"/>
        <v/>
      </c>
      <c r="R530" s="10" t="str">
        <f t="shared" si="57"/>
        <v/>
      </c>
      <c r="S530" s="10" t="str">
        <f t="shared" si="58"/>
        <v/>
      </c>
      <c r="T530" s="10" t="str">
        <f t="shared" si="59"/>
        <v/>
      </c>
      <c r="U530" s="13" t="str">
        <f>IF(J530="Billet",I530/INDEX(Bench!$B$4:$B$15,MATCH(TEXT(C530,"yyyy-mm"),Bench!$A$4:$A$15,0))-1,"")</f>
        <v/>
      </c>
      <c r="V530" s="10" t="str">
        <f t="shared" si="60"/>
        <v/>
      </c>
      <c r="W530" s="10">
        <f>IF(E530="","n/a",COUNTIFS(GSTR2B!$B$4:$B$552,E530,GSTR2B!$C$4:$C$552,B530))</f>
        <v>1</v>
      </c>
      <c r="X530" s="10" t="str">
        <f t="shared" si="61"/>
        <v/>
      </c>
      <c r="Y530" s="11">
        <f>IF(N(W530)&gt;0,SUMIFS(GSTR2B!$F$4:$F$552,GSTR2B!$B$4:$B$552,E530,GSTR2B!$C$4:$C$552,B530),"")</f>
        <v>101094.88</v>
      </c>
      <c r="Z530" s="10" t="str">
        <f t="shared" si="62"/>
        <v/>
      </c>
    </row>
    <row r="531" spans="1:26" x14ac:dyDescent="0.3">
      <c r="A531" t="s">
        <v>4234</v>
      </c>
      <c r="B531" t="s">
        <v>4235</v>
      </c>
      <c r="C531" s="7">
        <v>46102</v>
      </c>
      <c r="D531" t="s">
        <v>300</v>
      </c>
      <c r="E531" t="s">
        <v>3109</v>
      </c>
      <c r="F531" t="s">
        <v>754</v>
      </c>
      <c r="G531" t="s">
        <v>1316</v>
      </c>
      <c r="H531">
        <v>1</v>
      </c>
      <c r="I531">
        <v>35408.92</v>
      </c>
      <c r="J531" t="s">
        <v>3059</v>
      </c>
      <c r="K531">
        <v>35408.92</v>
      </c>
      <c r="L531">
        <v>18</v>
      </c>
      <c r="M531">
        <v>6373.61</v>
      </c>
      <c r="N531">
        <v>41782.53</v>
      </c>
      <c r="O531" s="11">
        <f>IFERROR(INDEX(PO!$G$4:$G$563,MATCH(F531,PO!$A$4:$A$563,0)),"")</f>
        <v>35408.92</v>
      </c>
      <c r="P531" s="12">
        <f>IFERROR(INDEX(GRN!$E$4:$E$559,MATCH(G531,GRN!$A$4:$A$559,0)),"")</f>
        <v>1</v>
      </c>
      <c r="Q531" s="10" t="str">
        <f t="shared" si="56"/>
        <v/>
      </c>
      <c r="R531" s="10" t="str">
        <f t="shared" si="57"/>
        <v/>
      </c>
      <c r="S531" s="10" t="str">
        <f t="shared" si="58"/>
        <v/>
      </c>
      <c r="T531" s="10" t="str">
        <f t="shared" si="59"/>
        <v/>
      </c>
      <c r="U531" s="13" t="str">
        <f>IF(J531="Billet",I531/INDEX(Bench!$B$4:$B$15,MATCH(TEXT(C531,"yyyy-mm"),Bench!$A$4:$A$15,0))-1,"")</f>
        <v/>
      </c>
      <c r="V531" s="10" t="str">
        <f t="shared" si="60"/>
        <v/>
      </c>
      <c r="W531" s="10">
        <f>IF(E531="","n/a",COUNTIFS(GSTR2B!$B$4:$B$552,E531,GSTR2B!$C$4:$C$552,B531))</f>
        <v>1</v>
      </c>
      <c r="X531" s="10" t="str">
        <f t="shared" si="61"/>
        <v/>
      </c>
      <c r="Y531" s="11">
        <f>IF(N(W531)&gt;0,SUMIFS(GSTR2B!$F$4:$F$552,GSTR2B!$B$4:$B$552,E531,GSTR2B!$C$4:$C$552,B531),"")</f>
        <v>6373.61</v>
      </c>
      <c r="Z531" s="10" t="str">
        <f t="shared" si="62"/>
        <v/>
      </c>
    </row>
    <row r="532" spans="1:26" x14ac:dyDescent="0.3">
      <c r="A532" t="s">
        <v>4236</v>
      </c>
      <c r="B532" t="s">
        <v>4237</v>
      </c>
      <c r="C532" s="7">
        <v>45892</v>
      </c>
      <c r="D532" t="s">
        <v>212</v>
      </c>
      <c r="E532" t="s">
        <v>3141</v>
      </c>
      <c r="F532" t="s">
        <v>755</v>
      </c>
      <c r="G532" t="s">
        <v>1317</v>
      </c>
      <c r="H532">
        <v>2968</v>
      </c>
      <c r="I532">
        <v>87.97</v>
      </c>
      <c r="J532" t="s">
        <v>3038</v>
      </c>
      <c r="K532">
        <v>261094.96</v>
      </c>
      <c r="L532">
        <v>18</v>
      </c>
      <c r="M532">
        <v>46997.09</v>
      </c>
      <c r="N532">
        <v>308092.05</v>
      </c>
      <c r="O532" s="11">
        <f>IFERROR(INDEX(PO!$G$4:$G$563,MATCH(F532,PO!$A$4:$A$563,0)),"")</f>
        <v>87.97</v>
      </c>
      <c r="P532" s="12">
        <f>IFERROR(INDEX(GRN!$E$4:$E$559,MATCH(G532,GRN!$A$4:$A$559,0)),"")</f>
        <v>2968</v>
      </c>
      <c r="Q532" s="10" t="str">
        <f t="shared" si="56"/>
        <v/>
      </c>
      <c r="R532" s="10" t="str">
        <f t="shared" si="57"/>
        <v/>
      </c>
      <c r="S532" s="10" t="str">
        <f t="shared" si="58"/>
        <v/>
      </c>
      <c r="T532" s="10" t="str">
        <f t="shared" si="59"/>
        <v/>
      </c>
      <c r="U532" s="13" t="str">
        <f>IF(J532="Billet",I532/INDEX(Bench!$B$4:$B$15,MATCH(TEXT(C532,"yyyy-mm"),Bench!$A$4:$A$15,0))-1,"")</f>
        <v/>
      </c>
      <c r="V532" s="10" t="str">
        <f t="shared" si="60"/>
        <v/>
      </c>
      <c r="W532" s="10">
        <f>IF(E532="","n/a",COUNTIFS(GSTR2B!$B$4:$B$552,E532,GSTR2B!$C$4:$C$552,B532))</f>
        <v>1</v>
      </c>
      <c r="X532" s="10" t="str">
        <f t="shared" si="61"/>
        <v/>
      </c>
      <c r="Y532" s="11">
        <f>IF(N(W532)&gt;0,SUMIFS(GSTR2B!$F$4:$F$552,GSTR2B!$B$4:$B$552,E532,GSTR2B!$C$4:$C$552,B532),"")</f>
        <v>46997.09</v>
      </c>
      <c r="Z532" s="10" t="str">
        <f t="shared" si="62"/>
        <v/>
      </c>
    </row>
    <row r="533" spans="1:26" x14ac:dyDescent="0.3">
      <c r="A533" t="s">
        <v>4238</v>
      </c>
      <c r="B533" t="s">
        <v>4239</v>
      </c>
      <c r="C533" s="7">
        <v>46083</v>
      </c>
      <c r="D533" t="s">
        <v>202</v>
      </c>
      <c r="E533" t="s">
        <v>3125</v>
      </c>
      <c r="F533" t="s">
        <v>756</v>
      </c>
      <c r="G533" t="s">
        <v>1318</v>
      </c>
      <c r="H533">
        <v>514</v>
      </c>
      <c r="I533">
        <v>93.39</v>
      </c>
      <c r="J533" t="s">
        <v>3048</v>
      </c>
      <c r="K533">
        <v>48002.46</v>
      </c>
      <c r="L533">
        <v>18</v>
      </c>
      <c r="M533">
        <v>8640.44</v>
      </c>
      <c r="N533">
        <v>56642.9</v>
      </c>
      <c r="O533" s="11">
        <f>IFERROR(INDEX(PO!$G$4:$G$563,MATCH(F533,PO!$A$4:$A$563,0)),"")</f>
        <v>93.39</v>
      </c>
      <c r="P533" s="12">
        <f>IFERROR(INDEX(GRN!$E$4:$E$559,MATCH(G533,GRN!$A$4:$A$559,0)),"")</f>
        <v>514</v>
      </c>
      <c r="Q533" s="10" t="str">
        <f t="shared" si="56"/>
        <v/>
      </c>
      <c r="R533" s="10" t="str">
        <f t="shared" si="57"/>
        <v/>
      </c>
      <c r="S533" s="10" t="str">
        <f t="shared" si="58"/>
        <v/>
      </c>
      <c r="T533" s="10" t="str">
        <f t="shared" si="59"/>
        <v/>
      </c>
      <c r="U533" s="13" t="str">
        <f>IF(J533="Billet",I533/INDEX(Bench!$B$4:$B$15,MATCH(TEXT(C533,"yyyy-mm"),Bench!$A$4:$A$15,0))-1,"")</f>
        <v/>
      </c>
      <c r="V533" s="10" t="str">
        <f t="shared" si="60"/>
        <v/>
      </c>
      <c r="W533" s="10">
        <f>IF(E533="","n/a",COUNTIFS(GSTR2B!$B$4:$B$552,E533,GSTR2B!$C$4:$C$552,B533))</f>
        <v>1</v>
      </c>
      <c r="X533" s="10" t="str">
        <f t="shared" si="61"/>
        <v/>
      </c>
      <c r="Y533" s="11">
        <f>IF(N(W533)&gt;0,SUMIFS(GSTR2B!$F$4:$F$552,GSTR2B!$B$4:$B$552,E533,GSTR2B!$C$4:$C$552,B533),"")</f>
        <v>8640.44</v>
      </c>
      <c r="Z533" s="10" t="str">
        <f t="shared" si="62"/>
        <v/>
      </c>
    </row>
    <row r="534" spans="1:26" x14ac:dyDescent="0.3">
      <c r="A534" t="s">
        <v>4240</v>
      </c>
      <c r="B534" t="s">
        <v>4241</v>
      </c>
      <c r="C534" s="7">
        <v>46028</v>
      </c>
      <c r="D534" t="s">
        <v>300</v>
      </c>
      <c r="E534" t="s">
        <v>3109</v>
      </c>
      <c r="F534" t="s">
        <v>757</v>
      </c>
      <c r="G534" t="s">
        <v>1319</v>
      </c>
      <c r="H534">
        <v>1</v>
      </c>
      <c r="I534">
        <v>120837.29</v>
      </c>
      <c r="J534" t="s">
        <v>3059</v>
      </c>
      <c r="K534">
        <v>120837.29</v>
      </c>
      <c r="L534">
        <v>18</v>
      </c>
      <c r="M534">
        <v>21750.71</v>
      </c>
      <c r="N534">
        <v>142588</v>
      </c>
      <c r="O534" s="11">
        <f>IFERROR(INDEX(PO!$G$4:$G$563,MATCH(F534,PO!$A$4:$A$563,0)),"")</f>
        <v>120837.29</v>
      </c>
      <c r="P534" s="12">
        <f>IFERROR(INDEX(GRN!$E$4:$E$559,MATCH(G534,GRN!$A$4:$A$559,0)),"")</f>
        <v>1</v>
      </c>
      <c r="Q534" s="10" t="str">
        <f t="shared" si="56"/>
        <v/>
      </c>
      <c r="R534" s="10" t="str">
        <f t="shared" si="57"/>
        <v/>
      </c>
      <c r="S534" s="10" t="str">
        <f t="shared" si="58"/>
        <v/>
      </c>
      <c r="T534" s="10" t="str">
        <f t="shared" si="59"/>
        <v/>
      </c>
      <c r="U534" s="13" t="str">
        <f>IF(J534="Billet",I534/INDEX(Bench!$B$4:$B$15,MATCH(TEXT(C534,"yyyy-mm"),Bench!$A$4:$A$15,0))-1,"")</f>
        <v/>
      </c>
      <c r="V534" s="10" t="str">
        <f t="shared" si="60"/>
        <v/>
      </c>
      <c r="W534" s="10">
        <f>IF(E534="","n/a",COUNTIFS(GSTR2B!$B$4:$B$552,E534,GSTR2B!$C$4:$C$552,B534))</f>
        <v>1</v>
      </c>
      <c r="X534" s="10" t="str">
        <f t="shared" si="61"/>
        <v/>
      </c>
      <c r="Y534" s="11">
        <f>IF(N(W534)&gt;0,SUMIFS(GSTR2B!$F$4:$F$552,GSTR2B!$B$4:$B$552,E534,GSTR2B!$C$4:$C$552,B534),"")</f>
        <v>21750.71</v>
      </c>
      <c r="Z534" s="10" t="str">
        <f t="shared" si="62"/>
        <v/>
      </c>
    </row>
    <row r="535" spans="1:26" x14ac:dyDescent="0.3">
      <c r="A535" t="s">
        <v>4242</v>
      </c>
      <c r="B535" t="s">
        <v>4243</v>
      </c>
      <c r="C535" s="7">
        <v>46093</v>
      </c>
      <c r="D535" t="s">
        <v>300</v>
      </c>
      <c r="E535" t="s">
        <v>3109</v>
      </c>
      <c r="F535" t="s">
        <v>758</v>
      </c>
      <c r="G535" t="s">
        <v>1320</v>
      </c>
      <c r="H535">
        <v>1</v>
      </c>
      <c r="I535">
        <v>15003.35</v>
      </c>
      <c r="J535" t="s">
        <v>3059</v>
      </c>
      <c r="K535">
        <v>15003.35</v>
      </c>
      <c r="L535">
        <v>18</v>
      </c>
      <c r="M535">
        <v>2700.6</v>
      </c>
      <c r="N535">
        <v>17703.95</v>
      </c>
      <c r="O535" s="11">
        <f>IFERROR(INDEX(PO!$G$4:$G$563,MATCH(F535,PO!$A$4:$A$563,0)),"")</f>
        <v>15003.35</v>
      </c>
      <c r="P535" s="12">
        <f>IFERROR(INDEX(GRN!$E$4:$E$559,MATCH(G535,GRN!$A$4:$A$559,0)),"")</f>
        <v>1</v>
      </c>
      <c r="Q535" s="10" t="str">
        <f t="shared" si="56"/>
        <v/>
      </c>
      <c r="R535" s="10" t="str">
        <f t="shared" si="57"/>
        <v/>
      </c>
      <c r="S535" s="10" t="str">
        <f t="shared" si="58"/>
        <v/>
      </c>
      <c r="T535" s="10" t="str">
        <f t="shared" si="59"/>
        <v/>
      </c>
      <c r="U535" s="13" t="str">
        <f>IF(J535="Billet",I535/INDEX(Bench!$B$4:$B$15,MATCH(TEXT(C535,"yyyy-mm"),Bench!$A$4:$A$15,0))-1,"")</f>
        <v/>
      </c>
      <c r="V535" s="10" t="str">
        <f t="shared" si="60"/>
        <v/>
      </c>
      <c r="W535" s="10">
        <f>IF(E535="","n/a",COUNTIFS(GSTR2B!$B$4:$B$552,E535,GSTR2B!$C$4:$C$552,B535))</f>
        <v>1</v>
      </c>
      <c r="X535" s="10" t="str">
        <f t="shared" si="61"/>
        <v/>
      </c>
      <c r="Y535" s="11">
        <f>IF(N(W535)&gt;0,SUMIFS(GSTR2B!$F$4:$F$552,GSTR2B!$B$4:$B$552,E535,GSTR2B!$C$4:$C$552,B535),"")</f>
        <v>2700.6</v>
      </c>
      <c r="Z535" s="10" t="str">
        <f t="shared" si="62"/>
        <v/>
      </c>
    </row>
    <row r="536" spans="1:26" x14ac:dyDescent="0.3">
      <c r="A536" t="s">
        <v>4244</v>
      </c>
      <c r="B536" t="s">
        <v>4245</v>
      </c>
      <c r="C536" s="7">
        <v>46074</v>
      </c>
      <c r="D536" t="s">
        <v>218</v>
      </c>
      <c r="E536" t="s">
        <v>3081</v>
      </c>
      <c r="F536" t="s">
        <v>759</v>
      </c>
      <c r="G536" t="s">
        <v>1321</v>
      </c>
      <c r="H536">
        <v>2</v>
      </c>
      <c r="I536">
        <v>60102.239999999998</v>
      </c>
      <c r="J536" t="s">
        <v>3053</v>
      </c>
      <c r="K536">
        <v>120204.48</v>
      </c>
      <c r="L536">
        <v>5</v>
      </c>
      <c r="M536">
        <v>6010.22</v>
      </c>
      <c r="N536">
        <v>126214.7</v>
      </c>
      <c r="O536" s="11">
        <f>IFERROR(INDEX(PO!$G$4:$G$563,MATCH(F536,PO!$A$4:$A$563,0)),"")</f>
        <v>60102.239999999998</v>
      </c>
      <c r="P536" s="12">
        <f>IFERROR(INDEX(GRN!$E$4:$E$559,MATCH(G536,GRN!$A$4:$A$559,0)),"")</f>
        <v>2</v>
      </c>
      <c r="Q536" s="10" t="str">
        <f t="shared" si="56"/>
        <v/>
      </c>
      <c r="R536" s="10" t="str">
        <f t="shared" si="57"/>
        <v/>
      </c>
      <c r="S536" s="10" t="str">
        <f t="shared" si="58"/>
        <v/>
      </c>
      <c r="T536" s="10" t="str">
        <f t="shared" si="59"/>
        <v/>
      </c>
      <c r="U536" s="13" t="str">
        <f>IF(J536="Billet",I536/INDEX(Bench!$B$4:$B$15,MATCH(TEXT(C536,"yyyy-mm"),Bench!$A$4:$A$15,0))-1,"")</f>
        <v/>
      </c>
      <c r="V536" s="10" t="str">
        <f t="shared" si="60"/>
        <v/>
      </c>
      <c r="W536" s="10">
        <f>IF(E536="","n/a",COUNTIFS(GSTR2B!$B$4:$B$552,E536,GSTR2B!$C$4:$C$552,B536))</f>
        <v>1</v>
      </c>
      <c r="X536" s="10" t="str">
        <f t="shared" si="61"/>
        <v/>
      </c>
      <c r="Y536" s="11">
        <f>IF(N(W536)&gt;0,SUMIFS(GSTR2B!$F$4:$F$552,GSTR2B!$B$4:$B$552,E536,GSTR2B!$C$4:$C$552,B536),"")</f>
        <v>6010.22</v>
      </c>
      <c r="Z536" s="10" t="str">
        <f t="shared" si="62"/>
        <v/>
      </c>
    </row>
    <row r="537" spans="1:26" x14ac:dyDescent="0.3">
      <c r="A537" t="s">
        <v>4246</v>
      </c>
      <c r="B537" t="s">
        <v>4247</v>
      </c>
      <c r="C537" s="7">
        <v>45760</v>
      </c>
      <c r="D537" t="s">
        <v>253</v>
      </c>
      <c r="E537" t="s">
        <v>3129</v>
      </c>
      <c r="F537" t="s">
        <v>760</v>
      </c>
      <c r="G537" t="s">
        <v>1322</v>
      </c>
      <c r="H537">
        <v>7</v>
      </c>
      <c r="I537">
        <v>26412.83</v>
      </c>
      <c r="J537" t="s">
        <v>3053</v>
      </c>
      <c r="K537">
        <v>184889.81</v>
      </c>
      <c r="L537">
        <v>5</v>
      </c>
      <c r="M537">
        <v>9244.49</v>
      </c>
      <c r="N537">
        <v>194134.3</v>
      </c>
      <c r="O537" s="11">
        <f>IFERROR(INDEX(PO!$G$4:$G$563,MATCH(F537,PO!$A$4:$A$563,0)),"")</f>
        <v>26412.83</v>
      </c>
      <c r="P537" s="12">
        <f>IFERROR(INDEX(GRN!$E$4:$E$559,MATCH(G537,GRN!$A$4:$A$559,0)),"")</f>
        <v>7</v>
      </c>
      <c r="Q537" s="10" t="str">
        <f t="shared" si="56"/>
        <v/>
      </c>
      <c r="R537" s="10" t="str">
        <f t="shared" si="57"/>
        <v/>
      </c>
      <c r="S537" s="10" t="str">
        <f t="shared" si="58"/>
        <v/>
      </c>
      <c r="T537" s="10" t="str">
        <f t="shared" si="59"/>
        <v/>
      </c>
      <c r="U537" s="13" t="str">
        <f>IF(J537="Billet",I537/INDEX(Bench!$B$4:$B$15,MATCH(TEXT(C537,"yyyy-mm"),Bench!$A$4:$A$15,0))-1,"")</f>
        <v/>
      </c>
      <c r="V537" s="10" t="str">
        <f t="shared" si="60"/>
        <v/>
      </c>
      <c r="W537" s="10">
        <f>IF(E537="","n/a",COUNTIFS(GSTR2B!$B$4:$B$552,E537,GSTR2B!$C$4:$C$552,B537))</f>
        <v>1</v>
      </c>
      <c r="X537" s="10" t="str">
        <f t="shared" si="61"/>
        <v/>
      </c>
      <c r="Y537" s="11">
        <f>IF(N(W537)&gt;0,SUMIFS(GSTR2B!$F$4:$F$552,GSTR2B!$B$4:$B$552,E537,GSTR2B!$C$4:$C$552,B537),"")</f>
        <v>9244.49</v>
      </c>
      <c r="Z537" s="10" t="str">
        <f t="shared" si="62"/>
        <v/>
      </c>
    </row>
    <row r="538" spans="1:26" x14ac:dyDescent="0.3">
      <c r="A538" t="s">
        <v>4248</v>
      </c>
      <c r="B538" t="s">
        <v>4249</v>
      </c>
      <c r="C538" s="7">
        <v>45907</v>
      </c>
      <c r="D538" t="s">
        <v>326</v>
      </c>
      <c r="E538" t="s">
        <v>3101</v>
      </c>
      <c r="F538" t="s">
        <v>761</v>
      </c>
      <c r="G538" t="s">
        <v>1323</v>
      </c>
      <c r="H538">
        <v>1262</v>
      </c>
      <c r="I538">
        <v>400.21</v>
      </c>
      <c r="J538" t="s">
        <v>3048</v>
      </c>
      <c r="K538">
        <v>505065.02</v>
      </c>
      <c r="L538">
        <v>18</v>
      </c>
      <c r="M538">
        <v>90911.7</v>
      </c>
      <c r="N538">
        <v>595976.72</v>
      </c>
      <c r="O538" s="11">
        <f>IFERROR(INDEX(PO!$G$4:$G$563,MATCH(F538,PO!$A$4:$A$563,0)),"")</f>
        <v>400.21</v>
      </c>
      <c r="P538" s="12">
        <f>IFERROR(INDEX(GRN!$E$4:$E$559,MATCH(G538,GRN!$A$4:$A$559,0)),"")</f>
        <v>1262</v>
      </c>
      <c r="Q538" s="10" t="str">
        <f t="shared" si="56"/>
        <v/>
      </c>
      <c r="R538" s="10" t="str">
        <f t="shared" si="57"/>
        <v/>
      </c>
      <c r="S538" s="10" t="str">
        <f t="shared" si="58"/>
        <v/>
      </c>
      <c r="T538" s="10" t="str">
        <f t="shared" si="59"/>
        <v/>
      </c>
      <c r="U538" s="13" t="str">
        <f>IF(J538="Billet",I538/INDEX(Bench!$B$4:$B$15,MATCH(TEXT(C538,"yyyy-mm"),Bench!$A$4:$A$15,0))-1,"")</f>
        <v/>
      </c>
      <c r="V538" s="10" t="str">
        <f t="shared" si="60"/>
        <v/>
      </c>
      <c r="W538" s="10">
        <f>IF(E538="","n/a",COUNTIFS(GSTR2B!$B$4:$B$552,E538,GSTR2B!$C$4:$C$552,B538))</f>
        <v>1</v>
      </c>
      <c r="X538" s="10" t="str">
        <f t="shared" si="61"/>
        <v/>
      </c>
      <c r="Y538" s="11">
        <f>IF(N(W538)&gt;0,SUMIFS(GSTR2B!$F$4:$F$552,GSTR2B!$B$4:$B$552,E538,GSTR2B!$C$4:$C$552,B538),"")</f>
        <v>90911.7</v>
      </c>
      <c r="Z538" s="10" t="str">
        <f t="shared" si="62"/>
        <v/>
      </c>
    </row>
    <row r="539" spans="1:26" x14ac:dyDescent="0.3">
      <c r="A539" t="s">
        <v>4250</v>
      </c>
      <c r="B539" t="s">
        <v>4251</v>
      </c>
      <c r="C539" s="7">
        <v>46032</v>
      </c>
      <c r="D539" t="s">
        <v>229</v>
      </c>
      <c r="E539" t="s">
        <v>3077</v>
      </c>
      <c r="F539" t="s">
        <v>762</v>
      </c>
      <c r="G539" t="s">
        <v>1324</v>
      </c>
      <c r="H539">
        <v>254</v>
      </c>
      <c r="I539">
        <v>341.71</v>
      </c>
      <c r="J539" t="s">
        <v>3048</v>
      </c>
      <c r="K539">
        <v>86794.34</v>
      </c>
      <c r="L539">
        <v>18</v>
      </c>
      <c r="M539">
        <v>15622.98</v>
      </c>
      <c r="N539">
        <v>102417.32</v>
      </c>
      <c r="O539" s="11">
        <f>IFERROR(INDEX(PO!$G$4:$G$563,MATCH(F539,PO!$A$4:$A$563,0)),"")</f>
        <v>341.71</v>
      </c>
      <c r="P539" s="12">
        <f>IFERROR(INDEX(GRN!$E$4:$E$559,MATCH(G539,GRN!$A$4:$A$559,0)),"")</f>
        <v>254</v>
      </c>
      <c r="Q539" s="10" t="str">
        <f t="shared" si="56"/>
        <v/>
      </c>
      <c r="R539" s="10" t="str">
        <f t="shared" si="57"/>
        <v/>
      </c>
      <c r="S539" s="10" t="str">
        <f t="shared" si="58"/>
        <v/>
      </c>
      <c r="T539" s="10" t="str">
        <f t="shared" si="59"/>
        <v/>
      </c>
      <c r="U539" s="13" t="str">
        <f>IF(J539="Billet",I539/INDEX(Bench!$B$4:$B$15,MATCH(TEXT(C539,"yyyy-mm"),Bench!$A$4:$A$15,0))-1,"")</f>
        <v/>
      </c>
      <c r="V539" s="10" t="str">
        <f t="shared" si="60"/>
        <v/>
      </c>
      <c r="W539" s="10">
        <f>IF(E539="","n/a",COUNTIFS(GSTR2B!$B$4:$B$552,E539,GSTR2B!$C$4:$C$552,B539))</f>
        <v>1</v>
      </c>
      <c r="X539" s="10" t="str">
        <f t="shared" si="61"/>
        <v/>
      </c>
      <c r="Y539" s="11">
        <f>IF(N(W539)&gt;0,SUMIFS(GSTR2B!$F$4:$F$552,GSTR2B!$B$4:$B$552,E539,GSTR2B!$C$4:$C$552,B539),"")</f>
        <v>15622.98</v>
      </c>
      <c r="Z539" s="10" t="str">
        <f t="shared" si="62"/>
        <v/>
      </c>
    </row>
    <row r="540" spans="1:26" x14ac:dyDescent="0.3">
      <c r="A540" t="s">
        <v>4252</v>
      </c>
      <c r="B540" t="s">
        <v>4253</v>
      </c>
      <c r="C540" s="7">
        <v>45927</v>
      </c>
      <c r="D540" t="s">
        <v>224</v>
      </c>
      <c r="E540" t="s">
        <v>3050</v>
      </c>
      <c r="F540" t="s">
        <v>763</v>
      </c>
      <c r="G540" t="s">
        <v>1325</v>
      </c>
      <c r="H540">
        <v>908</v>
      </c>
      <c r="I540">
        <v>155.09</v>
      </c>
      <c r="J540" t="s">
        <v>3048</v>
      </c>
      <c r="K540">
        <v>140821.72</v>
      </c>
      <c r="L540">
        <v>18</v>
      </c>
      <c r="M540">
        <v>25347.91</v>
      </c>
      <c r="N540">
        <v>166169.63</v>
      </c>
      <c r="O540" s="11">
        <f>IFERROR(INDEX(PO!$G$4:$G$563,MATCH(F540,PO!$A$4:$A$563,0)),"")</f>
        <v>155.09</v>
      </c>
      <c r="P540" s="12">
        <f>IFERROR(INDEX(GRN!$E$4:$E$559,MATCH(G540,GRN!$A$4:$A$559,0)),"")</f>
        <v>908</v>
      </c>
      <c r="Q540" s="10" t="str">
        <f t="shared" si="56"/>
        <v/>
      </c>
      <c r="R540" s="10" t="str">
        <f t="shared" si="57"/>
        <v/>
      </c>
      <c r="S540" s="10" t="str">
        <f t="shared" si="58"/>
        <v/>
      </c>
      <c r="T540" s="10" t="str">
        <f t="shared" si="59"/>
        <v/>
      </c>
      <c r="U540" s="13" t="str">
        <f>IF(J540="Billet",I540/INDEX(Bench!$B$4:$B$15,MATCH(TEXT(C540,"yyyy-mm"),Bench!$A$4:$A$15,0))-1,"")</f>
        <v/>
      </c>
      <c r="V540" s="10" t="str">
        <f t="shared" si="60"/>
        <v/>
      </c>
      <c r="W540" s="10">
        <f>IF(E540="","n/a",COUNTIFS(GSTR2B!$B$4:$B$552,E540,GSTR2B!$C$4:$C$552,B540))</f>
        <v>1</v>
      </c>
      <c r="X540" s="10" t="str">
        <f t="shared" si="61"/>
        <v/>
      </c>
      <c r="Y540" s="11">
        <f>IF(N(W540)&gt;0,SUMIFS(GSTR2B!$F$4:$F$552,GSTR2B!$B$4:$B$552,E540,GSTR2B!$C$4:$C$552,B540),"")</f>
        <v>25347.91</v>
      </c>
      <c r="Z540" s="10" t="str">
        <f t="shared" si="62"/>
        <v/>
      </c>
    </row>
    <row r="541" spans="1:26" x14ac:dyDescent="0.3">
      <c r="A541" t="s">
        <v>4254</v>
      </c>
      <c r="B541" t="s">
        <v>4255</v>
      </c>
      <c r="C541" s="7">
        <v>45868</v>
      </c>
      <c r="D541" t="s">
        <v>215</v>
      </c>
      <c r="E541" t="s">
        <v>3093</v>
      </c>
      <c r="F541" t="s">
        <v>764</v>
      </c>
      <c r="G541" t="s">
        <v>1326</v>
      </c>
      <c r="H541">
        <v>2995</v>
      </c>
      <c r="I541">
        <v>94.41</v>
      </c>
      <c r="J541" t="s">
        <v>3038</v>
      </c>
      <c r="K541">
        <v>282757.95</v>
      </c>
      <c r="L541">
        <v>18</v>
      </c>
      <c r="M541">
        <v>50896.43</v>
      </c>
      <c r="N541">
        <v>333654.38</v>
      </c>
      <c r="O541" s="11">
        <f>IFERROR(INDEX(PO!$G$4:$G$563,MATCH(F541,PO!$A$4:$A$563,0)),"")</f>
        <v>94.41</v>
      </c>
      <c r="P541" s="12">
        <f>IFERROR(INDEX(GRN!$E$4:$E$559,MATCH(G541,GRN!$A$4:$A$559,0)),"")</f>
        <v>2995</v>
      </c>
      <c r="Q541" s="10" t="str">
        <f t="shared" si="56"/>
        <v/>
      </c>
      <c r="R541" s="10" t="str">
        <f t="shared" si="57"/>
        <v/>
      </c>
      <c r="S541" s="10" t="str">
        <f t="shared" si="58"/>
        <v/>
      </c>
      <c r="T541" s="10" t="str">
        <f t="shared" si="59"/>
        <v/>
      </c>
      <c r="U541" s="13" t="str">
        <f>IF(J541="Billet",I541/INDEX(Bench!$B$4:$B$15,MATCH(TEXT(C541,"yyyy-mm"),Bench!$A$4:$A$15,0))-1,"")</f>
        <v/>
      </c>
      <c r="V541" s="10" t="str">
        <f t="shared" si="60"/>
        <v/>
      </c>
      <c r="W541" s="10">
        <f>IF(E541="","n/a",COUNTIFS(GSTR2B!$B$4:$B$552,E541,GSTR2B!$C$4:$C$552,B541))</f>
        <v>1</v>
      </c>
      <c r="X541" s="10" t="str">
        <f t="shared" si="61"/>
        <v/>
      </c>
      <c r="Y541" s="11">
        <f>IF(N(W541)&gt;0,SUMIFS(GSTR2B!$F$4:$F$552,GSTR2B!$B$4:$B$552,E541,GSTR2B!$C$4:$C$552,B541),"")</f>
        <v>50896.43</v>
      </c>
      <c r="Z541" s="10" t="str">
        <f t="shared" si="62"/>
        <v/>
      </c>
    </row>
    <row r="542" spans="1:26" x14ac:dyDescent="0.3">
      <c r="A542" t="s">
        <v>4256</v>
      </c>
      <c r="B542" t="s">
        <v>4257</v>
      </c>
      <c r="C542" s="7">
        <v>45800</v>
      </c>
      <c r="D542" t="s">
        <v>253</v>
      </c>
      <c r="E542" t="s">
        <v>3129</v>
      </c>
      <c r="F542" t="s">
        <v>765</v>
      </c>
      <c r="G542" t="s">
        <v>1327</v>
      </c>
      <c r="H542">
        <v>5</v>
      </c>
      <c r="I542">
        <v>18609.189999999999</v>
      </c>
      <c r="J542" t="s">
        <v>3053</v>
      </c>
      <c r="K542">
        <v>93045.95</v>
      </c>
      <c r="L542">
        <v>5</v>
      </c>
      <c r="M542">
        <v>4652.3</v>
      </c>
      <c r="N542">
        <v>97698.25</v>
      </c>
      <c r="O542" s="11">
        <f>IFERROR(INDEX(PO!$G$4:$G$563,MATCH(F542,PO!$A$4:$A$563,0)),"")</f>
        <v>18609.189999999999</v>
      </c>
      <c r="P542" s="12">
        <f>IFERROR(INDEX(GRN!$E$4:$E$559,MATCH(G542,GRN!$A$4:$A$559,0)),"")</f>
        <v>5</v>
      </c>
      <c r="Q542" s="10" t="str">
        <f t="shared" si="56"/>
        <v/>
      </c>
      <c r="R542" s="10" t="str">
        <f t="shared" si="57"/>
        <v/>
      </c>
      <c r="S542" s="10" t="str">
        <f t="shared" si="58"/>
        <v/>
      </c>
      <c r="T542" s="10" t="str">
        <f t="shared" si="59"/>
        <v/>
      </c>
      <c r="U542" s="13" t="str">
        <f>IF(J542="Billet",I542/INDEX(Bench!$B$4:$B$15,MATCH(TEXT(C542,"yyyy-mm"),Bench!$A$4:$A$15,0))-1,"")</f>
        <v/>
      </c>
      <c r="V542" s="10" t="str">
        <f t="shared" si="60"/>
        <v/>
      </c>
      <c r="W542" s="10">
        <f>IF(E542="","n/a",COUNTIFS(GSTR2B!$B$4:$B$552,E542,GSTR2B!$C$4:$C$552,B542))</f>
        <v>1</v>
      </c>
      <c r="X542" s="10" t="str">
        <f t="shared" si="61"/>
        <v/>
      </c>
      <c r="Y542" s="11">
        <f>IF(N(W542)&gt;0,SUMIFS(GSTR2B!$F$4:$F$552,GSTR2B!$B$4:$B$552,E542,GSTR2B!$C$4:$C$552,B542),"")</f>
        <v>4652.3</v>
      </c>
      <c r="Z542" s="10" t="str">
        <f t="shared" si="62"/>
        <v/>
      </c>
    </row>
    <row r="543" spans="1:26" x14ac:dyDescent="0.3">
      <c r="A543" t="s">
        <v>4258</v>
      </c>
      <c r="B543" t="s">
        <v>4259</v>
      </c>
      <c r="C543" s="7">
        <v>45927</v>
      </c>
      <c r="D543" t="s">
        <v>277</v>
      </c>
      <c r="E543" t="s">
        <v>3152</v>
      </c>
      <c r="F543" t="s">
        <v>766</v>
      </c>
      <c r="G543" t="s">
        <v>1328</v>
      </c>
      <c r="H543">
        <v>12</v>
      </c>
      <c r="I543">
        <v>29611.47</v>
      </c>
      <c r="J543" t="s">
        <v>3053</v>
      </c>
      <c r="K543">
        <v>355337.64</v>
      </c>
      <c r="L543">
        <v>5</v>
      </c>
      <c r="M543">
        <v>17766.88</v>
      </c>
      <c r="N543">
        <v>373104.52</v>
      </c>
      <c r="O543" s="11">
        <f>IFERROR(INDEX(PO!$G$4:$G$563,MATCH(F543,PO!$A$4:$A$563,0)),"")</f>
        <v>29611.47</v>
      </c>
      <c r="P543" s="12">
        <f>IFERROR(INDEX(GRN!$E$4:$E$559,MATCH(G543,GRN!$A$4:$A$559,0)),"")</f>
        <v>12</v>
      </c>
      <c r="Q543" s="10" t="str">
        <f t="shared" si="56"/>
        <v/>
      </c>
      <c r="R543" s="10" t="str">
        <f t="shared" si="57"/>
        <v/>
      </c>
      <c r="S543" s="10" t="str">
        <f t="shared" si="58"/>
        <v/>
      </c>
      <c r="T543" s="10" t="str">
        <f t="shared" si="59"/>
        <v/>
      </c>
      <c r="U543" s="13" t="str">
        <f>IF(J543="Billet",I543/INDEX(Bench!$B$4:$B$15,MATCH(TEXT(C543,"yyyy-mm"),Bench!$A$4:$A$15,0))-1,"")</f>
        <v/>
      </c>
      <c r="V543" s="10" t="str">
        <f t="shared" si="60"/>
        <v/>
      </c>
      <c r="W543" s="10">
        <f>IF(E543="","n/a",COUNTIFS(GSTR2B!$B$4:$B$552,E543,GSTR2B!$C$4:$C$552,B543))</f>
        <v>1</v>
      </c>
      <c r="X543" s="10" t="str">
        <f t="shared" si="61"/>
        <v/>
      </c>
      <c r="Y543" s="11">
        <f>IF(N(W543)&gt;0,SUMIFS(GSTR2B!$F$4:$F$552,GSTR2B!$B$4:$B$552,E543,GSTR2B!$C$4:$C$552,B543),"")</f>
        <v>17766.88</v>
      </c>
      <c r="Z543" s="10" t="str">
        <f t="shared" si="62"/>
        <v/>
      </c>
    </row>
    <row r="544" spans="1:26" x14ac:dyDescent="0.3">
      <c r="A544" t="s">
        <v>4260</v>
      </c>
      <c r="B544" t="s">
        <v>4261</v>
      </c>
      <c r="C544" s="7">
        <v>46046</v>
      </c>
      <c r="D544" t="s">
        <v>340</v>
      </c>
      <c r="E544" t="s">
        <v>3090</v>
      </c>
      <c r="F544" t="s">
        <v>767</v>
      </c>
      <c r="G544" t="s">
        <v>1329</v>
      </c>
      <c r="H544">
        <v>17521</v>
      </c>
      <c r="I544">
        <v>250.08</v>
      </c>
      <c r="J544" t="s">
        <v>3032</v>
      </c>
      <c r="K544">
        <v>4381651.68</v>
      </c>
      <c r="L544">
        <v>18</v>
      </c>
      <c r="M544">
        <v>788697.3</v>
      </c>
      <c r="N544">
        <v>5170348.9800000004</v>
      </c>
      <c r="O544" s="11">
        <f>IFERROR(INDEX(PO!$G$4:$G$563,MATCH(F544,PO!$A$4:$A$563,0)),"")</f>
        <v>250.08</v>
      </c>
      <c r="P544" s="12">
        <f>IFERROR(INDEX(GRN!$E$4:$E$559,MATCH(G544,GRN!$A$4:$A$559,0)),"")</f>
        <v>17521</v>
      </c>
      <c r="Q544" s="10" t="str">
        <f t="shared" si="56"/>
        <v/>
      </c>
      <c r="R544" s="10" t="str">
        <f t="shared" si="57"/>
        <v/>
      </c>
      <c r="S544" s="10" t="str">
        <f t="shared" si="58"/>
        <v/>
      </c>
      <c r="T544" s="10" t="str">
        <f t="shared" si="59"/>
        <v/>
      </c>
      <c r="U544" s="13">
        <f>IF(J544="Billet",I544/INDEX(Bench!$B$4:$B$15,MATCH(TEXT(C544,"yyyy-mm"),Bench!$A$4:$A$15,0))-1,"")</f>
        <v>2.837404391808529E-2</v>
      </c>
      <c r="V544" s="10" t="str">
        <f t="shared" si="60"/>
        <v/>
      </c>
      <c r="W544" s="10">
        <f>IF(E544="","n/a",COUNTIFS(GSTR2B!$B$4:$B$552,E544,GSTR2B!$C$4:$C$552,B544))</f>
        <v>1</v>
      </c>
      <c r="X544" s="10" t="str">
        <f t="shared" si="61"/>
        <v/>
      </c>
      <c r="Y544" s="11">
        <f>IF(N(W544)&gt;0,SUMIFS(GSTR2B!$F$4:$F$552,GSTR2B!$B$4:$B$552,E544,GSTR2B!$C$4:$C$552,B544),"")</f>
        <v>788697.3</v>
      </c>
      <c r="Z544" s="10" t="str">
        <f t="shared" si="62"/>
        <v/>
      </c>
    </row>
    <row r="545" spans="1:26" x14ac:dyDescent="0.3">
      <c r="A545" t="s">
        <v>4262</v>
      </c>
      <c r="B545" t="s">
        <v>4263</v>
      </c>
      <c r="C545" s="7">
        <v>46074</v>
      </c>
      <c r="D545" t="s">
        <v>218</v>
      </c>
      <c r="E545" t="s">
        <v>3081</v>
      </c>
      <c r="F545" t="s">
        <v>768</v>
      </c>
      <c r="G545" t="s">
        <v>1330</v>
      </c>
      <c r="H545">
        <v>3</v>
      </c>
      <c r="I545">
        <v>35032.06</v>
      </c>
      <c r="J545" t="s">
        <v>3053</v>
      </c>
      <c r="K545">
        <v>105096.18</v>
      </c>
      <c r="L545">
        <v>5</v>
      </c>
      <c r="M545">
        <v>5254.81</v>
      </c>
      <c r="N545">
        <v>110350.99</v>
      </c>
      <c r="O545" s="11">
        <f>IFERROR(INDEX(PO!$G$4:$G$563,MATCH(F545,PO!$A$4:$A$563,0)),"")</f>
        <v>35032.06</v>
      </c>
      <c r="P545" s="12">
        <f>IFERROR(INDEX(GRN!$E$4:$E$559,MATCH(G545,GRN!$A$4:$A$559,0)),"")</f>
        <v>3</v>
      </c>
      <c r="Q545" s="10" t="str">
        <f t="shared" si="56"/>
        <v/>
      </c>
      <c r="R545" s="10" t="str">
        <f t="shared" si="57"/>
        <v/>
      </c>
      <c r="S545" s="10" t="str">
        <f t="shared" si="58"/>
        <v/>
      </c>
      <c r="T545" s="10" t="str">
        <f t="shared" si="59"/>
        <v/>
      </c>
      <c r="U545" s="13" t="str">
        <f>IF(J545="Billet",I545/INDEX(Bench!$B$4:$B$15,MATCH(TEXT(C545,"yyyy-mm"),Bench!$A$4:$A$15,0))-1,"")</f>
        <v/>
      </c>
      <c r="V545" s="10" t="str">
        <f t="shared" si="60"/>
        <v/>
      </c>
      <c r="W545" s="10">
        <f>IF(E545="","n/a",COUNTIFS(GSTR2B!$B$4:$B$552,E545,GSTR2B!$C$4:$C$552,B545))</f>
        <v>1</v>
      </c>
      <c r="X545" s="10" t="str">
        <f t="shared" si="61"/>
        <v/>
      </c>
      <c r="Y545" s="11">
        <f>IF(N(W545)&gt;0,SUMIFS(GSTR2B!$F$4:$F$552,GSTR2B!$B$4:$B$552,E545,GSTR2B!$C$4:$C$552,B545),"")</f>
        <v>5254.81</v>
      </c>
      <c r="Z545" s="10" t="str">
        <f t="shared" si="62"/>
        <v/>
      </c>
    </row>
    <row r="546" spans="1:26" x14ac:dyDescent="0.3">
      <c r="A546" t="s">
        <v>4264</v>
      </c>
      <c r="B546" t="s">
        <v>4265</v>
      </c>
      <c r="C546" s="7">
        <v>45833</v>
      </c>
      <c r="D546" t="s">
        <v>224</v>
      </c>
      <c r="E546" t="s">
        <v>3050</v>
      </c>
      <c r="F546" t="s">
        <v>769</v>
      </c>
      <c r="G546" t="s">
        <v>1331</v>
      </c>
      <c r="H546">
        <v>2127</v>
      </c>
      <c r="I546">
        <v>357.49</v>
      </c>
      <c r="J546" t="s">
        <v>3048</v>
      </c>
      <c r="K546">
        <v>760381.23</v>
      </c>
      <c r="L546">
        <v>18</v>
      </c>
      <c r="M546">
        <v>136868.62</v>
      </c>
      <c r="N546">
        <v>897249.85</v>
      </c>
      <c r="O546" s="11">
        <f>IFERROR(INDEX(PO!$G$4:$G$563,MATCH(F546,PO!$A$4:$A$563,0)),"")</f>
        <v>357.49</v>
      </c>
      <c r="P546" s="12">
        <f>IFERROR(INDEX(GRN!$E$4:$E$559,MATCH(G546,GRN!$A$4:$A$559,0)),"")</f>
        <v>2127</v>
      </c>
      <c r="Q546" s="10" t="str">
        <f t="shared" si="56"/>
        <v/>
      </c>
      <c r="R546" s="10" t="str">
        <f t="shared" si="57"/>
        <v/>
      </c>
      <c r="S546" s="10" t="str">
        <f t="shared" si="58"/>
        <v/>
      </c>
      <c r="T546" s="10" t="str">
        <f t="shared" si="59"/>
        <v/>
      </c>
      <c r="U546" s="13" t="str">
        <f>IF(J546="Billet",I546/INDEX(Bench!$B$4:$B$15,MATCH(TEXT(C546,"yyyy-mm"),Bench!$A$4:$A$15,0))-1,"")</f>
        <v/>
      </c>
      <c r="V546" s="10" t="str">
        <f t="shared" si="60"/>
        <v/>
      </c>
      <c r="W546" s="10">
        <f>IF(E546="","n/a",COUNTIFS(GSTR2B!$B$4:$B$552,E546,GSTR2B!$C$4:$C$552,B546))</f>
        <v>1</v>
      </c>
      <c r="X546" s="10" t="str">
        <f t="shared" si="61"/>
        <v/>
      </c>
      <c r="Y546" s="11">
        <f>IF(N(W546)&gt;0,SUMIFS(GSTR2B!$F$4:$F$552,GSTR2B!$B$4:$B$552,E546,GSTR2B!$C$4:$C$552,B546),"")</f>
        <v>136868.62</v>
      </c>
      <c r="Z546" s="10" t="str">
        <f t="shared" si="62"/>
        <v/>
      </c>
    </row>
    <row r="547" spans="1:26" x14ac:dyDescent="0.3">
      <c r="A547" t="s">
        <v>4266</v>
      </c>
      <c r="B547" t="s">
        <v>4267</v>
      </c>
      <c r="C547" s="7">
        <v>45933</v>
      </c>
      <c r="D547" t="s">
        <v>277</v>
      </c>
      <c r="E547" t="s">
        <v>3152</v>
      </c>
      <c r="F547" t="s">
        <v>770</v>
      </c>
      <c r="G547" t="s">
        <v>1332</v>
      </c>
      <c r="H547">
        <v>3</v>
      </c>
      <c r="I547">
        <v>31015.59</v>
      </c>
      <c r="J547" t="s">
        <v>3053</v>
      </c>
      <c r="K547">
        <v>93046.77</v>
      </c>
      <c r="L547">
        <v>5</v>
      </c>
      <c r="M547">
        <v>4652.34</v>
      </c>
      <c r="N547">
        <v>97699.11</v>
      </c>
      <c r="O547" s="11">
        <f>IFERROR(INDEX(PO!$G$4:$G$563,MATCH(F547,PO!$A$4:$A$563,0)),"")</f>
        <v>31015.59</v>
      </c>
      <c r="P547" s="12">
        <f>IFERROR(INDEX(GRN!$E$4:$E$559,MATCH(G547,GRN!$A$4:$A$559,0)),"")</f>
        <v>3</v>
      </c>
      <c r="Q547" s="10" t="str">
        <f t="shared" si="56"/>
        <v/>
      </c>
      <c r="R547" s="10" t="str">
        <f t="shared" si="57"/>
        <v/>
      </c>
      <c r="S547" s="10" t="str">
        <f t="shared" si="58"/>
        <v/>
      </c>
      <c r="T547" s="10" t="str">
        <f t="shared" si="59"/>
        <v/>
      </c>
      <c r="U547" s="13" t="str">
        <f>IF(J547="Billet",I547/INDEX(Bench!$B$4:$B$15,MATCH(TEXT(C547,"yyyy-mm"),Bench!$A$4:$A$15,0))-1,"")</f>
        <v/>
      </c>
      <c r="V547" s="10" t="str">
        <f t="shared" si="60"/>
        <v/>
      </c>
      <c r="W547" s="10">
        <f>IF(E547="","n/a",COUNTIFS(GSTR2B!$B$4:$B$552,E547,GSTR2B!$C$4:$C$552,B547))</f>
        <v>1</v>
      </c>
      <c r="X547" s="10" t="str">
        <f t="shared" si="61"/>
        <v/>
      </c>
      <c r="Y547" s="11">
        <f>IF(N(W547)&gt;0,SUMIFS(GSTR2B!$F$4:$F$552,GSTR2B!$B$4:$B$552,E547,GSTR2B!$C$4:$C$552,B547),"")</f>
        <v>4652.34</v>
      </c>
      <c r="Z547" s="10" t="str">
        <f t="shared" si="62"/>
        <v/>
      </c>
    </row>
    <row r="548" spans="1:26" x14ac:dyDescent="0.3">
      <c r="A548" t="s">
        <v>4268</v>
      </c>
      <c r="B548" t="s">
        <v>4269</v>
      </c>
      <c r="C548" s="7">
        <v>45807</v>
      </c>
      <c r="D548" t="s">
        <v>326</v>
      </c>
      <c r="E548" t="s">
        <v>3101</v>
      </c>
      <c r="F548" t="s">
        <v>771</v>
      </c>
      <c r="G548" t="s">
        <v>1333</v>
      </c>
      <c r="H548">
        <v>603</v>
      </c>
      <c r="I548">
        <v>671.37</v>
      </c>
      <c r="J548" t="s">
        <v>3048</v>
      </c>
      <c r="K548">
        <v>404836.11</v>
      </c>
      <c r="L548">
        <v>18</v>
      </c>
      <c r="M548">
        <v>72870.5</v>
      </c>
      <c r="N548">
        <v>477706.61</v>
      </c>
      <c r="O548" s="11">
        <f>IFERROR(INDEX(PO!$G$4:$G$563,MATCH(F548,PO!$A$4:$A$563,0)),"")</f>
        <v>671.37</v>
      </c>
      <c r="P548" s="12">
        <f>IFERROR(INDEX(GRN!$E$4:$E$559,MATCH(G548,GRN!$A$4:$A$559,0)),"")</f>
        <v>603</v>
      </c>
      <c r="Q548" s="10" t="str">
        <f t="shared" si="56"/>
        <v/>
      </c>
      <c r="R548" s="10" t="str">
        <f t="shared" si="57"/>
        <v/>
      </c>
      <c r="S548" s="10" t="str">
        <f t="shared" si="58"/>
        <v/>
      </c>
      <c r="T548" s="10" t="str">
        <f t="shared" si="59"/>
        <v/>
      </c>
      <c r="U548" s="13" t="str">
        <f>IF(J548="Billet",I548/INDEX(Bench!$B$4:$B$15,MATCH(TEXT(C548,"yyyy-mm"),Bench!$A$4:$A$15,0))-1,"")</f>
        <v/>
      </c>
      <c r="V548" s="10" t="str">
        <f t="shared" si="60"/>
        <v/>
      </c>
      <c r="W548" s="10">
        <f>IF(E548="","n/a",COUNTIFS(GSTR2B!$B$4:$B$552,E548,GSTR2B!$C$4:$C$552,B548))</f>
        <v>1</v>
      </c>
      <c r="X548" s="10" t="str">
        <f t="shared" si="61"/>
        <v/>
      </c>
      <c r="Y548" s="11">
        <f>IF(N(W548)&gt;0,SUMIFS(GSTR2B!$F$4:$F$552,GSTR2B!$B$4:$B$552,E548,GSTR2B!$C$4:$C$552,B548),"")</f>
        <v>72870.5</v>
      </c>
      <c r="Z548" s="10" t="str">
        <f t="shared" si="62"/>
        <v/>
      </c>
    </row>
    <row r="549" spans="1:26" x14ac:dyDescent="0.3">
      <c r="A549" t="s">
        <v>4270</v>
      </c>
      <c r="B549" t="s">
        <v>4271</v>
      </c>
      <c r="C549" s="7">
        <v>45967</v>
      </c>
      <c r="D549" t="s">
        <v>300</v>
      </c>
      <c r="E549" t="s">
        <v>3109</v>
      </c>
      <c r="F549" t="s">
        <v>772</v>
      </c>
      <c r="G549" t="s">
        <v>1334</v>
      </c>
      <c r="H549">
        <v>1</v>
      </c>
      <c r="I549">
        <v>140394.60999999999</v>
      </c>
      <c r="J549" t="s">
        <v>3059</v>
      </c>
      <c r="K549">
        <v>140394.60999999999</v>
      </c>
      <c r="L549">
        <v>18</v>
      </c>
      <c r="M549">
        <v>25271.03</v>
      </c>
      <c r="N549">
        <v>165665.64000000001</v>
      </c>
      <c r="O549" s="11">
        <f>IFERROR(INDEX(PO!$G$4:$G$563,MATCH(F549,PO!$A$4:$A$563,0)),"")</f>
        <v>140394.60999999999</v>
      </c>
      <c r="P549" s="12">
        <f>IFERROR(INDEX(GRN!$E$4:$E$559,MATCH(G549,GRN!$A$4:$A$559,0)),"")</f>
        <v>1</v>
      </c>
      <c r="Q549" s="10" t="str">
        <f t="shared" si="56"/>
        <v/>
      </c>
      <c r="R549" s="10" t="str">
        <f t="shared" si="57"/>
        <v/>
      </c>
      <c r="S549" s="10" t="str">
        <f t="shared" si="58"/>
        <v/>
      </c>
      <c r="T549" s="10" t="str">
        <f t="shared" si="59"/>
        <v/>
      </c>
      <c r="U549" s="13" t="str">
        <f>IF(J549="Billet",I549/INDEX(Bench!$B$4:$B$15,MATCH(TEXT(C549,"yyyy-mm"),Bench!$A$4:$A$15,0))-1,"")</f>
        <v/>
      </c>
      <c r="V549" s="10" t="str">
        <f t="shared" si="60"/>
        <v/>
      </c>
      <c r="W549" s="10">
        <f>IF(E549="","n/a",COUNTIFS(GSTR2B!$B$4:$B$552,E549,GSTR2B!$C$4:$C$552,B549))</f>
        <v>1</v>
      </c>
      <c r="X549" s="10" t="str">
        <f t="shared" si="61"/>
        <v/>
      </c>
      <c r="Y549" s="11">
        <f>IF(N(W549)&gt;0,SUMIFS(GSTR2B!$F$4:$F$552,GSTR2B!$B$4:$B$552,E549,GSTR2B!$C$4:$C$552,B549),"")</f>
        <v>25271.03</v>
      </c>
      <c r="Z549" s="10" t="str">
        <f t="shared" si="62"/>
        <v/>
      </c>
    </row>
    <row r="550" spans="1:26" x14ac:dyDescent="0.3">
      <c r="A550" t="s">
        <v>4272</v>
      </c>
      <c r="B550" t="s">
        <v>4273</v>
      </c>
      <c r="C550" s="7">
        <v>45854</v>
      </c>
      <c r="D550" t="s">
        <v>323</v>
      </c>
      <c r="E550" t="s">
        <v>3137</v>
      </c>
      <c r="F550" t="s">
        <v>773</v>
      </c>
      <c r="G550" t="s">
        <v>1335</v>
      </c>
      <c r="H550">
        <v>12687</v>
      </c>
      <c r="I550">
        <v>247.4</v>
      </c>
      <c r="J550" t="s">
        <v>3032</v>
      </c>
      <c r="K550">
        <v>3138763.8</v>
      </c>
      <c r="L550">
        <v>18</v>
      </c>
      <c r="M550">
        <v>564977.48</v>
      </c>
      <c r="N550">
        <v>3703741.28</v>
      </c>
      <c r="O550" s="11">
        <f>IFERROR(INDEX(PO!$G$4:$G$563,MATCH(F550,PO!$A$4:$A$563,0)),"")</f>
        <v>247.4</v>
      </c>
      <c r="P550" s="12">
        <f>IFERROR(INDEX(GRN!$E$4:$E$559,MATCH(G550,GRN!$A$4:$A$559,0)),"")</f>
        <v>12687</v>
      </c>
      <c r="Q550" s="10" t="str">
        <f t="shared" si="56"/>
        <v/>
      </c>
      <c r="R550" s="10" t="str">
        <f t="shared" si="57"/>
        <v/>
      </c>
      <c r="S550" s="10" t="str">
        <f t="shared" si="58"/>
        <v/>
      </c>
      <c r="T550" s="10" t="str">
        <f t="shared" si="59"/>
        <v/>
      </c>
      <c r="U550" s="13">
        <f>IF(J550="Billet",I550/INDEX(Bench!$B$4:$B$15,MATCH(TEXT(C550,"yyyy-mm"),Bench!$A$4:$A$15,0))-1,"")</f>
        <v>1.6517380228449285E-2</v>
      </c>
      <c r="V550" s="10" t="str">
        <f t="shared" si="60"/>
        <v/>
      </c>
      <c r="W550" s="10">
        <f>IF(E550="","n/a",COUNTIFS(GSTR2B!$B$4:$B$552,E550,GSTR2B!$C$4:$C$552,B550))</f>
        <v>1</v>
      </c>
      <c r="X550" s="10" t="str">
        <f t="shared" si="61"/>
        <v/>
      </c>
      <c r="Y550" s="11">
        <f>IF(N(W550)&gt;0,SUMIFS(GSTR2B!$F$4:$F$552,GSTR2B!$B$4:$B$552,E550,GSTR2B!$C$4:$C$552,B550),"")</f>
        <v>564977.48</v>
      </c>
      <c r="Z550" s="10" t="str">
        <f t="shared" si="62"/>
        <v/>
      </c>
    </row>
    <row r="551" spans="1:26" x14ac:dyDescent="0.3">
      <c r="A551" t="s">
        <v>4274</v>
      </c>
      <c r="B551" t="s">
        <v>4275</v>
      </c>
      <c r="C551" s="7">
        <v>46017</v>
      </c>
      <c r="D551" t="s">
        <v>188</v>
      </c>
      <c r="E551" t="s">
        <v>3112</v>
      </c>
      <c r="F551" t="s">
        <v>774</v>
      </c>
      <c r="G551" t="s">
        <v>1336</v>
      </c>
      <c r="H551">
        <v>8869</v>
      </c>
      <c r="I551">
        <v>250.28</v>
      </c>
      <c r="J551" t="s">
        <v>3032</v>
      </c>
      <c r="K551">
        <v>2219733.3199999998</v>
      </c>
      <c r="L551">
        <v>18</v>
      </c>
      <c r="M551">
        <v>399552</v>
      </c>
      <c r="N551">
        <v>2619285.3199999998</v>
      </c>
      <c r="O551" s="11">
        <f>IFERROR(INDEX(PO!$G$4:$G$563,MATCH(F551,PO!$A$4:$A$563,0)),"")</f>
        <v>250.28</v>
      </c>
      <c r="P551" s="12">
        <f>IFERROR(INDEX(GRN!$E$4:$E$559,MATCH(G551,GRN!$A$4:$A$559,0)),"")</f>
        <v>8869</v>
      </c>
      <c r="Q551" s="10" t="str">
        <f t="shared" si="56"/>
        <v/>
      </c>
      <c r="R551" s="10" t="str">
        <f t="shared" si="57"/>
        <v/>
      </c>
      <c r="S551" s="10" t="str">
        <f t="shared" si="58"/>
        <v/>
      </c>
      <c r="T551" s="10" t="str">
        <f t="shared" si="59"/>
        <v/>
      </c>
      <c r="U551" s="13">
        <f>IF(J551="Billet",I551/INDEX(Bench!$B$4:$B$15,MATCH(TEXT(C551,"yyyy-mm"),Bench!$A$4:$A$15,0))-1,"")</f>
        <v>1.3730811292478551E-2</v>
      </c>
      <c r="V551" s="10" t="str">
        <f t="shared" si="60"/>
        <v/>
      </c>
      <c r="W551" s="10">
        <f>IF(E551="","n/a",COUNTIFS(GSTR2B!$B$4:$B$552,E551,GSTR2B!$C$4:$C$552,B551))</f>
        <v>1</v>
      </c>
      <c r="X551" s="10" t="str">
        <f t="shared" si="61"/>
        <v/>
      </c>
      <c r="Y551" s="11">
        <f>IF(N(W551)&gt;0,SUMIFS(GSTR2B!$F$4:$F$552,GSTR2B!$B$4:$B$552,E551,GSTR2B!$C$4:$C$552,B551),"")</f>
        <v>399552</v>
      </c>
      <c r="Z551" s="10" t="str">
        <f t="shared" si="62"/>
        <v/>
      </c>
    </row>
    <row r="552" spans="1:26" x14ac:dyDescent="0.3">
      <c r="A552" t="s">
        <v>4276</v>
      </c>
      <c r="B552" t="s">
        <v>4277</v>
      </c>
      <c r="C552" s="7">
        <v>45811</v>
      </c>
      <c r="D552" t="s">
        <v>210</v>
      </c>
      <c r="E552" t="s">
        <v>3045</v>
      </c>
      <c r="F552" t="s">
        <v>775</v>
      </c>
      <c r="G552" t="s">
        <v>1337</v>
      </c>
      <c r="H552">
        <v>3128</v>
      </c>
      <c r="I552">
        <v>102.37</v>
      </c>
      <c r="J552" t="s">
        <v>3043</v>
      </c>
      <c r="K552">
        <v>320213.36</v>
      </c>
      <c r="L552">
        <v>18</v>
      </c>
      <c r="M552">
        <v>57638.400000000001</v>
      </c>
      <c r="N552">
        <v>377851.76</v>
      </c>
      <c r="O552" s="11">
        <f>IFERROR(INDEX(PO!$G$4:$G$563,MATCH(F552,PO!$A$4:$A$563,0)),"")</f>
        <v>102.37</v>
      </c>
      <c r="P552" s="12">
        <f>IFERROR(INDEX(GRN!$E$4:$E$559,MATCH(G552,GRN!$A$4:$A$559,0)),"")</f>
        <v>3128</v>
      </c>
      <c r="Q552" s="10" t="str">
        <f t="shared" si="56"/>
        <v/>
      </c>
      <c r="R552" s="10" t="str">
        <f t="shared" si="57"/>
        <v/>
      </c>
      <c r="S552" s="10" t="str">
        <f t="shared" si="58"/>
        <v/>
      </c>
      <c r="T552" s="10" t="str">
        <f t="shared" si="59"/>
        <v/>
      </c>
      <c r="U552" s="13" t="str">
        <f>IF(J552="Billet",I552/INDEX(Bench!$B$4:$B$15,MATCH(TEXT(C552,"yyyy-mm"),Bench!$A$4:$A$15,0))-1,"")</f>
        <v/>
      </c>
      <c r="V552" s="10" t="str">
        <f t="shared" si="60"/>
        <v/>
      </c>
      <c r="W552" s="10">
        <f>IF(E552="","n/a",COUNTIFS(GSTR2B!$B$4:$B$552,E552,GSTR2B!$C$4:$C$552,B552))</f>
        <v>1</v>
      </c>
      <c r="X552" s="10" t="str">
        <f t="shared" si="61"/>
        <v/>
      </c>
      <c r="Y552" s="11">
        <f>IF(N(W552)&gt;0,SUMIFS(GSTR2B!$F$4:$F$552,GSTR2B!$B$4:$B$552,E552,GSTR2B!$C$4:$C$552,B552),"")</f>
        <v>57638.400000000001</v>
      </c>
      <c r="Z552" s="10" t="str">
        <f t="shared" si="62"/>
        <v/>
      </c>
    </row>
    <row r="553" spans="1:26" x14ac:dyDescent="0.3">
      <c r="A553" t="s">
        <v>4278</v>
      </c>
      <c r="B553" t="s">
        <v>4279</v>
      </c>
      <c r="C553" s="7">
        <v>46071</v>
      </c>
      <c r="D553" t="s">
        <v>323</v>
      </c>
      <c r="E553" t="s">
        <v>3137</v>
      </c>
      <c r="F553" t="s">
        <v>776</v>
      </c>
      <c r="G553" t="s">
        <v>1338</v>
      </c>
      <c r="H553">
        <v>13149</v>
      </c>
      <c r="I553">
        <v>244.35</v>
      </c>
      <c r="J553" t="s">
        <v>3032</v>
      </c>
      <c r="K553">
        <v>3212958.15</v>
      </c>
      <c r="L553">
        <v>18</v>
      </c>
      <c r="M553">
        <v>578332.47</v>
      </c>
      <c r="N553">
        <v>3791290.62</v>
      </c>
      <c r="O553" s="11">
        <f>IFERROR(INDEX(PO!$G$4:$G$563,MATCH(F553,PO!$A$4:$A$563,0)),"")</f>
        <v>244.35</v>
      </c>
      <c r="P553" s="12">
        <f>IFERROR(INDEX(GRN!$E$4:$E$559,MATCH(G553,GRN!$A$4:$A$559,0)),"")</f>
        <v>13149</v>
      </c>
      <c r="Q553" s="10" t="str">
        <f t="shared" si="56"/>
        <v/>
      </c>
      <c r="R553" s="10" t="str">
        <f t="shared" si="57"/>
        <v/>
      </c>
      <c r="S553" s="10" t="str">
        <f t="shared" si="58"/>
        <v/>
      </c>
      <c r="T553" s="10" t="str">
        <f t="shared" si="59"/>
        <v/>
      </c>
      <c r="U553" s="13">
        <f>IF(J553="Billet",I553/INDEX(Bench!$B$4:$B$15,MATCH(TEXT(C553,"yyyy-mm"),Bench!$A$4:$A$15,0))-1,"")</f>
        <v>1.4754703061601315E-3</v>
      </c>
      <c r="V553" s="10" t="str">
        <f t="shared" si="60"/>
        <v/>
      </c>
      <c r="W553" s="10">
        <f>IF(E553="","n/a",COUNTIFS(GSTR2B!$B$4:$B$552,E553,GSTR2B!$C$4:$C$552,B553))</f>
        <v>1</v>
      </c>
      <c r="X553" s="10" t="str">
        <f t="shared" si="61"/>
        <v/>
      </c>
      <c r="Y553" s="11">
        <f>IF(N(W553)&gt;0,SUMIFS(GSTR2B!$F$4:$F$552,GSTR2B!$B$4:$B$552,E553,GSTR2B!$C$4:$C$552,B553),"")</f>
        <v>578332.47</v>
      </c>
      <c r="Z553" s="10" t="str">
        <f t="shared" si="62"/>
        <v/>
      </c>
    </row>
    <row r="554" spans="1:26" x14ac:dyDescent="0.3">
      <c r="A554" t="s">
        <v>4280</v>
      </c>
      <c r="B554" t="s">
        <v>4281</v>
      </c>
      <c r="C554" s="7">
        <v>45926</v>
      </c>
      <c r="D554" t="s">
        <v>277</v>
      </c>
      <c r="E554" t="s">
        <v>3152</v>
      </c>
      <c r="F554" t="s">
        <v>777</v>
      </c>
      <c r="G554" t="s">
        <v>1339</v>
      </c>
      <c r="H554">
        <v>11</v>
      </c>
      <c r="I554">
        <v>53733.61</v>
      </c>
      <c r="J554" t="s">
        <v>3053</v>
      </c>
      <c r="K554">
        <v>591069.71</v>
      </c>
      <c r="L554">
        <v>5</v>
      </c>
      <c r="M554">
        <v>29553.49</v>
      </c>
      <c r="N554">
        <v>620623.19999999995</v>
      </c>
      <c r="O554" s="11">
        <f>IFERROR(INDEX(PO!$G$4:$G$563,MATCH(F554,PO!$A$4:$A$563,0)),"")</f>
        <v>53733.61</v>
      </c>
      <c r="P554" s="12">
        <f>IFERROR(INDEX(GRN!$E$4:$E$559,MATCH(G554,GRN!$A$4:$A$559,0)),"")</f>
        <v>11</v>
      </c>
      <c r="Q554" s="10" t="str">
        <f t="shared" si="56"/>
        <v/>
      </c>
      <c r="R554" s="10" t="str">
        <f t="shared" si="57"/>
        <v/>
      </c>
      <c r="S554" s="10" t="str">
        <f t="shared" si="58"/>
        <v/>
      </c>
      <c r="T554" s="10" t="str">
        <f t="shared" si="59"/>
        <v/>
      </c>
      <c r="U554" s="13" t="str">
        <f>IF(J554="Billet",I554/INDEX(Bench!$B$4:$B$15,MATCH(TEXT(C554,"yyyy-mm"),Bench!$A$4:$A$15,0))-1,"")</f>
        <v/>
      </c>
      <c r="V554" s="10" t="str">
        <f t="shared" si="60"/>
        <v/>
      </c>
      <c r="W554" s="10">
        <f>IF(E554="","n/a",COUNTIFS(GSTR2B!$B$4:$B$552,E554,GSTR2B!$C$4:$C$552,B554))</f>
        <v>1</v>
      </c>
      <c r="X554" s="10" t="str">
        <f t="shared" si="61"/>
        <v/>
      </c>
      <c r="Y554" s="11">
        <f>IF(N(W554)&gt;0,SUMIFS(GSTR2B!$F$4:$F$552,GSTR2B!$B$4:$B$552,E554,GSTR2B!$C$4:$C$552,B554),"")</f>
        <v>29553.49</v>
      </c>
      <c r="Z554" s="10" t="str">
        <f t="shared" si="62"/>
        <v/>
      </c>
    </row>
    <row r="555" spans="1:26" x14ac:dyDescent="0.3">
      <c r="A555" t="s">
        <v>4282</v>
      </c>
      <c r="B555" t="s">
        <v>4283</v>
      </c>
      <c r="C555" s="7">
        <v>45913</v>
      </c>
      <c r="D555" t="s">
        <v>227</v>
      </c>
      <c r="E555" t="s">
        <v>3034</v>
      </c>
      <c r="F555" t="s">
        <v>778</v>
      </c>
      <c r="G555" t="s">
        <v>1340</v>
      </c>
      <c r="H555">
        <v>19657</v>
      </c>
      <c r="I555">
        <v>252.86</v>
      </c>
      <c r="J555" t="s">
        <v>3032</v>
      </c>
      <c r="K555">
        <v>4970469.0199999996</v>
      </c>
      <c r="L555">
        <v>18</v>
      </c>
      <c r="M555">
        <v>894684.42</v>
      </c>
      <c r="N555">
        <v>5865153.4399999985</v>
      </c>
      <c r="O555" s="11">
        <f>IFERROR(INDEX(PO!$G$4:$G$563,MATCH(F555,PO!$A$4:$A$563,0)),"")</f>
        <v>252.86</v>
      </c>
      <c r="P555" s="12">
        <f>IFERROR(INDEX(GRN!$E$4:$E$559,MATCH(G555,GRN!$A$4:$A$559,0)),"")</f>
        <v>19657</v>
      </c>
      <c r="Q555" s="10" t="str">
        <f t="shared" si="56"/>
        <v/>
      </c>
      <c r="R555" s="10" t="str">
        <f t="shared" si="57"/>
        <v/>
      </c>
      <c r="S555" s="10" t="str">
        <f t="shared" si="58"/>
        <v/>
      </c>
      <c r="T555" s="10" t="str">
        <f t="shared" si="59"/>
        <v/>
      </c>
      <c r="U555" s="13">
        <f>IF(J555="Billet",I555/INDEX(Bench!$B$4:$B$15,MATCH(TEXT(C555,"yyyy-mm"),Bench!$A$4:$A$15,0))-1,"")</f>
        <v>2.2689585439838345E-2</v>
      </c>
      <c r="V555" s="10" t="str">
        <f t="shared" si="60"/>
        <v/>
      </c>
      <c r="W555" s="10">
        <f>IF(E555="","n/a",COUNTIFS(GSTR2B!$B$4:$B$552,E555,GSTR2B!$C$4:$C$552,B555))</f>
        <v>1</v>
      </c>
      <c r="X555" s="10" t="str">
        <f t="shared" si="61"/>
        <v/>
      </c>
      <c r="Y555" s="11">
        <f>IF(N(W555)&gt;0,SUMIFS(GSTR2B!$F$4:$F$552,GSTR2B!$B$4:$B$552,E555,GSTR2B!$C$4:$C$552,B555),"")</f>
        <v>894684.42</v>
      </c>
      <c r="Z555" s="10" t="str">
        <f t="shared" si="62"/>
        <v/>
      </c>
    </row>
    <row r="556" spans="1:26" x14ac:dyDescent="0.3">
      <c r="A556" t="s">
        <v>4284</v>
      </c>
      <c r="B556" t="s">
        <v>4285</v>
      </c>
      <c r="C556" s="7">
        <v>46018</v>
      </c>
      <c r="D556" t="s">
        <v>311</v>
      </c>
      <c r="E556" t="s">
        <v>3065</v>
      </c>
      <c r="F556" t="s">
        <v>779</v>
      </c>
      <c r="G556" t="s">
        <v>1341</v>
      </c>
      <c r="H556">
        <v>15398</v>
      </c>
      <c r="I556">
        <v>252.22</v>
      </c>
      <c r="J556" t="s">
        <v>3032</v>
      </c>
      <c r="K556">
        <v>3883683.56</v>
      </c>
      <c r="L556">
        <v>18</v>
      </c>
      <c r="M556">
        <v>699063.04</v>
      </c>
      <c r="N556">
        <v>4582746.5999999996</v>
      </c>
      <c r="O556" s="11">
        <f>IFERROR(INDEX(PO!$G$4:$G$563,MATCH(F556,PO!$A$4:$A$563,0)),"")</f>
        <v>252.22</v>
      </c>
      <c r="P556" s="12">
        <f>IFERROR(INDEX(GRN!$E$4:$E$559,MATCH(G556,GRN!$A$4:$A$559,0)),"")</f>
        <v>15398</v>
      </c>
      <c r="Q556" s="10" t="str">
        <f t="shared" si="56"/>
        <v/>
      </c>
      <c r="R556" s="10" t="str">
        <f t="shared" si="57"/>
        <v/>
      </c>
      <c r="S556" s="10" t="str">
        <f t="shared" si="58"/>
        <v/>
      </c>
      <c r="T556" s="10" t="str">
        <f t="shared" si="59"/>
        <v/>
      </c>
      <c r="U556" s="13">
        <f>IF(J556="Billet",I556/INDEX(Bench!$B$4:$B$15,MATCH(TEXT(C556,"yyyy-mm"),Bench!$A$4:$A$15,0))-1,"")</f>
        <v>2.1588561707643228E-2</v>
      </c>
      <c r="V556" s="10" t="str">
        <f t="shared" si="60"/>
        <v/>
      </c>
      <c r="W556" s="10">
        <f>IF(E556="","n/a",COUNTIFS(GSTR2B!$B$4:$B$552,E556,GSTR2B!$C$4:$C$552,B556))</f>
        <v>1</v>
      </c>
      <c r="X556" s="10" t="str">
        <f t="shared" si="61"/>
        <v/>
      </c>
      <c r="Y556" s="11">
        <f>IF(N(W556)&gt;0,SUMIFS(GSTR2B!$F$4:$F$552,GSTR2B!$B$4:$B$552,E556,GSTR2B!$C$4:$C$552,B556),"")</f>
        <v>699063.04</v>
      </c>
      <c r="Z556" s="10" t="str">
        <f t="shared" si="62"/>
        <v/>
      </c>
    </row>
    <row r="557" spans="1:26" x14ac:dyDescent="0.3">
      <c r="A557" t="s">
        <v>4286</v>
      </c>
      <c r="B557" t="s">
        <v>4287</v>
      </c>
      <c r="C557" s="7">
        <v>46030</v>
      </c>
      <c r="D557" t="s">
        <v>340</v>
      </c>
      <c r="E557" t="s">
        <v>3090</v>
      </c>
      <c r="F557" t="s">
        <v>780</v>
      </c>
      <c r="G557" t="s">
        <v>1342</v>
      </c>
      <c r="H557">
        <v>13069</v>
      </c>
      <c r="I557">
        <v>243.43</v>
      </c>
      <c r="J557" t="s">
        <v>3032</v>
      </c>
      <c r="K557">
        <v>3181386.67</v>
      </c>
      <c r="L557">
        <v>18</v>
      </c>
      <c r="M557">
        <v>572649.6</v>
      </c>
      <c r="N557">
        <v>3754036.27</v>
      </c>
      <c r="O557" s="11">
        <f>IFERROR(INDEX(PO!$G$4:$G$563,MATCH(F557,PO!$A$4:$A$563,0)),"")</f>
        <v>243.43</v>
      </c>
      <c r="P557" s="12">
        <f>IFERROR(INDEX(GRN!$E$4:$E$559,MATCH(G557,GRN!$A$4:$A$559,0)),"")</f>
        <v>13069</v>
      </c>
      <c r="Q557" s="10" t="str">
        <f t="shared" si="56"/>
        <v/>
      </c>
      <c r="R557" s="10" t="str">
        <f t="shared" si="57"/>
        <v/>
      </c>
      <c r="S557" s="10" t="str">
        <f t="shared" si="58"/>
        <v/>
      </c>
      <c r="T557" s="10" t="str">
        <f t="shared" si="59"/>
        <v/>
      </c>
      <c r="U557" s="13">
        <f>IF(J557="Billet",I557/INDEX(Bench!$B$4:$B$15,MATCH(TEXT(C557,"yyyy-mm"),Bench!$A$4:$A$15,0))-1,"")</f>
        <v>1.028045069495942E-3</v>
      </c>
      <c r="V557" s="10" t="str">
        <f t="shared" si="60"/>
        <v/>
      </c>
      <c r="W557" s="10">
        <f>IF(E557="","n/a",COUNTIFS(GSTR2B!$B$4:$B$552,E557,GSTR2B!$C$4:$C$552,B557))</f>
        <v>1</v>
      </c>
      <c r="X557" s="10" t="str">
        <f t="shared" si="61"/>
        <v/>
      </c>
      <c r="Y557" s="11">
        <f>IF(N(W557)&gt;0,SUMIFS(GSTR2B!$F$4:$F$552,GSTR2B!$B$4:$B$552,E557,GSTR2B!$C$4:$C$552,B557),"")</f>
        <v>572649.6</v>
      </c>
      <c r="Z557" s="10" t="str">
        <f t="shared" si="62"/>
        <v/>
      </c>
    </row>
    <row r="558" spans="1:26" x14ac:dyDescent="0.3">
      <c r="A558" t="s">
        <v>4288</v>
      </c>
      <c r="B558" t="s">
        <v>4289</v>
      </c>
      <c r="C558" s="7">
        <v>45911</v>
      </c>
      <c r="D558" t="s">
        <v>231</v>
      </c>
      <c r="E558" t="s">
        <v>3040</v>
      </c>
      <c r="F558" t="s">
        <v>781</v>
      </c>
      <c r="G558" t="s">
        <v>1343</v>
      </c>
      <c r="H558">
        <v>4611</v>
      </c>
      <c r="I558">
        <v>62.45</v>
      </c>
      <c r="J558" t="s">
        <v>3038</v>
      </c>
      <c r="K558">
        <v>287956.95</v>
      </c>
      <c r="L558">
        <v>18</v>
      </c>
      <c r="M558">
        <v>51832.25</v>
      </c>
      <c r="N558">
        <v>339789.2</v>
      </c>
      <c r="O558" s="11">
        <f>IFERROR(INDEX(PO!$G$4:$G$563,MATCH(F558,PO!$A$4:$A$563,0)),"")</f>
        <v>62.45</v>
      </c>
      <c r="P558" s="12">
        <f>IFERROR(INDEX(GRN!$E$4:$E$559,MATCH(G558,GRN!$A$4:$A$559,0)),"")</f>
        <v>4611</v>
      </c>
      <c r="Q558" s="10" t="str">
        <f t="shared" si="56"/>
        <v/>
      </c>
      <c r="R558" s="10" t="str">
        <f t="shared" si="57"/>
        <v/>
      </c>
      <c r="S558" s="10" t="str">
        <f t="shared" si="58"/>
        <v/>
      </c>
      <c r="T558" s="10" t="str">
        <f t="shared" si="59"/>
        <v/>
      </c>
      <c r="U558" s="13" t="str">
        <f>IF(J558="Billet",I558/INDEX(Bench!$B$4:$B$15,MATCH(TEXT(C558,"yyyy-mm"),Bench!$A$4:$A$15,0))-1,"")</f>
        <v/>
      </c>
      <c r="V558" s="10" t="str">
        <f t="shared" si="60"/>
        <v/>
      </c>
      <c r="W558" s="10">
        <f>IF(E558="","n/a",COUNTIFS(GSTR2B!$B$4:$B$552,E558,GSTR2B!$C$4:$C$552,B558))</f>
        <v>1</v>
      </c>
      <c r="X558" s="10" t="str">
        <f t="shared" si="61"/>
        <v/>
      </c>
      <c r="Y558" s="11">
        <f>IF(N(W558)&gt;0,SUMIFS(GSTR2B!$F$4:$F$552,GSTR2B!$B$4:$B$552,E558,GSTR2B!$C$4:$C$552,B558),"")</f>
        <v>51832.25</v>
      </c>
      <c r="Z558" s="10" t="str">
        <f t="shared" si="62"/>
        <v/>
      </c>
    </row>
    <row r="559" spans="1:26" x14ac:dyDescent="0.3">
      <c r="A559" t="s">
        <v>4290</v>
      </c>
      <c r="B559" t="s">
        <v>4291</v>
      </c>
      <c r="C559" s="7">
        <v>45892</v>
      </c>
      <c r="D559" t="s">
        <v>235</v>
      </c>
      <c r="E559" t="s">
        <v>3085</v>
      </c>
      <c r="F559" t="s">
        <v>782</v>
      </c>
      <c r="G559" t="s">
        <v>1344</v>
      </c>
      <c r="H559">
        <v>1</v>
      </c>
      <c r="I559">
        <v>114741.29</v>
      </c>
      <c r="J559" t="s">
        <v>3059</v>
      </c>
      <c r="K559">
        <v>114741.29</v>
      </c>
      <c r="L559">
        <v>18</v>
      </c>
      <c r="M559">
        <v>20653.43</v>
      </c>
      <c r="N559">
        <v>135394.72</v>
      </c>
      <c r="O559" s="11">
        <f>IFERROR(INDEX(PO!$G$4:$G$563,MATCH(F559,PO!$A$4:$A$563,0)),"")</f>
        <v>114741.29</v>
      </c>
      <c r="P559" s="12">
        <f>IFERROR(INDEX(GRN!$E$4:$E$559,MATCH(G559,GRN!$A$4:$A$559,0)),"")</f>
        <v>1</v>
      </c>
      <c r="Q559" s="10" t="str">
        <f t="shared" si="56"/>
        <v/>
      </c>
      <c r="R559" s="10" t="str">
        <f t="shared" si="57"/>
        <v/>
      </c>
      <c r="S559" s="10" t="str">
        <f t="shared" si="58"/>
        <v/>
      </c>
      <c r="T559" s="10" t="str">
        <f t="shared" si="59"/>
        <v/>
      </c>
      <c r="U559" s="13" t="str">
        <f>IF(J559="Billet",I559/INDEX(Bench!$B$4:$B$15,MATCH(TEXT(C559,"yyyy-mm"),Bench!$A$4:$A$15,0))-1,"")</f>
        <v/>
      </c>
      <c r="V559" s="10" t="str">
        <f t="shared" si="60"/>
        <v/>
      </c>
      <c r="W559" s="10">
        <f>IF(E559="","n/a",COUNTIFS(GSTR2B!$B$4:$B$552,E559,GSTR2B!$C$4:$C$552,B559))</f>
        <v>1</v>
      </c>
      <c r="X559" s="10" t="str">
        <f t="shared" si="61"/>
        <v/>
      </c>
      <c r="Y559" s="11">
        <f>IF(N(W559)&gt;0,SUMIFS(GSTR2B!$F$4:$F$552,GSTR2B!$B$4:$B$552,E559,GSTR2B!$C$4:$C$552,B559),"")</f>
        <v>20653.43</v>
      </c>
      <c r="Z559" s="10" t="str">
        <f t="shared" si="62"/>
        <v/>
      </c>
    </row>
    <row r="560" spans="1:26" x14ac:dyDescent="0.3">
      <c r="A560" t="s">
        <v>4292</v>
      </c>
      <c r="B560" t="s">
        <v>4293</v>
      </c>
      <c r="C560" s="7">
        <v>45882</v>
      </c>
      <c r="D560" t="s">
        <v>218</v>
      </c>
      <c r="E560" t="s">
        <v>3081</v>
      </c>
      <c r="F560" t="s">
        <v>783</v>
      </c>
      <c r="G560" t="s">
        <v>1345</v>
      </c>
      <c r="H560">
        <v>6</v>
      </c>
      <c r="I560">
        <v>39200.74</v>
      </c>
      <c r="J560" t="s">
        <v>3053</v>
      </c>
      <c r="K560">
        <v>235204.44</v>
      </c>
      <c r="L560">
        <v>5</v>
      </c>
      <c r="M560">
        <v>11760.22</v>
      </c>
      <c r="N560">
        <v>246964.66</v>
      </c>
      <c r="O560" s="11">
        <f>IFERROR(INDEX(PO!$G$4:$G$563,MATCH(F560,PO!$A$4:$A$563,0)),"")</f>
        <v>39200.74</v>
      </c>
      <c r="P560" s="12">
        <f>IFERROR(INDEX(GRN!$E$4:$E$559,MATCH(G560,GRN!$A$4:$A$559,0)),"")</f>
        <v>6</v>
      </c>
      <c r="Q560" s="10" t="str">
        <f t="shared" si="56"/>
        <v/>
      </c>
      <c r="R560" s="10" t="str">
        <f t="shared" si="57"/>
        <v/>
      </c>
      <c r="S560" s="10" t="str">
        <f t="shared" si="58"/>
        <v/>
      </c>
      <c r="T560" s="10" t="str">
        <f t="shared" si="59"/>
        <v/>
      </c>
      <c r="U560" s="13" t="str">
        <f>IF(J560="Billet",I560/INDEX(Bench!$B$4:$B$15,MATCH(TEXT(C560,"yyyy-mm"),Bench!$A$4:$A$15,0))-1,"")</f>
        <v/>
      </c>
      <c r="V560" s="10" t="str">
        <f t="shared" si="60"/>
        <v/>
      </c>
      <c r="W560" s="10">
        <f>IF(E560="","n/a",COUNTIFS(GSTR2B!$B$4:$B$552,E560,GSTR2B!$C$4:$C$552,B560))</f>
        <v>1</v>
      </c>
      <c r="X560" s="10" t="str">
        <f t="shared" si="61"/>
        <v/>
      </c>
      <c r="Y560" s="11">
        <f>IF(N(W560)&gt;0,SUMIFS(GSTR2B!$F$4:$F$552,GSTR2B!$B$4:$B$552,E560,GSTR2B!$C$4:$C$552,B560),"")</f>
        <v>11760.22</v>
      </c>
      <c r="Z560" s="10" t="str">
        <f t="shared" si="62"/>
        <v/>
      </c>
    </row>
    <row r="561" spans="1:26" x14ac:dyDescent="0.3">
      <c r="A561" t="s">
        <v>4294</v>
      </c>
      <c r="B561" t="s">
        <v>4295</v>
      </c>
      <c r="C561" s="7">
        <v>46006</v>
      </c>
      <c r="D561" t="s">
        <v>193</v>
      </c>
      <c r="E561" t="s">
        <v>3056</v>
      </c>
      <c r="F561" t="s">
        <v>784</v>
      </c>
      <c r="G561" t="s">
        <v>1346</v>
      </c>
      <c r="H561">
        <v>1</v>
      </c>
      <c r="I561">
        <v>55945.5</v>
      </c>
      <c r="J561" t="s">
        <v>3053</v>
      </c>
      <c r="K561">
        <v>55945.5</v>
      </c>
      <c r="L561">
        <v>5</v>
      </c>
      <c r="M561">
        <v>2797.28</v>
      </c>
      <c r="N561">
        <v>58742.78</v>
      </c>
      <c r="O561" s="11">
        <f>IFERROR(INDEX(PO!$G$4:$G$563,MATCH(F561,PO!$A$4:$A$563,0)),"")</f>
        <v>55945.5</v>
      </c>
      <c r="P561" s="12">
        <f>IFERROR(INDEX(GRN!$E$4:$E$559,MATCH(G561,GRN!$A$4:$A$559,0)),"")</f>
        <v>1</v>
      </c>
      <c r="Q561" s="10" t="str">
        <f t="shared" si="56"/>
        <v/>
      </c>
      <c r="R561" s="10" t="str">
        <f t="shared" si="57"/>
        <v/>
      </c>
      <c r="S561" s="10" t="str">
        <f t="shared" si="58"/>
        <v/>
      </c>
      <c r="T561" s="10" t="str">
        <f t="shared" si="59"/>
        <v/>
      </c>
      <c r="U561" s="13" t="str">
        <f>IF(J561="Billet",I561/INDEX(Bench!$B$4:$B$15,MATCH(TEXT(C561,"yyyy-mm"),Bench!$A$4:$A$15,0))-1,"")</f>
        <v/>
      </c>
      <c r="V561" s="10" t="str">
        <f t="shared" si="60"/>
        <v/>
      </c>
      <c r="W561" s="10">
        <f>IF(E561="","n/a",COUNTIFS(GSTR2B!$B$4:$B$552,E561,GSTR2B!$C$4:$C$552,B561))</f>
        <v>1</v>
      </c>
      <c r="X561" s="10" t="str">
        <f t="shared" si="61"/>
        <v/>
      </c>
      <c r="Y561" s="11">
        <f>IF(N(W561)&gt;0,SUMIFS(GSTR2B!$F$4:$F$552,GSTR2B!$B$4:$B$552,E561,GSTR2B!$C$4:$C$552,B561),"")</f>
        <v>2797.28</v>
      </c>
      <c r="Z561" s="10" t="str">
        <f t="shared" si="62"/>
        <v/>
      </c>
    </row>
    <row r="562" spans="1:26" x14ac:dyDescent="0.3">
      <c r="A562" t="s">
        <v>4296</v>
      </c>
      <c r="B562" t="s">
        <v>4297</v>
      </c>
      <c r="C562" s="7">
        <v>45895</v>
      </c>
      <c r="D562" t="s">
        <v>262</v>
      </c>
      <c r="E562" t="s">
        <v>3149</v>
      </c>
      <c r="F562" t="s">
        <v>785</v>
      </c>
      <c r="G562" t="s">
        <v>1347</v>
      </c>
      <c r="H562">
        <v>222</v>
      </c>
      <c r="I562">
        <v>693.78</v>
      </c>
      <c r="J562" t="s">
        <v>3048</v>
      </c>
      <c r="K562">
        <v>154019.16</v>
      </c>
      <c r="L562">
        <v>18</v>
      </c>
      <c r="M562">
        <v>27723.45</v>
      </c>
      <c r="N562">
        <v>181742.61</v>
      </c>
      <c r="O562" s="11">
        <f>IFERROR(INDEX(PO!$G$4:$G$563,MATCH(F562,PO!$A$4:$A$563,0)),"")</f>
        <v>693.78</v>
      </c>
      <c r="P562" s="12">
        <f>IFERROR(INDEX(GRN!$E$4:$E$559,MATCH(G562,GRN!$A$4:$A$559,0)),"")</f>
        <v>222</v>
      </c>
      <c r="Q562" s="10" t="str">
        <f t="shared" si="56"/>
        <v/>
      </c>
      <c r="R562" s="10" t="str">
        <f t="shared" si="57"/>
        <v/>
      </c>
      <c r="S562" s="10" t="str">
        <f t="shared" si="58"/>
        <v/>
      </c>
      <c r="T562" s="10" t="str">
        <f t="shared" si="59"/>
        <v/>
      </c>
      <c r="U562" s="13" t="str">
        <f>IF(J562="Billet",I562/INDEX(Bench!$B$4:$B$15,MATCH(TEXT(C562,"yyyy-mm"),Bench!$A$4:$A$15,0))-1,"")</f>
        <v/>
      </c>
      <c r="V562" s="10" t="str">
        <f t="shared" si="60"/>
        <v/>
      </c>
      <c r="W562" s="10">
        <f>IF(E562="","n/a",COUNTIFS(GSTR2B!$B$4:$B$552,E562,GSTR2B!$C$4:$C$552,B562))</f>
        <v>1</v>
      </c>
      <c r="X562" s="10" t="str">
        <f t="shared" si="61"/>
        <v/>
      </c>
      <c r="Y562" s="11">
        <f>IF(N(W562)&gt;0,SUMIFS(GSTR2B!$F$4:$F$552,GSTR2B!$B$4:$B$552,E562,GSTR2B!$C$4:$C$552,B562),"")</f>
        <v>27723.45</v>
      </c>
      <c r="Z562" s="10" t="str">
        <f t="shared" si="62"/>
        <v/>
      </c>
    </row>
    <row r="563" spans="1:26" x14ac:dyDescent="0.3">
      <c r="A563" t="s">
        <v>4298</v>
      </c>
      <c r="B563" t="s">
        <v>4299</v>
      </c>
      <c r="C563" s="7">
        <v>45925</v>
      </c>
      <c r="D563" t="s">
        <v>277</v>
      </c>
      <c r="E563" t="s">
        <v>3152</v>
      </c>
      <c r="F563" t="s">
        <v>786</v>
      </c>
      <c r="G563" t="s">
        <v>1348</v>
      </c>
      <c r="H563">
        <v>10</v>
      </c>
      <c r="I563">
        <v>46109.3</v>
      </c>
      <c r="J563" t="s">
        <v>3053</v>
      </c>
      <c r="K563">
        <v>461093</v>
      </c>
      <c r="L563">
        <v>5</v>
      </c>
      <c r="M563">
        <v>23054.65</v>
      </c>
      <c r="N563">
        <v>484147.65</v>
      </c>
      <c r="O563" s="11">
        <f>IFERROR(INDEX(PO!$G$4:$G$563,MATCH(F563,PO!$A$4:$A$563,0)),"")</f>
        <v>46109.3</v>
      </c>
      <c r="P563" s="12">
        <f>IFERROR(INDEX(GRN!$E$4:$E$559,MATCH(G563,GRN!$A$4:$A$559,0)),"")</f>
        <v>10</v>
      </c>
      <c r="Q563" s="10" t="str">
        <f t="shared" si="56"/>
        <v/>
      </c>
      <c r="R563" s="10" t="str">
        <f t="shared" si="57"/>
        <v/>
      </c>
      <c r="S563" s="10" t="str">
        <f t="shared" si="58"/>
        <v/>
      </c>
      <c r="T563" s="10" t="str">
        <f t="shared" si="59"/>
        <v/>
      </c>
      <c r="U563" s="13" t="str">
        <f>IF(J563="Billet",I563/INDEX(Bench!$B$4:$B$15,MATCH(TEXT(C563,"yyyy-mm"),Bench!$A$4:$A$15,0))-1,"")</f>
        <v/>
      </c>
      <c r="V563" s="10" t="str">
        <f t="shared" si="60"/>
        <v/>
      </c>
      <c r="W563" s="10">
        <f>IF(E563="","n/a",COUNTIFS(GSTR2B!$B$4:$B$552,E563,GSTR2B!$C$4:$C$552,B563))</f>
        <v>1</v>
      </c>
      <c r="X563" s="10" t="str">
        <f t="shared" si="61"/>
        <v/>
      </c>
      <c r="Y563" s="11">
        <f>IF(N(W563)&gt;0,SUMIFS(GSTR2B!$F$4:$F$552,GSTR2B!$B$4:$B$552,E563,GSTR2B!$C$4:$C$552,B563),"")</f>
        <v>23054.65</v>
      </c>
      <c r="Z563" s="10" t="str">
        <f t="shared" si="62"/>
        <v/>
      </c>
    </row>
    <row r="564" spans="1:26" x14ac:dyDescent="0.3">
      <c r="A564" t="s">
        <v>4300</v>
      </c>
      <c r="B564" t="s">
        <v>4301</v>
      </c>
      <c r="C564" s="7">
        <v>45900</v>
      </c>
      <c r="D564" t="s">
        <v>220</v>
      </c>
      <c r="E564" t="s">
        <v>3145</v>
      </c>
      <c r="F564" t="s">
        <v>787</v>
      </c>
      <c r="G564" t="s">
        <v>1349</v>
      </c>
      <c r="H564">
        <v>2449</v>
      </c>
      <c r="I564">
        <v>97.26</v>
      </c>
      <c r="J564" t="s">
        <v>3043</v>
      </c>
      <c r="K564">
        <v>238189.74</v>
      </c>
      <c r="L564">
        <v>18</v>
      </c>
      <c r="M564">
        <v>42874.15</v>
      </c>
      <c r="N564">
        <v>281063.89</v>
      </c>
      <c r="O564" s="11">
        <f>IFERROR(INDEX(PO!$G$4:$G$563,MATCH(F564,PO!$A$4:$A$563,0)),"")</f>
        <v>97.26</v>
      </c>
      <c r="P564" s="12">
        <f>IFERROR(INDEX(GRN!$E$4:$E$559,MATCH(G564,GRN!$A$4:$A$559,0)),"")</f>
        <v>2449</v>
      </c>
      <c r="Q564" s="10" t="str">
        <f t="shared" si="56"/>
        <v/>
      </c>
      <c r="R564" s="10" t="str">
        <f t="shared" si="57"/>
        <v/>
      </c>
      <c r="S564" s="10" t="str">
        <f t="shared" si="58"/>
        <v/>
      </c>
      <c r="T564" s="10" t="str">
        <f t="shared" si="59"/>
        <v/>
      </c>
      <c r="U564" s="13" t="str">
        <f>IF(J564="Billet",I564/INDEX(Bench!$B$4:$B$15,MATCH(TEXT(C564,"yyyy-mm"),Bench!$A$4:$A$15,0))-1,"")</f>
        <v/>
      </c>
      <c r="V564" s="10" t="str">
        <f t="shared" si="60"/>
        <v/>
      </c>
      <c r="W564" s="10">
        <f>IF(E564="","n/a",COUNTIFS(GSTR2B!$B$4:$B$552,E564,GSTR2B!$C$4:$C$552,B564))</f>
        <v>1</v>
      </c>
      <c r="X564" s="10" t="str">
        <f t="shared" si="61"/>
        <v/>
      </c>
      <c r="Y564" s="11">
        <f>IF(N(W564)&gt;0,SUMIFS(GSTR2B!$F$4:$F$552,GSTR2B!$B$4:$B$552,E564,GSTR2B!$C$4:$C$552,B564),"")</f>
        <v>42874.15</v>
      </c>
      <c r="Z564" s="10" t="str">
        <f t="shared" si="62"/>
        <v/>
      </c>
    </row>
    <row r="565" spans="1:26" x14ac:dyDescent="0.3">
      <c r="A565" t="s">
        <v>4302</v>
      </c>
      <c r="B565" t="s">
        <v>4303</v>
      </c>
      <c r="C565" s="7">
        <v>45822</v>
      </c>
      <c r="D565" t="s">
        <v>266</v>
      </c>
      <c r="E565" t="s">
        <v>3069</v>
      </c>
      <c r="F565" t="s">
        <v>788</v>
      </c>
      <c r="G565" t="s">
        <v>1350</v>
      </c>
      <c r="H565">
        <v>2639</v>
      </c>
      <c r="I565">
        <v>82.05</v>
      </c>
      <c r="J565" t="s">
        <v>3038</v>
      </c>
      <c r="K565">
        <v>216529.95</v>
      </c>
      <c r="L565">
        <v>18</v>
      </c>
      <c r="M565">
        <v>38975.39</v>
      </c>
      <c r="N565">
        <v>255505.34</v>
      </c>
      <c r="O565" s="11">
        <f>IFERROR(INDEX(PO!$G$4:$G$563,MATCH(F565,PO!$A$4:$A$563,0)),"")</f>
        <v>82.05</v>
      </c>
      <c r="P565" s="12">
        <f>IFERROR(INDEX(GRN!$E$4:$E$559,MATCH(G565,GRN!$A$4:$A$559,0)),"")</f>
        <v>2639</v>
      </c>
      <c r="Q565" s="10" t="str">
        <f t="shared" si="56"/>
        <v/>
      </c>
      <c r="R565" s="10" t="str">
        <f t="shared" si="57"/>
        <v/>
      </c>
      <c r="S565" s="10" t="str">
        <f t="shared" si="58"/>
        <v/>
      </c>
      <c r="T565" s="10" t="str">
        <f t="shared" si="59"/>
        <v/>
      </c>
      <c r="U565" s="13" t="str">
        <f>IF(J565="Billet",I565/INDEX(Bench!$B$4:$B$15,MATCH(TEXT(C565,"yyyy-mm"),Bench!$A$4:$A$15,0))-1,"")</f>
        <v/>
      </c>
      <c r="V565" s="10" t="str">
        <f t="shared" si="60"/>
        <v/>
      </c>
      <c r="W565" s="10">
        <f>IF(E565="","n/a",COUNTIFS(GSTR2B!$B$4:$B$552,E565,GSTR2B!$C$4:$C$552,B565))</f>
        <v>1</v>
      </c>
      <c r="X565" s="10" t="str">
        <f t="shared" si="61"/>
        <v/>
      </c>
      <c r="Y565" s="11">
        <f>IF(N(W565)&gt;0,SUMIFS(GSTR2B!$F$4:$F$552,GSTR2B!$B$4:$B$552,E565,GSTR2B!$C$4:$C$552,B565),"")</f>
        <v>38975.39</v>
      </c>
      <c r="Z565" s="10" t="str">
        <f t="shared" si="62"/>
        <v/>
      </c>
    </row>
    <row r="566" spans="1:26" x14ac:dyDescent="0.3">
      <c r="A566" t="s">
        <v>4304</v>
      </c>
      <c r="B566" t="s">
        <v>4305</v>
      </c>
      <c r="C566" s="7">
        <v>46086</v>
      </c>
      <c r="D566" t="s">
        <v>198</v>
      </c>
      <c r="E566" t="s">
        <v>3073</v>
      </c>
      <c r="F566" t="s">
        <v>789</v>
      </c>
      <c r="G566" t="s">
        <v>1351</v>
      </c>
      <c r="H566">
        <v>4593</v>
      </c>
      <c r="I566">
        <v>128.87</v>
      </c>
      <c r="J566" t="s">
        <v>3043</v>
      </c>
      <c r="K566">
        <v>591899.91</v>
      </c>
      <c r="L566">
        <v>18</v>
      </c>
      <c r="M566">
        <v>106541.98</v>
      </c>
      <c r="N566">
        <v>698441.89</v>
      </c>
      <c r="O566" s="11">
        <f>IFERROR(INDEX(PO!$G$4:$G$563,MATCH(F566,PO!$A$4:$A$563,0)),"")</f>
        <v>128.87</v>
      </c>
      <c r="P566" s="12">
        <f>IFERROR(INDEX(GRN!$E$4:$E$559,MATCH(G566,GRN!$A$4:$A$559,0)),"")</f>
        <v>4593</v>
      </c>
      <c r="Q566" s="10" t="str">
        <f t="shared" si="56"/>
        <v/>
      </c>
      <c r="R566" s="10" t="str">
        <f t="shared" si="57"/>
        <v/>
      </c>
      <c r="S566" s="10" t="str">
        <f t="shared" si="58"/>
        <v/>
      </c>
      <c r="T566" s="10" t="str">
        <f t="shared" si="59"/>
        <v/>
      </c>
      <c r="U566" s="13" t="str">
        <f>IF(J566="Billet",I566/INDEX(Bench!$B$4:$B$15,MATCH(TEXT(C566,"yyyy-mm"),Bench!$A$4:$A$15,0))-1,"")</f>
        <v/>
      </c>
      <c r="V566" s="10" t="str">
        <f t="shared" si="60"/>
        <v/>
      </c>
      <c r="W566" s="10">
        <f>IF(E566="","n/a",COUNTIFS(GSTR2B!$B$4:$B$552,E566,GSTR2B!$C$4:$C$552,B566))</f>
        <v>1</v>
      </c>
      <c r="X566" s="10" t="str">
        <f t="shared" si="61"/>
        <v/>
      </c>
      <c r="Y566" s="11">
        <f>IF(N(W566)&gt;0,SUMIFS(GSTR2B!$F$4:$F$552,GSTR2B!$B$4:$B$552,E566,GSTR2B!$C$4:$C$552,B566),"")</f>
        <v>106541.98</v>
      </c>
      <c r="Z566" s="10" t="str">
        <f t="shared" si="62"/>
        <v/>
      </c>
    </row>
  </sheetData>
  <autoFilter ref="A3:Z566" xr:uid="{00000000-0009-0000-0000-000008000000}"/>
  <conditionalFormatting sqref="Q4:T566">
    <cfRule type="cellIs" dxfId="8" priority="1" operator="equal">
      <formula>"FLAG"</formula>
    </cfRule>
  </conditionalFormatting>
  <conditionalFormatting sqref="V4:V566">
    <cfRule type="cellIs" dxfId="7" priority="5" operator="equal">
      <formula>"FLAG"</formula>
    </cfRule>
  </conditionalFormatting>
  <conditionalFormatting sqref="X4:X566">
    <cfRule type="cellIs" dxfId="6" priority="6" operator="equal">
      <formula>"FLAG"</formula>
    </cfRule>
  </conditionalFormatting>
  <conditionalFormatting sqref="Z4:Z566">
    <cfRule type="cellIs" dxfId="5" priority="7" operator="equal">
      <formula>"FLAG"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52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5" customWidth="1"/>
    <col min="2" max="2" width="17" customWidth="1"/>
    <col min="3" max="3" width="19" customWidth="1"/>
    <col min="4" max="4" width="23" customWidth="1"/>
    <col min="5" max="5" width="15" customWidth="1"/>
    <col min="6" max="6" width="22" customWidth="1"/>
    <col min="7" max="7" width="10" customWidth="1"/>
    <col min="8" max="8" width="14" customWidth="1"/>
  </cols>
  <sheetData>
    <row r="1" spans="1:8" ht="15.6" x14ac:dyDescent="0.3">
      <c r="A1" s="6" t="s">
        <v>4306</v>
      </c>
    </row>
    <row r="2" spans="1:8" x14ac:dyDescent="0.3">
      <c r="A2" s="2" t="s">
        <v>1525</v>
      </c>
    </row>
    <row r="3" spans="1:8" ht="31.95" customHeight="1" x14ac:dyDescent="0.3">
      <c r="A3" s="8" t="s">
        <v>4307</v>
      </c>
      <c r="B3" s="8" t="s">
        <v>3169</v>
      </c>
      <c r="C3" s="8" t="s">
        <v>3168</v>
      </c>
      <c r="D3" s="8" t="s">
        <v>4308</v>
      </c>
      <c r="E3" s="8" t="s">
        <v>1533</v>
      </c>
      <c r="F3" s="8" t="s">
        <v>4309</v>
      </c>
      <c r="G3" s="9" t="s">
        <v>4310</v>
      </c>
      <c r="H3" s="9" t="s">
        <v>4311</v>
      </c>
    </row>
    <row r="4" spans="1:8" x14ac:dyDescent="0.3">
      <c r="A4" t="s">
        <v>4312</v>
      </c>
      <c r="B4" t="s">
        <v>3152</v>
      </c>
      <c r="C4" t="s">
        <v>3793</v>
      </c>
      <c r="D4" s="7">
        <v>46075</v>
      </c>
      <c r="E4">
        <v>387479.4</v>
      </c>
      <c r="F4">
        <v>19373.97</v>
      </c>
      <c r="G4" s="10">
        <f>COUNTIFS(Purchases!$E$4:$E$566,B4,Purchases!$B$4:$B$566,C4)</f>
        <v>1</v>
      </c>
      <c r="H4" s="10" t="str">
        <f t="shared" ref="H4:H67" si="0">IF(G4=0,"FLAG","")</f>
        <v/>
      </c>
    </row>
    <row r="5" spans="1:8" x14ac:dyDescent="0.3">
      <c r="A5" t="s">
        <v>4313</v>
      </c>
      <c r="B5" t="s">
        <v>3145</v>
      </c>
      <c r="C5" t="s">
        <v>3795</v>
      </c>
      <c r="D5" s="7">
        <v>45779</v>
      </c>
      <c r="E5">
        <v>541847.06000000006</v>
      </c>
      <c r="F5">
        <v>97532.47</v>
      </c>
      <c r="G5" s="10">
        <f>COUNTIFS(Purchases!$E$4:$E$566,B5,Purchases!$B$4:$B$566,C5)</f>
        <v>1</v>
      </c>
      <c r="H5" s="10" t="str">
        <f t="shared" si="0"/>
        <v/>
      </c>
    </row>
    <row r="6" spans="1:8" x14ac:dyDescent="0.3">
      <c r="A6" t="s">
        <v>4314</v>
      </c>
      <c r="B6" t="s">
        <v>3152</v>
      </c>
      <c r="C6" t="s">
        <v>4047</v>
      </c>
      <c r="D6" s="7">
        <v>46089</v>
      </c>
      <c r="E6">
        <v>379688.9</v>
      </c>
      <c r="F6">
        <v>18984.439999999999</v>
      </c>
      <c r="G6" s="10">
        <f>COUNTIFS(Purchases!$E$4:$E$566,B6,Purchases!$B$4:$B$566,C6)</f>
        <v>1</v>
      </c>
      <c r="H6" s="10" t="str">
        <f t="shared" si="0"/>
        <v/>
      </c>
    </row>
    <row r="7" spans="1:8" x14ac:dyDescent="0.3">
      <c r="A7" t="s">
        <v>4313</v>
      </c>
      <c r="B7" t="s">
        <v>3090</v>
      </c>
      <c r="C7" t="s">
        <v>3464</v>
      </c>
      <c r="D7" s="7">
        <v>45797</v>
      </c>
      <c r="E7">
        <v>4564771.8499999996</v>
      </c>
      <c r="F7">
        <v>821658.93</v>
      </c>
      <c r="G7" s="10">
        <f>COUNTIFS(Purchases!$E$4:$E$566,B7,Purchases!$B$4:$B$566,C7)</f>
        <v>1</v>
      </c>
      <c r="H7" s="10" t="str">
        <f t="shared" si="0"/>
        <v/>
      </c>
    </row>
    <row r="8" spans="1:8" x14ac:dyDescent="0.3">
      <c r="A8" t="s">
        <v>4315</v>
      </c>
      <c r="B8" t="s">
        <v>3045</v>
      </c>
      <c r="C8" t="s">
        <v>3656</v>
      </c>
      <c r="D8" s="7">
        <v>46026</v>
      </c>
      <c r="E8">
        <v>240251.94</v>
      </c>
      <c r="F8">
        <v>43245.35</v>
      </c>
      <c r="G8" s="10">
        <f>COUNTIFS(Purchases!$E$4:$E$566,B8,Purchases!$B$4:$B$566,C8)</f>
        <v>1</v>
      </c>
      <c r="H8" s="10" t="str">
        <f t="shared" si="0"/>
        <v/>
      </c>
    </row>
    <row r="9" spans="1:8" x14ac:dyDescent="0.3">
      <c r="A9" t="s">
        <v>4314</v>
      </c>
      <c r="B9" t="s">
        <v>3101</v>
      </c>
      <c r="C9" t="s">
        <v>3827</v>
      </c>
      <c r="D9" s="7">
        <v>46098</v>
      </c>
      <c r="E9">
        <v>906391.68</v>
      </c>
      <c r="F9">
        <v>163150.5</v>
      </c>
      <c r="G9" s="10">
        <f>COUNTIFS(Purchases!$E$4:$E$566,B9,Purchases!$B$4:$B$566,C9)</f>
        <v>1</v>
      </c>
      <c r="H9" s="10" t="str">
        <f t="shared" si="0"/>
        <v/>
      </c>
    </row>
    <row r="10" spans="1:8" x14ac:dyDescent="0.3">
      <c r="A10" t="s">
        <v>4315</v>
      </c>
      <c r="B10" t="s">
        <v>3149</v>
      </c>
      <c r="C10" t="s">
        <v>3266</v>
      </c>
      <c r="D10" s="7">
        <v>46032</v>
      </c>
      <c r="E10">
        <v>414977.13</v>
      </c>
      <c r="F10">
        <v>74695.88</v>
      </c>
      <c r="G10" s="10">
        <f>COUNTIFS(Purchases!$E$4:$E$566,B10,Purchases!$B$4:$B$566,C10)</f>
        <v>1</v>
      </c>
      <c r="H10" s="10" t="str">
        <f t="shared" si="0"/>
        <v/>
      </c>
    </row>
    <row r="11" spans="1:8" x14ac:dyDescent="0.3">
      <c r="A11" t="s">
        <v>4316</v>
      </c>
      <c r="B11" t="s">
        <v>3090</v>
      </c>
      <c r="C11" t="s">
        <v>3939</v>
      </c>
      <c r="D11" s="7">
        <v>45811</v>
      </c>
      <c r="E11">
        <v>2002882.7</v>
      </c>
      <c r="F11">
        <v>360518.89</v>
      </c>
      <c r="G11" s="10">
        <f>COUNTIFS(Purchases!$E$4:$E$566,B11,Purchases!$B$4:$B$566,C11)</f>
        <v>1</v>
      </c>
      <c r="H11" s="10" t="str">
        <f t="shared" si="0"/>
        <v/>
      </c>
    </row>
    <row r="12" spans="1:8" x14ac:dyDescent="0.3">
      <c r="A12" t="s">
        <v>4317</v>
      </c>
      <c r="B12" t="s">
        <v>3141</v>
      </c>
      <c r="C12" t="s">
        <v>4237</v>
      </c>
      <c r="D12" s="7">
        <v>45892</v>
      </c>
      <c r="E12">
        <v>261094.96</v>
      </c>
      <c r="F12">
        <v>46997.09</v>
      </c>
      <c r="G12" s="10">
        <f>COUNTIFS(Purchases!$E$4:$E$566,B12,Purchases!$B$4:$B$566,C12)</f>
        <v>1</v>
      </c>
      <c r="H12" s="10" t="str">
        <f t="shared" si="0"/>
        <v/>
      </c>
    </row>
    <row r="13" spans="1:8" x14ac:dyDescent="0.3">
      <c r="A13" t="s">
        <v>4318</v>
      </c>
      <c r="B13" t="s">
        <v>3101</v>
      </c>
      <c r="C13" t="s">
        <v>3955</v>
      </c>
      <c r="D13" s="7">
        <v>45959</v>
      </c>
      <c r="E13">
        <v>191871.68</v>
      </c>
      <c r="F13">
        <v>34536.9</v>
      </c>
      <c r="G13" s="10">
        <f>COUNTIFS(Purchases!$E$4:$E$566,B13,Purchases!$B$4:$B$566,C13)</f>
        <v>1</v>
      </c>
      <c r="H13" s="10" t="str">
        <f t="shared" si="0"/>
        <v/>
      </c>
    </row>
    <row r="14" spans="1:8" x14ac:dyDescent="0.3">
      <c r="A14" t="s">
        <v>4319</v>
      </c>
      <c r="B14" t="s">
        <v>3105</v>
      </c>
      <c r="C14" t="s">
        <v>3959</v>
      </c>
      <c r="D14" s="7">
        <v>45977</v>
      </c>
      <c r="E14">
        <v>374342.49</v>
      </c>
      <c r="F14">
        <v>18717.12</v>
      </c>
      <c r="G14" s="10">
        <f>COUNTIFS(Purchases!$E$4:$E$566,B14,Purchases!$B$4:$B$566,C14)</f>
        <v>1</v>
      </c>
      <c r="H14" s="10" t="str">
        <f t="shared" si="0"/>
        <v/>
      </c>
    </row>
    <row r="15" spans="1:8" x14ac:dyDescent="0.3">
      <c r="A15" t="s">
        <v>4316</v>
      </c>
      <c r="B15" t="s">
        <v>3152</v>
      </c>
      <c r="C15" t="s">
        <v>4320</v>
      </c>
      <c r="D15" s="7">
        <v>45811</v>
      </c>
      <c r="E15">
        <v>263320.74</v>
      </c>
      <c r="F15">
        <v>47397.73</v>
      </c>
      <c r="G15" s="10">
        <f>COUNTIFS(Purchases!$E$4:$E$566,B15,Purchases!$B$4:$B$566,C15)</f>
        <v>0</v>
      </c>
      <c r="H15" s="10" t="str">
        <f t="shared" si="0"/>
        <v>FLAG</v>
      </c>
    </row>
    <row r="16" spans="1:8" x14ac:dyDescent="0.3">
      <c r="A16" t="s">
        <v>4313</v>
      </c>
      <c r="B16" t="s">
        <v>3085</v>
      </c>
      <c r="C16" t="s">
        <v>3476</v>
      </c>
      <c r="D16" s="7">
        <v>45804</v>
      </c>
      <c r="E16">
        <v>0</v>
      </c>
      <c r="F16">
        <v>0</v>
      </c>
      <c r="G16" s="10">
        <f>COUNTIFS(Purchases!$E$4:$E$566,B16,Purchases!$B$4:$B$566,C16)</f>
        <v>1</v>
      </c>
      <c r="H16" s="10" t="str">
        <f t="shared" si="0"/>
        <v/>
      </c>
    </row>
    <row r="17" spans="1:8" x14ac:dyDescent="0.3">
      <c r="A17" t="s">
        <v>4321</v>
      </c>
      <c r="B17" t="s">
        <v>3050</v>
      </c>
      <c r="C17" t="s">
        <v>4075</v>
      </c>
      <c r="D17" s="7">
        <v>45928</v>
      </c>
      <c r="E17">
        <v>536083.52</v>
      </c>
      <c r="F17">
        <v>96495.03</v>
      </c>
      <c r="G17" s="10">
        <f>COUNTIFS(Purchases!$E$4:$E$566,B17,Purchases!$B$4:$B$566,C17)</f>
        <v>1</v>
      </c>
      <c r="H17" s="10" t="str">
        <f t="shared" si="0"/>
        <v/>
      </c>
    </row>
    <row r="18" spans="1:8" x14ac:dyDescent="0.3">
      <c r="A18" t="s">
        <v>4322</v>
      </c>
      <c r="B18" t="s">
        <v>3056</v>
      </c>
      <c r="C18" t="s">
        <v>3863</v>
      </c>
      <c r="D18" s="7">
        <v>45866</v>
      </c>
      <c r="E18">
        <v>699096.96</v>
      </c>
      <c r="F18">
        <v>34954.85</v>
      </c>
      <c r="G18" s="10">
        <f>COUNTIFS(Purchases!$E$4:$E$566,B18,Purchases!$B$4:$B$566,C18)</f>
        <v>1</v>
      </c>
      <c r="H18" s="10" t="str">
        <f t="shared" si="0"/>
        <v/>
      </c>
    </row>
    <row r="19" spans="1:8" x14ac:dyDescent="0.3">
      <c r="A19" t="s">
        <v>4312</v>
      </c>
      <c r="B19" t="s">
        <v>3145</v>
      </c>
      <c r="C19" t="s">
        <v>4003</v>
      </c>
      <c r="D19" s="7">
        <v>46055</v>
      </c>
      <c r="E19">
        <v>282002.67</v>
      </c>
      <c r="F19">
        <v>50760.480000000003</v>
      </c>
      <c r="G19" s="10">
        <f>COUNTIFS(Purchases!$E$4:$E$566,B19,Purchases!$B$4:$B$566,C19)</f>
        <v>1</v>
      </c>
      <c r="H19" s="10" t="str">
        <f t="shared" si="0"/>
        <v/>
      </c>
    </row>
    <row r="20" spans="1:8" x14ac:dyDescent="0.3">
      <c r="A20" t="s">
        <v>4313</v>
      </c>
      <c r="B20" t="s">
        <v>3081</v>
      </c>
      <c r="C20" t="s">
        <v>4159</v>
      </c>
      <c r="D20" s="7">
        <v>45799</v>
      </c>
      <c r="E20">
        <v>373694.4</v>
      </c>
      <c r="F20">
        <v>18684.72</v>
      </c>
      <c r="G20" s="10">
        <f>COUNTIFS(Purchases!$E$4:$E$566,B20,Purchases!$B$4:$B$566,C20)</f>
        <v>1</v>
      </c>
      <c r="H20" s="10" t="str">
        <f t="shared" si="0"/>
        <v/>
      </c>
    </row>
    <row r="21" spans="1:8" x14ac:dyDescent="0.3">
      <c r="A21" t="s">
        <v>4316</v>
      </c>
      <c r="B21" t="s">
        <v>3137</v>
      </c>
      <c r="C21" t="s">
        <v>4161</v>
      </c>
      <c r="D21" s="7">
        <v>45832</v>
      </c>
      <c r="E21">
        <v>3286211.12</v>
      </c>
      <c r="F21">
        <v>591518</v>
      </c>
      <c r="G21" s="10">
        <f>COUNTIFS(Purchases!$E$4:$E$566,B21,Purchases!$B$4:$B$566,C21)</f>
        <v>1</v>
      </c>
      <c r="H21" s="10" t="str">
        <f t="shared" si="0"/>
        <v/>
      </c>
    </row>
    <row r="22" spans="1:8" x14ac:dyDescent="0.3">
      <c r="A22" t="s">
        <v>4323</v>
      </c>
      <c r="B22" t="s">
        <v>3156</v>
      </c>
      <c r="C22" t="s">
        <v>3881</v>
      </c>
      <c r="D22" s="7">
        <v>45992</v>
      </c>
      <c r="E22">
        <v>0</v>
      </c>
      <c r="F22">
        <v>0</v>
      </c>
      <c r="G22" s="10">
        <f>COUNTIFS(Purchases!$E$4:$E$566,B22,Purchases!$B$4:$B$566,C22)</f>
        <v>1</v>
      </c>
      <c r="H22" s="10" t="str">
        <f t="shared" si="0"/>
        <v/>
      </c>
    </row>
    <row r="23" spans="1:8" x14ac:dyDescent="0.3">
      <c r="A23" t="s">
        <v>4314</v>
      </c>
      <c r="B23" t="s">
        <v>3129</v>
      </c>
      <c r="C23" t="s">
        <v>3680</v>
      </c>
      <c r="D23" s="7">
        <v>46095</v>
      </c>
      <c r="E23">
        <v>292264.8</v>
      </c>
      <c r="F23">
        <v>14613.24</v>
      </c>
      <c r="G23" s="10">
        <f>COUNTIFS(Purchases!$E$4:$E$566,B23,Purchases!$B$4:$B$566,C23)</f>
        <v>1</v>
      </c>
      <c r="H23" s="10" t="str">
        <f t="shared" si="0"/>
        <v/>
      </c>
    </row>
    <row r="24" spans="1:8" x14ac:dyDescent="0.3">
      <c r="A24" t="s">
        <v>4322</v>
      </c>
      <c r="B24" t="s">
        <v>3133</v>
      </c>
      <c r="C24" t="s">
        <v>4169</v>
      </c>
      <c r="D24" s="7">
        <v>45840</v>
      </c>
      <c r="E24">
        <v>0</v>
      </c>
      <c r="F24">
        <v>0</v>
      </c>
      <c r="G24" s="10">
        <f>COUNTIFS(Purchases!$E$4:$E$566,B24,Purchases!$B$4:$B$566,C24)</f>
        <v>1</v>
      </c>
      <c r="H24" s="10" t="str">
        <f t="shared" si="0"/>
        <v/>
      </c>
    </row>
    <row r="25" spans="1:8" x14ac:dyDescent="0.3">
      <c r="A25" t="s">
        <v>4321</v>
      </c>
      <c r="B25" t="s">
        <v>3129</v>
      </c>
      <c r="C25" t="s">
        <v>4217</v>
      </c>
      <c r="D25" s="7">
        <v>45914</v>
      </c>
      <c r="E25">
        <v>377119.2</v>
      </c>
      <c r="F25">
        <v>18855.96</v>
      </c>
      <c r="G25" s="10">
        <f>COUNTIFS(Purchases!$E$4:$E$566,B25,Purchases!$B$4:$B$566,C25)</f>
        <v>1</v>
      </c>
      <c r="H25" s="10" t="str">
        <f t="shared" si="0"/>
        <v/>
      </c>
    </row>
    <row r="26" spans="1:8" x14ac:dyDescent="0.3">
      <c r="A26" t="s">
        <v>4322</v>
      </c>
      <c r="B26" t="s">
        <v>3034</v>
      </c>
      <c r="C26" t="s">
        <v>3440</v>
      </c>
      <c r="D26" s="7">
        <v>45858</v>
      </c>
      <c r="E26">
        <v>4505803.74</v>
      </c>
      <c r="F26">
        <v>811044.67</v>
      </c>
      <c r="G26" s="10">
        <f>COUNTIFS(Purchases!$E$4:$E$566,B26,Purchases!$B$4:$B$566,C26)</f>
        <v>1</v>
      </c>
      <c r="H26" s="10" t="str">
        <f t="shared" si="0"/>
        <v/>
      </c>
    </row>
    <row r="27" spans="1:8" x14ac:dyDescent="0.3">
      <c r="A27" t="s">
        <v>4318</v>
      </c>
      <c r="B27" t="s">
        <v>3093</v>
      </c>
      <c r="C27" t="s">
        <v>3583</v>
      </c>
      <c r="D27" s="7">
        <v>45932</v>
      </c>
      <c r="E27">
        <v>345171.05</v>
      </c>
      <c r="F27">
        <v>62130.79</v>
      </c>
      <c r="G27" s="10">
        <f>COUNTIFS(Purchases!$E$4:$E$566,B27,Purchases!$B$4:$B$566,C27)</f>
        <v>1</v>
      </c>
      <c r="H27" s="10" t="str">
        <f t="shared" si="0"/>
        <v/>
      </c>
    </row>
    <row r="28" spans="1:8" x14ac:dyDescent="0.3">
      <c r="A28" t="s">
        <v>4318</v>
      </c>
      <c r="B28" t="s">
        <v>3133</v>
      </c>
      <c r="C28" t="s">
        <v>3290</v>
      </c>
      <c r="D28" s="7">
        <v>45948</v>
      </c>
      <c r="E28">
        <v>124266.48</v>
      </c>
      <c r="F28">
        <v>22367.97</v>
      </c>
      <c r="G28" s="10">
        <f>COUNTIFS(Purchases!$E$4:$E$566,B28,Purchases!$B$4:$B$566,C28)</f>
        <v>1</v>
      </c>
      <c r="H28" s="10" t="str">
        <f t="shared" si="0"/>
        <v/>
      </c>
    </row>
    <row r="29" spans="1:8" x14ac:dyDescent="0.3">
      <c r="A29" t="s">
        <v>4315</v>
      </c>
      <c r="B29" t="s">
        <v>3090</v>
      </c>
      <c r="C29" t="s">
        <v>3753</v>
      </c>
      <c r="D29" s="7">
        <v>46047</v>
      </c>
      <c r="E29">
        <v>1775025</v>
      </c>
      <c r="F29">
        <v>319504.5</v>
      </c>
      <c r="G29" s="10">
        <f>COUNTIFS(Purchases!$E$4:$E$566,B29,Purchases!$B$4:$B$566,C29)</f>
        <v>1</v>
      </c>
      <c r="H29" s="10" t="str">
        <f t="shared" si="0"/>
        <v/>
      </c>
    </row>
    <row r="30" spans="1:8" x14ac:dyDescent="0.3">
      <c r="A30" t="s">
        <v>4318</v>
      </c>
      <c r="B30" t="s">
        <v>3149</v>
      </c>
      <c r="C30" t="s">
        <v>3525</v>
      </c>
      <c r="D30" s="7">
        <v>45940</v>
      </c>
      <c r="E30">
        <v>28098.43</v>
      </c>
      <c r="F30">
        <v>5057.72</v>
      </c>
      <c r="G30" s="10">
        <f>COUNTIFS(Purchases!$E$4:$E$566,B30,Purchases!$B$4:$B$566,C30)</f>
        <v>1</v>
      </c>
      <c r="H30" s="10" t="str">
        <f t="shared" si="0"/>
        <v/>
      </c>
    </row>
    <row r="31" spans="1:8" x14ac:dyDescent="0.3">
      <c r="A31" t="s">
        <v>4316</v>
      </c>
      <c r="B31" t="s">
        <v>3061</v>
      </c>
      <c r="C31" t="s">
        <v>4043</v>
      </c>
      <c r="D31" s="7">
        <v>45833</v>
      </c>
      <c r="E31">
        <v>47874.44</v>
      </c>
      <c r="F31">
        <v>8617.4</v>
      </c>
      <c r="G31" s="10">
        <f>COUNTIFS(Purchases!$E$4:$E$566,B31,Purchases!$B$4:$B$566,C31)</f>
        <v>1</v>
      </c>
      <c r="H31" s="10" t="str">
        <f t="shared" si="0"/>
        <v/>
      </c>
    </row>
    <row r="32" spans="1:8" x14ac:dyDescent="0.3">
      <c r="A32" t="s">
        <v>4321</v>
      </c>
      <c r="B32" t="s">
        <v>3145</v>
      </c>
      <c r="C32" t="s">
        <v>4123</v>
      </c>
      <c r="D32" s="7">
        <v>45926</v>
      </c>
      <c r="E32">
        <v>188368.6</v>
      </c>
      <c r="F32">
        <v>33906.35</v>
      </c>
      <c r="G32" s="10">
        <f>COUNTIFS(Purchases!$E$4:$E$566,B32,Purchases!$B$4:$B$566,C32)</f>
        <v>1</v>
      </c>
      <c r="H32" s="10" t="str">
        <f t="shared" si="0"/>
        <v/>
      </c>
    </row>
    <row r="33" spans="1:8" x14ac:dyDescent="0.3">
      <c r="A33" t="s">
        <v>4316</v>
      </c>
      <c r="B33" t="s">
        <v>3069</v>
      </c>
      <c r="C33" t="s">
        <v>4059</v>
      </c>
      <c r="D33" s="7">
        <v>45831</v>
      </c>
      <c r="E33">
        <v>301927.34000000003</v>
      </c>
      <c r="F33">
        <v>54346.92</v>
      </c>
      <c r="G33" s="10">
        <f>COUNTIFS(Purchases!$E$4:$E$566,B33,Purchases!$B$4:$B$566,C33)</f>
        <v>1</v>
      </c>
      <c r="H33" s="10" t="str">
        <f t="shared" si="0"/>
        <v/>
      </c>
    </row>
    <row r="34" spans="1:8" x14ac:dyDescent="0.3">
      <c r="A34" t="s">
        <v>4312</v>
      </c>
      <c r="B34" t="s">
        <v>3156</v>
      </c>
      <c r="C34" t="s">
        <v>3867</v>
      </c>
      <c r="D34" s="7">
        <v>46075</v>
      </c>
      <c r="E34">
        <v>44732.93</v>
      </c>
      <c r="F34">
        <v>8051.93</v>
      </c>
      <c r="G34" s="10">
        <f>COUNTIFS(Purchases!$E$4:$E$566,B34,Purchases!$B$4:$B$566,C34)</f>
        <v>1</v>
      </c>
      <c r="H34" s="10" t="str">
        <f t="shared" si="0"/>
        <v/>
      </c>
    </row>
    <row r="35" spans="1:8" x14ac:dyDescent="0.3">
      <c r="A35" t="s">
        <v>4323</v>
      </c>
      <c r="B35" t="s">
        <v>3141</v>
      </c>
      <c r="C35" t="s">
        <v>3298</v>
      </c>
      <c r="D35" s="7">
        <v>46007</v>
      </c>
      <c r="E35">
        <v>232850.7</v>
      </c>
      <c r="F35">
        <v>41913.129999999997</v>
      </c>
      <c r="G35" s="10">
        <f>COUNTIFS(Purchases!$E$4:$E$566,B35,Purchases!$B$4:$B$566,C35)</f>
        <v>1</v>
      </c>
      <c r="H35" s="10" t="str">
        <f t="shared" si="0"/>
        <v/>
      </c>
    </row>
    <row r="36" spans="1:8" x14ac:dyDescent="0.3">
      <c r="A36" t="s">
        <v>4316</v>
      </c>
      <c r="B36" t="s">
        <v>3077</v>
      </c>
      <c r="C36" t="s">
        <v>3512</v>
      </c>
      <c r="D36" s="7">
        <v>45811</v>
      </c>
      <c r="E36">
        <v>140314.68</v>
      </c>
      <c r="F36">
        <v>25256.639999999999</v>
      </c>
      <c r="G36" s="10">
        <f>COUNTIFS(Purchases!$E$4:$E$566,B36,Purchases!$B$4:$B$566,C36)</f>
        <v>1</v>
      </c>
      <c r="H36" s="10" t="str">
        <f t="shared" si="0"/>
        <v/>
      </c>
    </row>
    <row r="37" spans="1:8" x14ac:dyDescent="0.3">
      <c r="A37" t="s">
        <v>4321</v>
      </c>
      <c r="B37" t="s">
        <v>3040</v>
      </c>
      <c r="C37" t="s">
        <v>4289</v>
      </c>
      <c r="D37" s="7">
        <v>45911</v>
      </c>
      <c r="E37">
        <v>287956.95</v>
      </c>
      <c r="F37">
        <v>51832.25</v>
      </c>
      <c r="G37" s="10">
        <f>COUNTIFS(Purchases!$E$4:$E$566,B37,Purchases!$B$4:$B$566,C37)</f>
        <v>1</v>
      </c>
      <c r="H37" s="10" t="str">
        <f t="shared" si="0"/>
        <v/>
      </c>
    </row>
    <row r="38" spans="1:8" x14ac:dyDescent="0.3">
      <c r="A38" t="s">
        <v>4319</v>
      </c>
      <c r="B38" t="s">
        <v>3077</v>
      </c>
      <c r="C38" t="s">
        <v>3747</v>
      </c>
      <c r="D38" s="7">
        <v>45982</v>
      </c>
      <c r="E38">
        <v>1600740.6</v>
      </c>
      <c r="F38">
        <v>288133.31</v>
      </c>
      <c r="G38" s="10">
        <f>COUNTIFS(Purchases!$E$4:$E$566,B38,Purchases!$B$4:$B$566,C38)</f>
        <v>1</v>
      </c>
      <c r="H38" s="10" t="str">
        <f t="shared" si="0"/>
        <v/>
      </c>
    </row>
    <row r="39" spans="1:8" x14ac:dyDescent="0.3">
      <c r="A39" t="s">
        <v>4322</v>
      </c>
      <c r="B39" t="s">
        <v>3116</v>
      </c>
      <c r="C39" t="s">
        <v>3604</v>
      </c>
      <c r="D39" s="7">
        <v>45849</v>
      </c>
      <c r="E39">
        <v>616343</v>
      </c>
      <c r="F39">
        <v>110941.74</v>
      </c>
      <c r="G39" s="10">
        <f>COUNTIFS(Purchases!$E$4:$E$566,B39,Purchases!$B$4:$B$566,C39)</f>
        <v>1</v>
      </c>
      <c r="H39" s="10" t="str">
        <f t="shared" si="0"/>
        <v/>
      </c>
    </row>
    <row r="40" spans="1:8" x14ac:dyDescent="0.3">
      <c r="A40" t="s">
        <v>4314</v>
      </c>
      <c r="B40" t="s">
        <v>3105</v>
      </c>
      <c r="C40" t="s">
        <v>3322</v>
      </c>
      <c r="D40" s="7">
        <v>46094</v>
      </c>
      <c r="E40">
        <v>74390.19</v>
      </c>
      <c r="F40">
        <v>3347.56</v>
      </c>
      <c r="G40" s="10">
        <f>COUNTIFS(Purchases!$E$4:$E$566,B40,Purchases!$B$4:$B$566,C40)</f>
        <v>1</v>
      </c>
      <c r="H40" s="10" t="str">
        <f t="shared" si="0"/>
        <v/>
      </c>
    </row>
    <row r="41" spans="1:8" x14ac:dyDescent="0.3">
      <c r="A41" t="s">
        <v>4321</v>
      </c>
      <c r="B41" t="s">
        <v>3050</v>
      </c>
      <c r="C41" t="s">
        <v>3973</v>
      </c>
      <c r="D41" s="7">
        <v>45926</v>
      </c>
      <c r="E41">
        <v>803268.16</v>
      </c>
      <c r="F41">
        <v>144588.26999999999</v>
      </c>
      <c r="G41" s="10">
        <f>COUNTIFS(Purchases!$E$4:$E$566,B41,Purchases!$B$4:$B$566,C41)</f>
        <v>1</v>
      </c>
      <c r="H41" s="10" t="str">
        <f t="shared" si="0"/>
        <v/>
      </c>
    </row>
    <row r="42" spans="1:8" x14ac:dyDescent="0.3">
      <c r="A42" t="s">
        <v>4316</v>
      </c>
      <c r="B42" t="s">
        <v>3152</v>
      </c>
      <c r="C42" t="s">
        <v>3292</v>
      </c>
      <c r="D42" s="7">
        <v>45818</v>
      </c>
      <c r="E42">
        <v>435644.2</v>
      </c>
      <c r="F42">
        <v>21782.21</v>
      </c>
      <c r="G42" s="10">
        <f>COUNTIFS(Purchases!$E$4:$E$566,B42,Purchases!$B$4:$B$566,C42)</f>
        <v>1</v>
      </c>
      <c r="H42" s="10" t="str">
        <f t="shared" si="0"/>
        <v/>
      </c>
    </row>
    <row r="43" spans="1:8" x14ac:dyDescent="0.3">
      <c r="A43" t="s">
        <v>4323</v>
      </c>
      <c r="B43" t="s">
        <v>3129</v>
      </c>
      <c r="C43" t="s">
        <v>4073</v>
      </c>
      <c r="D43" s="7">
        <v>46022</v>
      </c>
      <c r="E43">
        <v>67476.149999999994</v>
      </c>
      <c r="F43">
        <v>3373.81</v>
      </c>
      <c r="G43" s="10">
        <f>COUNTIFS(Purchases!$E$4:$E$566,B43,Purchases!$B$4:$B$566,C43)</f>
        <v>1</v>
      </c>
      <c r="H43" s="10" t="str">
        <f t="shared" si="0"/>
        <v/>
      </c>
    </row>
    <row r="44" spans="1:8" x14ac:dyDescent="0.3">
      <c r="A44" t="s">
        <v>4312</v>
      </c>
      <c r="B44" t="s">
        <v>3065</v>
      </c>
      <c r="C44" t="s">
        <v>4081</v>
      </c>
      <c r="D44" s="7">
        <v>46075</v>
      </c>
      <c r="E44">
        <v>2668838.75</v>
      </c>
      <c r="F44">
        <v>480390.98</v>
      </c>
      <c r="G44" s="10">
        <f>COUNTIFS(Purchases!$E$4:$E$566,B44,Purchases!$B$4:$B$566,C44)</f>
        <v>1</v>
      </c>
      <c r="H44" s="10" t="str">
        <f t="shared" si="0"/>
        <v/>
      </c>
    </row>
    <row r="45" spans="1:8" x14ac:dyDescent="0.3">
      <c r="A45" t="s">
        <v>4315</v>
      </c>
      <c r="B45" t="s">
        <v>3085</v>
      </c>
      <c r="C45" t="s">
        <v>4173</v>
      </c>
      <c r="D45" s="7">
        <v>46044</v>
      </c>
      <c r="E45">
        <v>104600.78</v>
      </c>
      <c r="F45">
        <v>18828.14</v>
      </c>
      <c r="G45" s="10">
        <f>COUNTIFS(Purchases!$E$4:$E$566,B45,Purchases!$B$4:$B$566,C45)</f>
        <v>1</v>
      </c>
      <c r="H45" s="10" t="str">
        <f t="shared" si="0"/>
        <v/>
      </c>
    </row>
    <row r="46" spans="1:8" x14ac:dyDescent="0.3">
      <c r="A46" t="s">
        <v>4316</v>
      </c>
      <c r="B46" t="s">
        <v>3081</v>
      </c>
      <c r="C46" t="s">
        <v>3595</v>
      </c>
      <c r="D46" s="7">
        <v>45824</v>
      </c>
      <c r="E46">
        <v>404267.99</v>
      </c>
      <c r="F46">
        <v>20213.400000000001</v>
      </c>
      <c r="G46" s="10">
        <f>COUNTIFS(Purchases!$E$4:$E$566,B46,Purchases!$B$4:$B$566,C46)</f>
        <v>1</v>
      </c>
      <c r="H46" s="10" t="str">
        <f t="shared" si="0"/>
        <v/>
      </c>
    </row>
    <row r="47" spans="1:8" x14ac:dyDescent="0.3">
      <c r="A47" t="s">
        <v>4316</v>
      </c>
      <c r="B47" t="s">
        <v>3101</v>
      </c>
      <c r="C47" t="s">
        <v>4141</v>
      </c>
      <c r="D47" s="7">
        <v>45817</v>
      </c>
      <c r="E47">
        <v>1090344.8799999999</v>
      </c>
      <c r="F47">
        <v>196262.08</v>
      </c>
      <c r="G47" s="10">
        <f>COUNTIFS(Purchases!$E$4:$E$566,B47,Purchases!$B$4:$B$566,C47)</f>
        <v>1</v>
      </c>
      <c r="H47" s="10" t="str">
        <f t="shared" si="0"/>
        <v/>
      </c>
    </row>
    <row r="48" spans="1:8" x14ac:dyDescent="0.3">
      <c r="A48" t="s">
        <v>4322</v>
      </c>
      <c r="B48" t="s">
        <v>3069</v>
      </c>
      <c r="C48" t="s">
        <v>3895</v>
      </c>
      <c r="D48" s="7">
        <v>45865</v>
      </c>
      <c r="E48">
        <v>481400.5</v>
      </c>
      <c r="F48">
        <v>86652.09</v>
      </c>
      <c r="G48" s="10">
        <f>COUNTIFS(Purchases!$E$4:$E$566,B48,Purchases!$B$4:$B$566,C48)</f>
        <v>1</v>
      </c>
      <c r="H48" s="10" t="str">
        <f t="shared" si="0"/>
        <v/>
      </c>
    </row>
    <row r="49" spans="1:8" x14ac:dyDescent="0.3">
      <c r="A49" t="s">
        <v>4322</v>
      </c>
      <c r="B49" t="s">
        <v>3077</v>
      </c>
      <c r="C49" t="s">
        <v>3759</v>
      </c>
      <c r="D49" s="7">
        <v>45848</v>
      </c>
      <c r="E49">
        <v>495055.26</v>
      </c>
      <c r="F49">
        <v>89109.95</v>
      </c>
      <c r="G49" s="10">
        <f>COUNTIFS(Purchases!$E$4:$E$566,B49,Purchases!$B$4:$B$566,C49)</f>
        <v>1</v>
      </c>
      <c r="H49" s="10" t="str">
        <f t="shared" si="0"/>
        <v/>
      </c>
    </row>
    <row r="50" spans="1:8" x14ac:dyDescent="0.3">
      <c r="A50" t="s">
        <v>4321</v>
      </c>
      <c r="B50" t="s">
        <v>3125</v>
      </c>
      <c r="C50" t="s">
        <v>3995</v>
      </c>
      <c r="D50" s="7">
        <v>45907</v>
      </c>
      <c r="E50">
        <v>366013.26</v>
      </c>
      <c r="F50">
        <v>65882.39</v>
      </c>
      <c r="G50" s="10">
        <f>COUNTIFS(Purchases!$E$4:$E$566,B50,Purchases!$B$4:$B$566,C50)</f>
        <v>1</v>
      </c>
      <c r="H50" s="10" t="str">
        <f t="shared" si="0"/>
        <v/>
      </c>
    </row>
    <row r="51" spans="1:8" x14ac:dyDescent="0.3">
      <c r="A51" t="s">
        <v>4318</v>
      </c>
      <c r="B51" t="s">
        <v>3109</v>
      </c>
      <c r="C51" t="s">
        <v>3819</v>
      </c>
      <c r="D51" s="7">
        <v>45950</v>
      </c>
      <c r="E51">
        <v>172604.14</v>
      </c>
      <c r="F51">
        <v>31068.75</v>
      </c>
      <c r="G51" s="10">
        <f>COUNTIFS(Purchases!$E$4:$E$566,B51,Purchases!$B$4:$B$566,C51)</f>
        <v>1</v>
      </c>
      <c r="H51" s="10" t="str">
        <f t="shared" si="0"/>
        <v/>
      </c>
    </row>
    <row r="52" spans="1:8" x14ac:dyDescent="0.3">
      <c r="A52" t="s">
        <v>4322</v>
      </c>
      <c r="B52" t="s">
        <v>3073</v>
      </c>
      <c r="C52" t="s">
        <v>3288</v>
      </c>
      <c r="D52" s="7">
        <v>45859</v>
      </c>
      <c r="E52">
        <v>720083.61</v>
      </c>
      <c r="F52">
        <v>129615.05</v>
      </c>
      <c r="G52" s="10">
        <f>COUNTIFS(Purchases!$E$4:$E$566,B52,Purchases!$B$4:$B$566,C52)</f>
        <v>1</v>
      </c>
      <c r="H52" s="10" t="str">
        <f t="shared" si="0"/>
        <v/>
      </c>
    </row>
    <row r="53" spans="1:8" x14ac:dyDescent="0.3">
      <c r="A53" t="s">
        <v>4313</v>
      </c>
      <c r="B53" t="s">
        <v>3125</v>
      </c>
      <c r="C53" t="s">
        <v>4091</v>
      </c>
      <c r="D53" s="7">
        <v>45791</v>
      </c>
      <c r="E53">
        <v>575963.22</v>
      </c>
      <c r="F53">
        <v>103673.38</v>
      </c>
      <c r="G53" s="10">
        <f>COUNTIFS(Purchases!$E$4:$E$566,B53,Purchases!$B$4:$B$566,C53)</f>
        <v>1</v>
      </c>
      <c r="H53" s="10" t="str">
        <f t="shared" si="0"/>
        <v/>
      </c>
    </row>
    <row r="54" spans="1:8" x14ac:dyDescent="0.3">
      <c r="A54" t="s">
        <v>4312</v>
      </c>
      <c r="B54" t="s">
        <v>3109</v>
      </c>
      <c r="C54" t="s">
        <v>3769</v>
      </c>
      <c r="D54" s="7">
        <v>46063</v>
      </c>
      <c r="E54">
        <v>92661.6</v>
      </c>
      <c r="F54">
        <v>16679.09</v>
      </c>
      <c r="G54" s="10">
        <f>COUNTIFS(Purchases!$E$4:$E$566,B54,Purchases!$B$4:$B$566,C54)</f>
        <v>1</v>
      </c>
      <c r="H54" s="10" t="str">
        <f t="shared" si="0"/>
        <v/>
      </c>
    </row>
    <row r="55" spans="1:8" x14ac:dyDescent="0.3">
      <c r="A55" t="s">
        <v>4322</v>
      </c>
      <c r="B55" t="s">
        <v>3101</v>
      </c>
      <c r="C55" t="s">
        <v>3612</v>
      </c>
      <c r="D55" s="7">
        <v>45863</v>
      </c>
      <c r="E55">
        <v>923205.6</v>
      </c>
      <c r="F55">
        <v>166177.01</v>
      </c>
      <c r="G55" s="10">
        <f>COUNTIFS(Purchases!$E$4:$E$566,B55,Purchases!$B$4:$B$566,C55)</f>
        <v>1</v>
      </c>
      <c r="H55" s="10" t="str">
        <f t="shared" si="0"/>
        <v/>
      </c>
    </row>
    <row r="56" spans="1:8" x14ac:dyDescent="0.3">
      <c r="A56" t="s">
        <v>4322</v>
      </c>
      <c r="B56" t="s">
        <v>3045</v>
      </c>
      <c r="C56" t="s">
        <v>3198</v>
      </c>
      <c r="D56" s="7">
        <v>45868</v>
      </c>
      <c r="E56">
        <v>577996.6</v>
      </c>
      <c r="F56">
        <v>104039.39</v>
      </c>
      <c r="G56" s="10">
        <f>COUNTIFS(Purchases!$E$4:$E$566,B56,Purchases!$B$4:$B$566,C56)</f>
        <v>1</v>
      </c>
      <c r="H56" s="10" t="str">
        <f t="shared" si="0"/>
        <v/>
      </c>
    </row>
    <row r="57" spans="1:8" x14ac:dyDescent="0.3">
      <c r="A57" t="s">
        <v>4322</v>
      </c>
      <c r="B57" t="s">
        <v>3034</v>
      </c>
      <c r="C57" t="s">
        <v>4215</v>
      </c>
      <c r="D57" s="7">
        <v>45842</v>
      </c>
      <c r="E57">
        <v>2633406.46</v>
      </c>
      <c r="F57">
        <v>474013.16</v>
      </c>
      <c r="G57" s="10">
        <f>COUNTIFS(Purchases!$E$4:$E$566,B57,Purchases!$B$4:$B$566,C57)</f>
        <v>1</v>
      </c>
      <c r="H57" s="10" t="str">
        <f t="shared" si="0"/>
        <v/>
      </c>
    </row>
    <row r="58" spans="1:8" x14ac:dyDescent="0.3">
      <c r="A58" t="s">
        <v>4313</v>
      </c>
      <c r="B58" t="s">
        <v>3090</v>
      </c>
      <c r="C58" t="s">
        <v>4139</v>
      </c>
      <c r="D58" s="7">
        <v>45803</v>
      </c>
      <c r="E58">
        <v>3337979.68</v>
      </c>
      <c r="F58">
        <v>600836.34</v>
      </c>
      <c r="G58" s="10">
        <f>COUNTIFS(Purchases!$E$4:$E$566,B58,Purchases!$B$4:$B$566,C58)</f>
        <v>1</v>
      </c>
      <c r="H58" s="10" t="str">
        <f t="shared" si="0"/>
        <v/>
      </c>
    </row>
    <row r="59" spans="1:8" x14ac:dyDescent="0.3">
      <c r="A59" t="s">
        <v>4314</v>
      </c>
      <c r="B59" t="s">
        <v>3097</v>
      </c>
      <c r="C59" t="s">
        <v>3851</v>
      </c>
      <c r="D59" s="7">
        <v>46102</v>
      </c>
      <c r="E59">
        <v>309433.56</v>
      </c>
      <c r="F59">
        <v>55698.04</v>
      </c>
      <c r="G59" s="10">
        <f>COUNTIFS(Purchases!$E$4:$E$566,B59,Purchases!$B$4:$B$566,C59)</f>
        <v>1</v>
      </c>
      <c r="H59" s="10" t="str">
        <f t="shared" si="0"/>
        <v/>
      </c>
    </row>
    <row r="60" spans="1:8" x14ac:dyDescent="0.3">
      <c r="A60" t="s">
        <v>4313</v>
      </c>
      <c r="B60" t="s">
        <v>3120</v>
      </c>
      <c r="C60" t="s">
        <v>3823</v>
      </c>
      <c r="D60" s="7">
        <v>45785</v>
      </c>
      <c r="E60">
        <v>539799.26</v>
      </c>
      <c r="F60">
        <v>97163.87</v>
      </c>
      <c r="G60" s="10">
        <f>COUNTIFS(Purchases!$E$4:$E$566,B60,Purchases!$B$4:$B$566,C60)</f>
        <v>1</v>
      </c>
      <c r="H60" s="10" t="str">
        <f t="shared" si="0"/>
        <v/>
      </c>
    </row>
    <row r="61" spans="1:8" x14ac:dyDescent="0.3">
      <c r="A61" t="s">
        <v>4321</v>
      </c>
      <c r="B61" t="s">
        <v>3129</v>
      </c>
      <c r="C61" t="s">
        <v>3602</v>
      </c>
      <c r="D61" s="7">
        <v>45917</v>
      </c>
      <c r="E61">
        <v>246689.58</v>
      </c>
      <c r="F61">
        <v>12334.48</v>
      </c>
      <c r="G61" s="10">
        <f>COUNTIFS(Purchases!$E$4:$E$566,B61,Purchases!$B$4:$B$566,C61)</f>
        <v>1</v>
      </c>
      <c r="H61" s="10" t="str">
        <f t="shared" si="0"/>
        <v/>
      </c>
    </row>
    <row r="62" spans="1:8" x14ac:dyDescent="0.3">
      <c r="A62" t="s">
        <v>4315</v>
      </c>
      <c r="B62" t="s">
        <v>3040</v>
      </c>
      <c r="C62" t="s">
        <v>3416</v>
      </c>
      <c r="D62" s="7">
        <v>46053</v>
      </c>
      <c r="E62">
        <v>378731.65</v>
      </c>
      <c r="F62">
        <v>68171.7</v>
      </c>
      <c r="G62" s="10">
        <f>COUNTIFS(Purchases!$E$4:$E$566,B62,Purchases!$B$4:$B$566,C62)</f>
        <v>1</v>
      </c>
      <c r="H62" s="10" t="str">
        <f t="shared" si="0"/>
        <v/>
      </c>
    </row>
    <row r="63" spans="1:8" x14ac:dyDescent="0.3">
      <c r="A63" t="s">
        <v>4316</v>
      </c>
      <c r="B63" t="s">
        <v>3105</v>
      </c>
      <c r="C63" t="s">
        <v>3529</v>
      </c>
      <c r="D63" s="7">
        <v>45837</v>
      </c>
      <c r="E63">
        <v>285374.34000000003</v>
      </c>
      <c r="F63">
        <v>14268.72</v>
      </c>
      <c r="G63" s="10">
        <f>COUNTIFS(Purchases!$E$4:$E$566,B63,Purchases!$B$4:$B$566,C63)</f>
        <v>1</v>
      </c>
      <c r="H63" s="10" t="str">
        <f t="shared" si="0"/>
        <v/>
      </c>
    </row>
    <row r="64" spans="1:8" x14ac:dyDescent="0.3">
      <c r="A64" t="s">
        <v>4319</v>
      </c>
      <c r="B64" t="s">
        <v>3056</v>
      </c>
      <c r="C64" t="s">
        <v>3668</v>
      </c>
      <c r="D64" s="7">
        <v>45971</v>
      </c>
      <c r="E64">
        <v>49151.92</v>
      </c>
      <c r="F64">
        <v>2457.6</v>
      </c>
      <c r="G64" s="10">
        <f>COUNTIFS(Purchases!$E$4:$E$566,B64,Purchases!$B$4:$B$566,C64)</f>
        <v>1</v>
      </c>
      <c r="H64" s="10" t="str">
        <f t="shared" si="0"/>
        <v/>
      </c>
    </row>
    <row r="65" spans="1:8" x14ac:dyDescent="0.3">
      <c r="A65" t="s">
        <v>4319</v>
      </c>
      <c r="B65" t="s">
        <v>3112</v>
      </c>
      <c r="C65" t="s">
        <v>3644</v>
      </c>
      <c r="D65" s="7">
        <v>45963</v>
      </c>
      <c r="E65">
        <v>3976645.47</v>
      </c>
      <c r="F65">
        <v>715796.18</v>
      </c>
      <c r="G65" s="10">
        <f>COUNTIFS(Purchases!$E$4:$E$566,B65,Purchases!$B$4:$B$566,C65)</f>
        <v>1</v>
      </c>
      <c r="H65" s="10" t="str">
        <f t="shared" si="0"/>
        <v/>
      </c>
    </row>
    <row r="66" spans="1:8" x14ac:dyDescent="0.3">
      <c r="A66" t="s">
        <v>4322</v>
      </c>
      <c r="B66" t="s">
        <v>3109</v>
      </c>
      <c r="C66" t="s">
        <v>4151</v>
      </c>
      <c r="D66" s="7">
        <v>45845</v>
      </c>
      <c r="E66">
        <v>106098.68</v>
      </c>
      <c r="F66">
        <v>19097.759999999998</v>
      </c>
      <c r="G66" s="10">
        <f>COUNTIFS(Purchases!$E$4:$E$566,B66,Purchases!$B$4:$B$566,C66)</f>
        <v>1</v>
      </c>
      <c r="H66" s="10" t="str">
        <f t="shared" si="0"/>
        <v/>
      </c>
    </row>
    <row r="67" spans="1:8" x14ac:dyDescent="0.3">
      <c r="A67" t="s">
        <v>4317</v>
      </c>
      <c r="B67" t="s">
        <v>3085</v>
      </c>
      <c r="C67" t="s">
        <v>4225</v>
      </c>
      <c r="D67" s="7">
        <v>45900</v>
      </c>
      <c r="E67">
        <v>0</v>
      </c>
      <c r="F67">
        <v>0</v>
      </c>
      <c r="G67" s="10">
        <f>COUNTIFS(Purchases!$E$4:$E$566,B67,Purchases!$B$4:$B$566,C67)</f>
        <v>1</v>
      </c>
      <c r="H67" s="10" t="str">
        <f t="shared" si="0"/>
        <v/>
      </c>
    </row>
    <row r="68" spans="1:8" x14ac:dyDescent="0.3">
      <c r="A68" t="s">
        <v>4317</v>
      </c>
      <c r="B68" t="s">
        <v>3034</v>
      </c>
      <c r="C68" t="s">
        <v>3755</v>
      </c>
      <c r="D68" s="7">
        <v>45888</v>
      </c>
      <c r="E68">
        <v>4144761.4</v>
      </c>
      <c r="F68">
        <v>746057.05</v>
      </c>
      <c r="G68" s="10">
        <f>COUNTIFS(Purchases!$E$4:$E$566,B68,Purchases!$B$4:$B$566,C68)</f>
        <v>1</v>
      </c>
      <c r="H68" s="10" t="str">
        <f t="shared" ref="H68:H131" si="1">IF(G68=0,"FLAG","")</f>
        <v/>
      </c>
    </row>
    <row r="69" spans="1:8" x14ac:dyDescent="0.3">
      <c r="A69" t="s">
        <v>4312</v>
      </c>
      <c r="B69" t="s">
        <v>3137</v>
      </c>
      <c r="C69" t="s">
        <v>4109</v>
      </c>
      <c r="D69" s="7">
        <v>46066</v>
      </c>
      <c r="E69">
        <v>2923330.84</v>
      </c>
      <c r="F69">
        <v>526199.55000000005</v>
      </c>
      <c r="G69" s="10">
        <f>COUNTIFS(Purchases!$E$4:$E$566,B69,Purchases!$B$4:$B$566,C69)</f>
        <v>1</v>
      </c>
      <c r="H69" s="10" t="str">
        <f t="shared" si="1"/>
        <v/>
      </c>
    </row>
    <row r="70" spans="1:8" x14ac:dyDescent="0.3">
      <c r="A70" t="s">
        <v>4324</v>
      </c>
      <c r="B70" t="s">
        <v>3120</v>
      </c>
      <c r="C70" t="s">
        <v>3358</v>
      </c>
      <c r="D70" s="7">
        <v>45758</v>
      </c>
      <c r="E70">
        <v>518805.12</v>
      </c>
      <c r="F70">
        <v>93384.92</v>
      </c>
      <c r="G70" s="10">
        <f>COUNTIFS(Purchases!$E$4:$E$566,B70,Purchases!$B$4:$B$566,C70)</f>
        <v>1</v>
      </c>
      <c r="H70" s="10" t="str">
        <f t="shared" si="1"/>
        <v/>
      </c>
    </row>
    <row r="71" spans="1:8" x14ac:dyDescent="0.3">
      <c r="A71" t="s">
        <v>4317</v>
      </c>
      <c r="B71" t="s">
        <v>3120</v>
      </c>
      <c r="C71" t="s">
        <v>3502</v>
      </c>
      <c r="D71" s="7">
        <v>45879</v>
      </c>
      <c r="E71">
        <v>456563.31</v>
      </c>
      <c r="F71">
        <v>82181.399999999994</v>
      </c>
      <c r="G71" s="10">
        <f>COUNTIFS(Purchases!$E$4:$E$566,B71,Purchases!$B$4:$B$566,C71)</f>
        <v>1</v>
      </c>
      <c r="H71" s="10" t="str">
        <f t="shared" si="1"/>
        <v/>
      </c>
    </row>
    <row r="72" spans="1:8" x14ac:dyDescent="0.3">
      <c r="A72" t="s">
        <v>4316</v>
      </c>
      <c r="B72" t="s">
        <v>3061</v>
      </c>
      <c r="C72" t="s">
        <v>3931</v>
      </c>
      <c r="D72" s="7">
        <v>45817</v>
      </c>
      <c r="E72">
        <v>159580.29</v>
      </c>
      <c r="F72">
        <v>28724.45</v>
      </c>
      <c r="G72" s="10">
        <f>COUNTIFS(Purchases!$E$4:$E$566,B72,Purchases!$B$4:$B$566,C72)</f>
        <v>1</v>
      </c>
      <c r="H72" s="10" t="str">
        <f t="shared" si="1"/>
        <v/>
      </c>
    </row>
    <row r="73" spans="1:8" x14ac:dyDescent="0.3">
      <c r="A73" t="s">
        <v>4315</v>
      </c>
      <c r="B73" t="s">
        <v>3085</v>
      </c>
      <c r="C73" t="s">
        <v>3847</v>
      </c>
      <c r="D73" s="7">
        <v>46035</v>
      </c>
      <c r="E73">
        <v>79242.8</v>
      </c>
      <c r="F73">
        <v>14263.7</v>
      </c>
      <c r="G73" s="10">
        <f>COUNTIFS(Purchases!$E$4:$E$566,B73,Purchases!$B$4:$B$566,C73)</f>
        <v>1</v>
      </c>
      <c r="H73" s="10" t="str">
        <f t="shared" si="1"/>
        <v/>
      </c>
    </row>
    <row r="74" spans="1:8" x14ac:dyDescent="0.3">
      <c r="A74" t="s">
        <v>4319</v>
      </c>
      <c r="B74" t="s">
        <v>3129</v>
      </c>
      <c r="C74" t="s">
        <v>3971</v>
      </c>
      <c r="D74" s="7">
        <v>45969</v>
      </c>
      <c r="E74">
        <v>115450.77</v>
      </c>
      <c r="F74">
        <v>5772.54</v>
      </c>
      <c r="G74" s="10">
        <f>COUNTIFS(Purchases!$E$4:$E$566,B74,Purchases!$B$4:$B$566,C74)</f>
        <v>1</v>
      </c>
      <c r="H74" s="10" t="str">
        <f t="shared" si="1"/>
        <v/>
      </c>
    </row>
    <row r="75" spans="1:8" x14ac:dyDescent="0.3">
      <c r="A75" t="s">
        <v>4318</v>
      </c>
      <c r="B75" t="s">
        <v>3034</v>
      </c>
      <c r="C75" t="s">
        <v>3697</v>
      </c>
      <c r="D75" s="7">
        <v>45949</v>
      </c>
      <c r="E75">
        <v>3323289.84</v>
      </c>
      <c r="F75">
        <v>598192.17000000004</v>
      </c>
      <c r="G75" s="10">
        <f>COUNTIFS(Purchases!$E$4:$E$566,B75,Purchases!$B$4:$B$566,C75)</f>
        <v>1</v>
      </c>
      <c r="H75" s="10" t="str">
        <f t="shared" si="1"/>
        <v/>
      </c>
    </row>
    <row r="76" spans="1:8" x14ac:dyDescent="0.3">
      <c r="A76" t="s">
        <v>4317</v>
      </c>
      <c r="B76" t="s">
        <v>3081</v>
      </c>
      <c r="C76" t="s">
        <v>3286</v>
      </c>
      <c r="D76" s="7">
        <v>45892</v>
      </c>
      <c r="E76">
        <v>303281.64</v>
      </c>
      <c r="F76">
        <v>15164.08</v>
      </c>
      <c r="G76" s="10">
        <f>COUNTIFS(Purchases!$E$4:$E$566,B76,Purchases!$B$4:$B$566,C76)</f>
        <v>1</v>
      </c>
      <c r="H76" s="10" t="str">
        <f t="shared" si="1"/>
        <v/>
      </c>
    </row>
    <row r="77" spans="1:8" x14ac:dyDescent="0.3">
      <c r="A77" t="s">
        <v>4313</v>
      </c>
      <c r="B77" t="s">
        <v>3141</v>
      </c>
      <c r="C77" t="s">
        <v>3833</v>
      </c>
      <c r="D77" s="7">
        <v>45779</v>
      </c>
      <c r="E77">
        <v>646844.04</v>
      </c>
      <c r="F77">
        <v>116431.93</v>
      </c>
      <c r="G77" s="10">
        <f>COUNTIFS(Purchases!$E$4:$E$566,B77,Purchases!$B$4:$B$566,C77)</f>
        <v>1</v>
      </c>
      <c r="H77" s="10" t="str">
        <f t="shared" si="1"/>
        <v/>
      </c>
    </row>
    <row r="78" spans="1:8" x14ac:dyDescent="0.3">
      <c r="A78" t="s">
        <v>4323</v>
      </c>
      <c r="B78" t="s">
        <v>3093</v>
      </c>
      <c r="C78" t="s">
        <v>3813</v>
      </c>
      <c r="D78" s="7">
        <v>45997</v>
      </c>
      <c r="E78">
        <v>162237</v>
      </c>
      <c r="F78">
        <v>23946.18</v>
      </c>
      <c r="G78" s="10">
        <f>COUNTIFS(Purchases!$E$4:$E$566,B78,Purchases!$B$4:$B$566,C78)</f>
        <v>1</v>
      </c>
      <c r="H78" s="10" t="str">
        <f t="shared" si="1"/>
        <v/>
      </c>
    </row>
    <row r="79" spans="1:8" x14ac:dyDescent="0.3">
      <c r="A79" t="s">
        <v>4321</v>
      </c>
      <c r="B79" t="s">
        <v>3085</v>
      </c>
      <c r="C79" t="s">
        <v>4027</v>
      </c>
      <c r="D79" s="7">
        <v>45906</v>
      </c>
      <c r="E79">
        <v>169993.71</v>
      </c>
      <c r="F79">
        <v>30598.87</v>
      </c>
      <c r="G79" s="10">
        <f>COUNTIFS(Purchases!$E$4:$E$566,B79,Purchases!$B$4:$B$566,C79)</f>
        <v>1</v>
      </c>
      <c r="H79" s="10" t="str">
        <f t="shared" si="1"/>
        <v/>
      </c>
    </row>
    <row r="80" spans="1:8" x14ac:dyDescent="0.3">
      <c r="A80" t="s">
        <v>4323</v>
      </c>
      <c r="B80" t="s">
        <v>3101</v>
      </c>
      <c r="C80" t="s">
        <v>3682</v>
      </c>
      <c r="D80" s="7">
        <v>45996</v>
      </c>
      <c r="E80">
        <v>1369893.35</v>
      </c>
      <c r="F80">
        <v>246580.8</v>
      </c>
      <c r="G80" s="10">
        <f>COUNTIFS(Purchases!$E$4:$E$566,B80,Purchases!$B$4:$B$566,C80)</f>
        <v>1</v>
      </c>
      <c r="H80" s="10" t="str">
        <f t="shared" si="1"/>
        <v/>
      </c>
    </row>
    <row r="81" spans="1:8" x14ac:dyDescent="0.3">
      <c r="A81" t="s">
        <v>4312</v>
      </c>
      <c r="B81" t="s">
        <v>3116</v>
      </c>
      <c r="C81" t="s">
        <v>3390</v>
      </c>
      <c r="D81" s="7">
        <v>46070</v>
      </c>
      <c r="E81">
        <v>722382.77</v>
      </c>
      <c r="F81">
        <v>130028.9</v>
      </c>
      <c r="G81" s="10">
        <f>COUNTIFS(Purchases!$E$4:$E$566,B81,Purchases!$B$4:$B$566,C81)</f>
        <v>1</v>
      </c>
      <c r="H81" s="10" t="str">
        <f t="shared" si="1"/>
        <v/>
      </c>
    </row>
    <row r="82" spans="1:8" x14ac:dyDescent="0.3">
      <c r="A82" t="s">
        <v>4323</v>
      </c>
      <c r="B82" t="s">
        <v>3065</v>
      </c>
      <c r="C82" t="s">
        <v>4285</v>
      </c>
      <c r="D82" s="7">
        <v>46018</v>
      </c>
      <c r="E82">
        <v>3883683.56</v>
      </c>
      <c r="F82">
        <v>699063.04</v>
      </c>
      <c r="G82" s="10">
        <f>COUNTIFS(Purchases!$E$4:$E$566,B82,Purchases!$B$4:$B$566,C82)</f>
        <v>1</v>
      </c>
      <c r="H82" s="10" t="str">
        <f t="shared" si="1"/>
        <v/>
      </c>
    </row>
    <row r="83" spans="1:8" x14ac:dyDescent="0.3">
      <c r="A83" t="s">
        <v>4317</v>
      </c>
      <c r="B83" t="s">
        <v>3109</v>
      </c>
      <c r="C83" t="s">
        <v>4219</v>
      </c>
      <c r="D83" s="7">
        <v>45883</v>
      </c>
      <c r="E83">
        <v>158090.89000000001</v>
      </c>
      <c r="F83">
        <v>28456.36</v>
      </c>
      <c r="G83" s="10">
        <f>COUNTIFS(Purchases!$E$4:$E$566,B83,Purchases!$B$4:$B$566,C83)</f>
        <v>1</v>
      </c>
      <c r="H83" s="10" t="str">
        <f t="shared" si="1"/>
        <v/>
      </c>
    </row>
    <row r="84" spans="1:8" x14ac:dyDescent="0.3">
      <c r="A84" t="s">
        <v>4322</v>
      </c>
      <c r="B84" t="s">
        <v>3061</v>
      </c>
      <c r="C84" t="s">
        <v>3654</v>
      </c>
      <c r="D84" s="7">
        <v>45861</v>
      </c>
      <c r="E84">
        <v>135046.97</v>
      </c>
      <c r="F84">
        <v>24308.45</v>
      </c>
      <c r="G84" s="10">
        <f>COUNTIFS(Purchases!$E$4:$E$566,B84,Purchases!$B$4:$B$566,C84)</f>
        <v>1</v>
      </c>
      <c r="H84" s="10" t="str">
        <f t="shared" si="1"/>
        <v/>
      </c>
    </row>
    <row r="85" spans="1:8" x14ac:dyDescent="0.3">
      <c r="A85" t="s">
        <v>4314</v>
      </c>
      <c r="B85" t="s">
        <v>3040</v>
      </c>
      <c r="C85" t="s">
        <v>3563</v>
      </c>
      <c r="D85" s="7">
        <v>46109</v>
      </c>
      <c r="E85">
        <v>246260.4</v>
      </c>
      <c r="F85">
        <v>44326.87</v>
      </c>
      <c r="G85" s="10">
        <f>COUNTIFS(Purchases!$E$4:$E$566,B85,Purchases!$B$4:$B$566,C85)</f>
        <v>1</v>
      </c>
      <c r="H85" s="10" t="str">
        <f t="shared" si="1"/>
        <v/>
      </c>
    </row>
    <row r="86" spans="1:8" x14ac:dyDescent="0.3">
      <c r="A86" t="s">
        <v>4323</v>
      </c>
      <c r="B86" t="s">
        <v>3050</v>
      </c>
      <c r="C86" t="s">
        <v>3869</v>
      </c>
      <c r="D86" s="7">
        <v>46012</v>
      </c>
      <c r="E86">
        <v>737825.7</v>
      </c>
      <c r="F86">
        <v>132808.63</v>
      </c>
      <c r="G86" s="10">
        <f>COUNTIFS(Purchases!$E$4:$E$566,B86,Purchases!$B$4:$B$566,C86)</f>
        <v>1</v>
      </c>
      <c r="H86" s="10" t="str">
        <f t="shared" si="1"/>
        <v/>
      </c>
    </row>
    <row r="87" spans="1:8" x14ac:dyDescent="0.3">
      <c r="A87" t="s">
        <v>4315</v>
      </c>
      <c r="B87" t="s">
        <v>3105</v>
      </c>
      <c r="C87" t="s">
        <v>3496</v>
      </c>
      <c r="D87" s="7">
        <v>46029</v>
      </c>
      <c r="E87">
        <v>293405.34999999998</v>
      </c>
      <c r="F87">
        <v>14670.27</v>
      </c>
      <c r="G87" s="10">
        <f>COUNTIFS(Purchases!$E$4:$E$566,B87,Purchases!$B$4:$B$566,C87)</f>
        <v>1</v>
      </c>
      <c r="H87" s="10" t="str">
        <f t="shared" si="1"/>
        <v/>
      </c>
    </row>
    <row r="88" spans="1:8" x14ac:dyDescent="0.3">
      <c r="A88" t="s">
        <v>4319</v>
      </c>
      <c r="B88" t="s">
        <v>3077</v>
      </c>
      <c r="C88" t="s">
        <v>3763</v>
      </c>
      <c r="D88" s="7">
        <v>45979</v>
      </c>
      <c r="E88">
        <v>321821.76</v>
      </c>
      <c r="F88">
        <v>57927.92</v>
      </c>
      <c r="G88" s="10">
        <f>COUNTIFS(Purchases!$E$4:$E$566,B88,Purchases!$B$4:$B$566,C88)</f>
        <v>1</v>
      </c>
      <c r="H88" s="10" t="str">
        <f t="shared" si="1"/>
        <v/>
      </c>
    </row>
    <row r="89" spans="1:8" x14ac:dyDescent="0.3">
      <c r="A89" t="s">
        <v>4324</v>
      </c>
      <c r="B89" t="s">
        <v>3152</v>
      </c>
      <c r="C89" t="s">
        <v>4149</v>
      </c>
      <c r="D89" s="7">
        <v>45765</v>
      </c>
      <c r="E89">
        <v>243084.03</v>
      </c>
      <c r="F89">
        <v>12154.2</v>
      </c>
      <c r="G89" s="10">
        <f>COUNTIFS(Purchases!$E$4:$E$566,B89,Purchases!$B$4:$B$566,C89)</f>
        <v>1</v>
      </c>
      <c r="H89" s="10" t="str">
        <f t="shared" si="1"/>
        <v/>
      </c>
    </row>
    <row r="90" spans="1:8" x14ac:dyDescent="0.3">
      <c r="A90" t="s">
        <v>4319</v>
      </c>
      <c r="B90" t="s">
        <v>3101</v>
      </c>
      <c r="C90" t="s">
        <v>3799</v>
      </c>
      <c r="D90" s="7">
        <v>45990</v>
      </c>
      <c r="E90">
        <v>1001473.56</v>
      </c>
      <c r="F90">
        <v>180265.24</v>
      </c>
      <c r="G90" s="10">
        <f>COUNTIFS(Purchases!$E$4:$E$566,B90,Purchases!$B$4:$B$566,C90)</f>
        <v>1</v>
      </c>
      <c r="H90" s="10" t="str">
        <f t="shared" si="1"/>
        <v/>
      </c>
    </row>
    <row r="91" spans="1:8" x14ac:dyDescent="0.3">
      <c r="A91" t="s">
        <v>4319</v>
      </c>
      <c r="B91" t="s">
        <v>3097</v>
      </c>
      <c r="C91" t="s">
        <v>3664</v>
      </c>
      <c r="D91" s="7">
        <v>45988</v>
      </c>
      <c r="E91">
        <v>395899.3</v>
      </c>
      <c r="F91">
        <v>71261.87</v>
      </c>
      <c r="G91" s="10">
        <f>COUNTIFS(Purchases!$E$4:$E$566,B91,Purchases!$B$4:$B$566,C91)</f>
        <v>1</v>
      </c>
      <c r="H91" s="10" t="str">
        <f t="shared" si="1"/>
        <v/>
      </c>
    </row>
    <row r="92" spans="1:8" x14ac:dyDescent="0.3">
      <c r="A92" t="s">
        <v>4312</v>
      </c>
      <c r="B92" t="s">
        <v>3152</v>
      </c>
      <c r="C92" t="s">
        <v>3460</v>
      </c>
      <c r="D92" s="7">
        <v>46065</v>
      </c>
      <c r="E92">
        <v>208125.54</v>
      </c>
      <c r="F92">
        <v>10406.280000000001</v>
      </c>
      <c r="G92" s="10">
        <f>COUNTIFS(Purchases!$E$4:$E$566,B92,Purchases!$B$4:$B$566,C92)</f>
        <v>1</v>
      </c>
      <c r="H92" s="10" t="str">
        <f t="shared" si="1"/>
        <v/>
      </c>
    </row>
    <row r="93" spans="1:8" x14ac:dyDescent="0.3">
      <c r="A93" t="s">
        <v>4313</v>
      </c>
      <c r="B93" t="s">
        <v>3149</v>
      </c>
      <c r="C93" t="s">
        <v>3332</v>
      </c>
      <c r="D93" s="7">
        <v>45780</v>
      </c>
      <c r="E93">
        <v>578563.05000000005</v>
      </c>
      <c r="F93">
        <v>104141.35</v>
      </c>
      <c r="G93" s="10">
        <f>COUNTIFS(Purchases!$E$4:$E$566,B93,Purchases!$B$4:$B$566,C93)</f>
        <v>1</v>
      </c>
      <c r="H93" s="10" t="str">
        <f t="shared" si="1"/>
        <v/>
      </c>
    </row>
    <row r="94" spans="1:8" x14ac:dyDescent="0.3">
      <c r="A94" t="s">
        <v>4319</v>
      </c>
      <c r="B94" t="s">
        <v>3112</v>
      </c>
      <c r="C94" t="s">
        <v>4191</v>
      </c>
      <c r="D94" s="7">
        <v>45986</v>
      </c>
      <c r="E94">
        <v>4731951.84</v>
      </c>
      <c r="F94">
        <v>851751.33</v>
      </c>
      <c r="G94" s="10">
        <f>COUNTIFS(Purchases!$E$4:$E$566,B94,Purchases!$B$4:$B$566,C94)</f>
        <v>1</v>
      </c>
      <c r="H94" s="10" t="str">
        <f t="shared" si="1"/>
        <v/>
      </c>
    </row>
    <row r="95" spans="1:8" x14ac:dyDescent="0.3">
      <c r="A95" t="s">
        <v>4314</v>
      </c>
      <c r="B95" t="s">
        <v>3077</v>
      </c>
      <c r="C95" t="s">
        <v>3632</v>
      </c>
      <c r="D95" s="7">
        <v>46082</v>
      </c>
      <c r="E95">
        <v>334469.12</v>
      </c>
      <c r="F95">
        <v>60204.44</v>
      </c>
      <c r="G95" s="10">
        <f>COUNTIFS(Purchases!$E$4:$E$566,B95,Purchases!$B$4:$B$566,C95)</f>
        <v>1</v>
      </c>
      <c r="H95" s="10" t="str">
        <f t="shared" si="1"/>
        <v/>
      </c>
    </row>
    <row r="96" spans="1:8" x14ac:dyDescent="0.3">
      <c r="A96" t="s">
        <v>4321</v>
      </c>
      <c r="B96" t="s">
        <v>3152</v>
      </c>
      <c r="C96" t="s">
        <v>4299</v>
      </c>
      <c r="D96" s="7">
        <v>45925</v>
      </c>
      <c r="E96">
        <v>461093</v>
      </c>
      <c r="F96">
        <v>23054.65</v>
      </c>
      <c r="G96" s="10">
        <f>COUNTIFS(Purchases!$E$4:$E$566,B96,Purchases!$B$4:$B$566,C96)</f>
        <v>1</v>
      </c>
      <c r="H96" s="10" t="str">
        <f t="shared" si="1"/>
        <v/>
      </c>
    </row>
    <row r="97" spans="1:8" x14ac:dyDescent="0.3">
      <c r="A97" t="s">
        <v>4315</v>
      </c>
      <c r="B97" t="s">
        <v>3090</v>
      </c>
      <c r="C97" t="s">
        <v>4021</v>
      </c>
      <c r="D97" s="7">
        <v>46024</v>
      </c>
      <c r="E97">
        <v>3203790.48</v>
      </c>
      <c r="F97">
        <v>576682.29</v>
      </c>
      <c r="G97" s="10">
        <f>COUNTIFS(Purchases!$E$4:$E$566,B97,Purchases!$B$4:$B$566,C97)</f>
        <v>1</v>
      </c>
      <c r="H97" s="10" t="str">
        <f t="shared" si="1"/>
        <v/>
      </c>
    </row>
    <row r="98" spans="1:8" x14ac:dyDescent="0.3">
      <c r="A98" t="s">
        <v>4319</v>
      </c>
      <c r="B98" t="s">
        <v>3056</v>
      </c>
      <c r="C98" t="s">
        <v>3408</v>
      </c>
      <c r="D98" s="7">
        <v>45985</v>
      </c>
      <c r="E98">
        <v>55779.22</v>
      </c>
      <c r="F98">
        <v>2788.96</v>
      </c>
      <c r="G98" s="10">
        <f>COUNTIFS(Purchases!$E$4:$E$566,B98,Purchases!$B$4:$B$566,C98)</f>
        <v>1</v>
      </c>
      <c r="H98" s="10" t="str">
        <f t="shared" si="1"/>
        <v/>
      </c>
    </row>
    <row r="99" spans="1:8" x14ac:dyDescent="0.3">
      <c r="A99" t="s">
        <v>4317</v>
      </c>
      <c r="B99" t="s">
        <v>3149</v>
      </c>
      <c r="C99" t="s">
        <v>4017</v>
      </c>
      <c r="D99" s="7">
        <v>45878</v>
      </c>
      <c r="E99">
        <v>165550.71</v>
      </c>
      <c r="F99">
        <v>29799.13</v>
      </c>
      <c r="G99" s="10">
        <f>COUNTIFS(Purchases!$E$4:$E$566,B99,Purchases!$B$4:$B$566,C99)</f>
        <v>1</v>
      </c>
      <c r="H99" s="10" t="str">
        <f t="shared" si="1"/>
        <v/>
      </c>
    </row>
    <row r="100" spans="1:8" x14ac:dyDescent="0.3">
      <c r="A100" t="s">
        <v>4312</v>
      </c>
      <c r="B100" t="s">
        <v>3097</v>
      </c>
      <c r="C100" t="s">
        <v>3951</v>
      </c>
      <c r="D100" s="7">
        <v>46062</v>
      </c>
      <c r="E100">
        <v>456883.20000000001</v>
      </c>
      <c r="F100">
        <v>82238.98</v>
      </c>
      <c r="G100" s="10">
        <f>COUNTIFS(Purchases!$E$4:$E$566,B100,Purchases!$B$4:$B$566,C100)</f>
        <v>1</v>
      </c>
      <c r="H100" s="10" t="str">
        <f t="shared" si="1"/>
        <v/>
      </c>
    </row>
    <row r="101" spans="1:8" x14ac:dyDescent="0.3">
      <c r="A101" t="s">
        <v>4321</v>
      </c>
      <c r="B101" t="s">
        <v>3129</v>
      </c>
      <c r="C101" t="s">
        <v>3488</v>
      </c>
      <c r="D101" s="7">
        <v>45925</v>
      </c>
      <c r="E101">
        <v>454417.95</v>
      </c>
      <c r="F101">
        <v>22720.9</v>
      </c>
      <c r="G101" s="10">
        <f>COUNTIFS(Purchases!$E$4:$E$566,B101,Purchases!$B$4:$B$566,C101)</f>
        <v>1</v>
      </c>
      <c r="H101" s="10" t="str">
        <f t="shared" si="1"/>
        <v/>
      </c>
    </row>
    <row r="102" spans="1:8" x14ac:dyDescent="0.3">
      <c r="A102" t="s">
        <v>4324</v>
      </c>
      <c r="B102" t="s">
        <v>3097</v>
      </c>
      <c r="C102" t="s">
        <v>4069</v>
      </c>
      <c r="D102" s="7">
        <v>45773</v>
      </c>
      <c r="E102">
        <v>421197</v>
      </c>
      <c r="F102">
        <v>75815.460000000006</v>
      </c>
      <c r="G102" s="10">
        <f>COUNTIFS(Purchases!$E$4:$E$566,B102,Purchases!$B$4:$B$566,C102)</f>
        <v>1</v>
      </c>
      <c r="H102" s="10" t="str">
        <f t="shared" si="1"/>
        <v/>
      </c>
    </row>
    <row r="103" spans="1:8" x14ac:dyDescent="0.3">
      <c r="A103" t="s">
        <v>4312</v>
      </c>
      <c r="B103" t="s">
        <v>3125</v>
      </c>
      <c r="C103" t="s">
        <v>3921</v>
      </c>
      <c r="D103" s="7">
        <v>46072</v>
      </c>
      <c r="E103">
        <v>877489.34</v>
      </c>
      <c r="F103">
        <v>157948.07999999999</v>
      </c>
      <c r="G103" s="10">
        <f>COUNTIFS(Purchases!$E$4:$E$566,B103,Purchases!$B$4:$B$566,C103)</f>
        <v>1</v>
      </c>
      <c r="H103" s="10" t="str">
        <f t="shared" si="1"/>
        <v/>
      </c>
    </row>
    <row r="104" spans="1:8" x14ac:dyDescent="0.3">
      <c r="A104" t="s">
        <v>4312</v>
      </c>
      <c r="B104" t="s">
        <v>3081</v>
      </c>
      <c r="C104" t="s">
        <v>4263</v>
      </c>
      <c r="D104" s="7">
        <v>46074</v>
      </c>
      <c r="E104">
        <v>105096.18</v>
      </c>
      <c r="F104">
        <v>5254.81</v>
      </c>
      <c r="G104" s="10">
        <f>COUNTIFS(Purchases!$E$4:$E$566,B104,Purchases!$B$4:$B$566,C104)</f>
        <v>1</v>
      </c>
      <c r="H104" s="10" t="str">
        <f t="shared" si="1"/>
        <v/>
      </c>
    </row>
    <row r="105" spans="1:8" x14ac:dyDescent="0.3">
      <c r="A105" t="s">
        <v>4317</v>
      </c>
      <c r="B105" t="s">
        <v>3077</v>
      </c>
      <c r="C105" t="s">
        <v>3941</v>
      </c>
      <c r="D105" s="7">
        <v>45893</v>
      </c>
      <c r="E105">
        <v>538803.25</v>
      </c>
      <c r="F105">
        <v>96984.58</v>
      </c>
      <c r="G105" s="10">
        <f>COUNTIFS(Purchases!$E$4:$E$566,B105,Purchases!$B$4:$B$566,C105)</f>
        <v>1</v>
      </c>
      <c r="H105" s="10" t="str">
        <f t="shared" si="1"/>
        <v/>
      </c>
    </row>
    <row r="106" spans="1:8" x14ac:dyDescent="0.3">
      <c r="A106" t="s">
        <v>4322</v>
      </c>
      <c r="B106" t="s">
        <v>3145</v>
      </c>
      <c r="C106" t="s">
        <v>3923</v>
      </c>
      <c r="D106" s="7">
        <v>45864</v>
      </c>
      <c r="E106">
        <v>133401.84</v>
      </c>
      <c r="F106">
        <v>24012.33</v>
      </c>
      <c r="G106" s="10">
        <f>COUNTIFS(Purchases!$E$4:$E$566,B106,Purchases!$B$4:$B$566,C106)</f>
        <v>1</v>
      </c>
      <c r="H106" s="10" t="str">
        <f t="shared" si="1"/>
        <v/>
      </c>
    </row>
    <row r="107" spans="1:8" x14ac:dyDescent="0.3">
      <c r="A107" t="s">
        <v>4322</v>
      </c>
      <c r="B107" t="s">
        <v>3120</v>
      </c>
      <c r="C107" t="s">
        <v>3510</v>
      </c>
      <c r="D107" s="7">
        <v>45843</v>
      </c>
      <c r="E107">
        <v>255360.04</v>
      </c>
      <c r="F107">
        <v>45964.81</v>
      </c>
      <c r="G107" s="10">
        <f>COUNTIFS(Purchases!$E$4:$E$566,B107,Purchases!$B$4:$B$566,C107)</f>
        <v>1</v>
      </c>
      <c r="H107" s="10" t="str">
        <f t="shared" si="1"/>
        <v/>
      </c>
    </row>
    <row r="108" spans="1:8" x14ac:dyDescent="0.3">
      <c r="A108" t="s">
        <v>4315</v>
      </c>
      <c r="B108" t="s">
        <v>3152</v>
      </c>
      <c r="C108" t="s">
        <v>3340</v>
      </c>
      <c r="D108" s="7">
        <v>46032</v>
      </c>
      <c r="E108">
        <v>513652.9</v>
      </c>
      <c r="F108">
        <v>25682.639999999999</v>
      </c>
      <c r="G108" s="10">
        <f>COUNTIFS(Purchases!$E$4:$E$566,B108,Purchases!$B$4:$B$566,C108)</f>
        <v>1</v>
      </c>
      <c r="H108" s="10" t="str">
        <f t="shared" si="1"/>
        <v/>
      </c>
    </row>
    <row r="109" spans="1:8" x14ac:dyDescent="0.3">
      <c r="A109" t="s">
        <v>4322</v>
      </c>
      <c r="B109" t="s">
        <v>3101</v>
      </c>
      <c r="C109" t="s">
        <v>3652</v>
      </c>
      <c r="D109" s="7">
        <v>45868</v>
      </c>
      <c r="E109">
        <v>207752.58</v>
      </c>
      <c r="F109">
        <v>37395.46</v>
      </c>
      <c r="G109" s="10">
        <f>COUNTIFS(Purchases!$E$4:$E$566,B109,Purchases!$B$4:$B$566,C109)</f>
        <v>1</v>
      </c>
      <c r="H109" s="10" t="str">
        <f t="shared" si="1"/>
        <v/>
      </c>
    </row>
    <row r="110" spans="1:8" x14ac:dyDescent="0.3">
      <c r="A110" t="s">
        <v>4313</v>
      </c>
      <c r="B110" t="s">
        <v>3061</v>
      </c>
      <c r="C110" t="s">
        <v>4035</v>
      </c>
      <c r="D110" s="7">
        <v>45780</v>
      </c>
      <c r="E110">
        <v>114780.38</v>
      </c>
      <c r="F110">
        <v>20660.47</v>
      </c>
      <c r="G110" s="10">
        <f>COUNTIFS(Purchases!$E$4:$E$566,B110,Purchases!$B$4:$B$566,C110)</f>
        <v>1</v>
      </c>
      <c r="H110" s="10" t="str">
        <f t="shared" si="1"/>
        <v/>
      </c>
    </row>
    <row r="111" spans="1:8" x14ac:dyDescent="0.3">
      <c r="A111" t="s">
        <v>4312</v>
      </c>
      <c r="B111" t="s">
        <v>3112</v>
      </c>
      <c r="C111" t="s">
        <v>3608</v>
      </c>
      <c r="D111" s="7">
        <v>46080</v>
      </c>
      <c r="E111">
        <v>3159446.07</v>
      </c>
      <c r="F111">
        <v>568700.29</v>
      </c>
      <c r="G111" s="10">
        <f>COUNTIFS(Purchases!$E$4:$E$566,B111,Purchases!$B$4:$B$566,C111)</f>
        <v>1</v>
      </c>
      <c r="H111" s="10" t="str">
        <f t="shared" si="1"/>
        <v/>
      </c>
    </row>
    <row r="112" spans="1:8" x14ac:dyDescent="0.3">
      <c r="A112" t="s">
        <v>4315</v>
      </c>
      <c r="B112" t="s">
        <v>3109</v>
      </c>
      <c r="C112" t="s">
        <v>4241</v>
      </c>
      <c r="D112" s="7">
        <v>46028</v>
      </c>
      <c r="E112">
        <v>120837.29</v>
      </c>
      <c r="F112">
        <v>21750.71</v>
      </c>
      <c r="G112" s="10">
        <f>COUNTIFS(Purchases!$E$4:$E$566,B112,Purchases!$B$4:$B$566,C112)</f>
        <v>1</v>
      </c>
      <c r="H112" s="10" t="str">
        <f t="shared" si="1"/>
        <v/>
      </c>
    </row>
    <row r="113" spans="1:8" x14ac:dyDescent="0.3">
      <c r="A113" t="s">
        <v>4323</v>
      </c>
      <c r="B113" t="s">
        <v>3152</v>
      </c>
      <c r="C113" t="s">
        <v>4065</v>
      </c>
      <c r="D113" s="7">
        <v>46010</v>
      </c>
      <c r="E113">
        <v>183777.68</v>
      </c>
      <c r="F113">
        <v>9188.8799999999992</v>
      </c>
      <c r="G113" s="10">
        <f>COUNTIFS(Purchases!$E$4:$E$566,B113,Purchases!$B$4:$B$566,C113)</f>
        <v>1</v>
      </c>
      <c r="H113" s="10" t="str">
        <f t="shared" si="1"/>
        <v/>
      </c>
    </row>
    <row r="114" spans="1:8" x14ac:dyDescent="0.3">
      <c r="A114" t="s">
        <v>4316</v>
      </c>
      <c r="B114" t="s">
        <v>3093</v>
      </c>
      <c r="C114" t="s">
        <v>3370</v>
      </c>
      <c r="D114" s="7">
        <v>45817</v>
      </c>
      <c r="E114">
        <v>689718.69</v>
      </c>
      <c r="F114">
        <v>124149.36</v>
      </c>
      <c r="G114" s="10">
        <f>COUNTIFS(Purchases!$E$4:$E$566,B114,Purchases!$B$4:$B$566,C114)</f>
        <v>1</v>
      </c>
      <c r="H114" s="10" t="str">
        <f t="shared" si="1"/>
        <v/>
      </c>
    </row>
    <row r="115" spans="1:8" x14ac:dyDescent="0.3">
      <c r="A115" t="s">
        <v>4321</v>
      </c>
      <c r="B115" t="s">
        <v>3125</v>
      </c>
      <c r="C115" t="s">
        <v>3254</v>
      </c>
      <c r="D115" s="7">
        <v>45919</v>
      </c>
      <c r="E115">
        <v>989623.25</v>
      </c>
      <c r="F115">
        <v>178132.18</v>
      </c>
      <c r="G115" s="10">
        <f>COUNTIFS(Purchases!$E$4:$E$566,B115,Purchases!$B$4:$B$566,C115)</f>
        <v>1</v>
      </c>
      <c r="H115" s="10" t="str">
        <f t="shared" si="1"/>
        <v/>
      </c>
    </row>
    <row r="116" spans="1:8" x14ac:dyDescent="0.3">
      <c r="A116" t="s">
        <v>4312</v>
      </c>
      <c r="B116" t="s">
        <v>3056</v>
      </c>
      <c r="C116" t="s">
        <v>3835</v>
      </c>
      <c r="D116" s="7">
        <v>46068</v>
      </c>
      <c r="E116">
        <v>112902.05</v>
      </c>
      <c r="F116">
        <v>5645.1</v>
      </c>
      <c r="G116" s="10">
        <f>COUNTIFS(Purchases!$E$4:$E$566,B116,Purchases!$B$4:$B$566,C116)</f>
        <v>1</v>
      </c>
      <c r="H116" s="10" t="str">
        <f t="shared" si="1"/>
        <v/>
      </c>
    </row>
    <row r="117" spans="1:8" x14ac:dyDescent="0.3">
      <c r="A117" t="s">
        <v>4323</v>
      </c>
      <c r="B117" t="s">
        <v>3116</v>
      </c>
      <c r="C117" t="s">
        <v>3276</v>
      </c>
      <c r="D117" s="7">
        <v>46014</v>
      </c>
      <c r="E117">
        <v>219054.64</v>
      </c>
      <c r="F117">
        <v>39429.839999999997</v>
      </c>
      <c r="G117" s="10">
        <f>COUNTIFS(Purchases!$E$4:$E$566,B117,Purchases!$B$4:$B$566,C117)</f>
        <v>1</v>
      </c>
      <c r="H117" s="10" t="str">
        <f t="shared" si="1"/>
        <v/>
      </c>
    </row>
    <row r="118" spans="1:8" x14ac:dyDescent="0.3">
      <c r="A118" t="s">
        <v>4315</v>
      </c>
      <c r="B118" t="s">
        <v>3077</v>
      </c>
      <c r="C118" t="s">
        <v>4175</v>
      </c>
      <c r="D118" s="7">
        <v>46046</v>
      </c>
      <c r="E118">
        <v>1013071.46</v>
      </c>
      <c r="F118">
        <v>182352.86</v>
      </c>
      <c r="G118" s="10">
        <f>COUNTIFS(Purchases!$E$4:$E$566,B118,Purchases!$B$4:$B$566,C118)</f>
        <v>1</v>
      </c>
      <c r="H118" s="10" t="str">
        <f t="shared" si="1"/>
        <v/>
      </c>
    </row>
    <row r="119" spans="1:8" x14ac:dyDescent="0.3">
      <c r="A119" t="s">
        <v>4323</v>
      </c>
      <c r="B119" t="s">
        <v>3050</v>
      </c>
      <c r="C119" t="s">
        <v>3831</v>
      </c>
      <c r="D119" s="7">
        <v>45996</v>
      </c>
      <c r="E119">
        <v>1046605.5</v>
      </c>
      <c r="F119">
        <v>188388.99</v>
      </c>
      <c r="G119" s="10">
        <f>COUNTIFS(Purchases!$E$4:$E$566,B119,Purchases!$B$4:$B$566,C119)</f>
        <v>1</v>
      </c>
      <c r="H119" s="10" t="str">
        <f t="shared" si="1"/>
        <v/>
      </c>
    </row>
    <row r="120" spans="1:8" x14ac:dyDescent="0.3">
      <c r="A120" t="s">
        <v>4319</v>
      </c>
      <c r="B120" t="s">
        <v>3129</v>
      </c>
      <c r="C120" t="s">
        <v>4019</v>
      </c>
      <c r="D120" s="7">
        <v>45991</v>
      </c>
      <c r="E120">
        <v>236512.92</v>
      </c>
      <c r="F120">
        <v>11825.65</v>
      </c>
      <c r="G120" s="10">
        <f>COUNTIFS(Purchases!$E$4:$E$566,B120,Purchases!$B$4:$B$566,C120)</f>
        <v>1</v>
      </c>
      <c r="H120" s="10" t="str">
        <f t="shared" si="1"/>
        <v/>
      </c>
    </row>
    <row r="121" spans="1:8" x14ac:dyDescent="0.3">
      <c r="A121" t="s">
        <v>4313</v>
      </c>
      <c r="B121" t="s">
        <v>3105</v>
      </c>
      <c r="C121" t="s">
        <v>3865</v>
      </c>
      <c r="D121" s="7">
        <v>45807</v>
      </c>
      <c r="E121">
        <v>405117.44</v>
      </c>
      <c r="F121">
        <v>20255.87</v>
      </c>
      <c r="G121" s="10">
        <f>COUNTIFS(Purchases!$E$4:$E$566,B121,Purchases!$B$4:$B$566,C121)</f>
        <v>1</v>
      </c>
      <c r="H121" s="10" t="str">
        <f t="shared" si="1"/>
        <v/>
      </c>
    </row>
    <row r="122" spans="1:8" x14ac:dyDescent="0.3">
      <c r="A122" t="s">
        <v>4317</v>
      </c>
      <c r="B122" t="s">
        <v>3145</v>
      </c>
      <c r="C122" t="s">
        <v>3557</v>
      </c>
      <c r="D122" s="7">
        <v>45870</v>
      </c>
      <c r="E122">
        <v>439128.94</v>
      </c>
      <c r="F122">
        <v>79043.210000000006</v>
      </c>
      <c r="G122" s="10">
        <f>COUNTIFS(Purchases!$E$4:$E$566,B122,Purchases!$B$4:$B$566,C122)</f>
        <v>1</v>
      </c>
      <c r="H122" s="10" t="str">
        <f t="shared" si="1"/>
        <v/>
      </c>
    </row>
    <row r="123" spans="1:8" x14ac:dyDescent="0.3">
      <c r="A123" t="s">
        <v>4324</v>
      </c>
      <c r="B123" t="s">
        <v>3109</v>
      </c>
      <c r="C123" t="s">
        <v>3426</v>
      </c>
      <c r="D123" s="7">
        <v>45755</v>
      </c>
      <c r="E123">
        <v>82361.149999999994</v>
      </c>
      <c r="F123">
        <v>14825.01</v>
      </c>
      <c r="G123" s="10">
        <f>COUNTIFS(Purchases!$E$4:$E$566,B123,Purchases!$B$4:$B$566,C123)</f>
        <v>1</v>
      </c>
      <c r="H123" s="10" t="str">
        <f t="shared" si="1"/>
        <v/>
      </c>
    </row>
    <row r="124" spans="1:8" x14ac:dyDescent="0.3">
      <c r="A124" t="s">
        <v>4318</v>
      </c>
      <c r="B124" t="s">
        <v>3056</v>
      </c>
      <c r="C124" t="s">
        <v>3829</v>
      </c>
      <c r="D124" s="7">
        <v>45951</v>
      </c>
      <c r="E124">
        <v>463177</v>
      </c>
      <c r="F124">
        <v>23158.85</v>
      </c>
      <c r="G124" s="10">
        <f>COUNTIFS(Purchases!$E$4:$E$566,B124,Purchases!$B$4:$B$566,C124)</f>
        <v>1</v>
      </c>
      <c r="H124" s="10" t="str">
        <f t="shared" si="1"/>
        <v/>
      </c>
    </row>
    <row r="125" spans="1:8" x14ac:dyDescent="0.3">
      <c r="A125" t="s">
        <v>4317</v>
      </c>
      <c r="B125" t="s">
        <v>3105</v>
      </c>
      <c r="C125" t="s">
        <v>4147</v>
      </c>
      <c r="D125" s="7">
        <v>45874</v>
      </c>
      <c r="E125">
        <v>292828.77</v>
      </c>
      <c r="F125">
        <v>14641.44</v>
      </c>
      <c r="G125" s="10">
        <f>COUNTIFS(Purchases!$E$4:$E$566,B125,Purchases!$B$4:$B$566,C125)</f>
        <v>1</v>
      </c>
      <c r="H125" s="10" t="str">
        <f t="shared" si="1"/>
        <v/>
      </c>
    </row>
    <row r="126" spans="1:8" x14ac:dyDescent="0.3">
      <c r="A126" t="s">
        <v>4319</v>
      </c>
      <c r="B126" t="s">
        <v>3109</v>
      </c>
      <c r="C126" t="s">
        <v>4271</v>
      </c>
      <c r="D126" s="7">
        <v>45967</v>
      </c>
      <c r="E126">
        <v>140394.60999999999</v>
      </c>
      <c r="F126">
        <v>25271.03</v>
      </c>
      <c r="G126" s="10">
        <f>COUNTIFS(Purchases!$E$4:$E$566,B126,Purchases!$B$4:$B$566,C126)</f>
        <v>1</v>
      </c>
      <c r="H126" s="10" t="str">
        <f t="shared" si="1"/>
        <v/>
      </c>
    </row>
    <row r="127" spans="1:8" x14ac:dyDescent="0.3">
      <c r="A127" t="s">
        <v>4322</v>
      </c>
      <c r="B127" t="s">
        <v>3056</v>
      </c>
      <c r="C127" t="s">
        <v>3242</v>
      </c>
      <c r="D127" s="7">
        <v>45843</v>
      </c>
      <c r="E127">
        <v>210579.6</v>
      </c>
      <c r="F127">
        <v>10528.98</v>
      </c>
      <c r="G127" s="10">
        <f>COUNTIFS(Purchases!$E$4:$E$566,B127,Purchases!$B$4:$B$566,C127)</f>
        <v>1</v>
      </c>
      <c r="H127" s="10" t="str">
        <f t="shared" si="1"/>
        <v/>
      </c>
    </row>
    <row r="128" spans="1:8" x14ac:dyDescent="0.3">
      <c r="A128" t="s">
        <v>4322</v>
      </c>
      <c r="B128" t="s">
        <v>3120</v>
      </c>
      <c r="C128" t="s">
        <v>3901</v>
      </c>
      <c r="D128" s="7">
        <v>45840</v>
      </c>
      <c r="E128">
        <v>164592.45000000001</v>
      </c>
      <c r="F128">
        <v>29626.639999999999</v>
      </c>
      <c r="G128" s="10">
        <f>COUNTIFS(Purchases!$E$4:$E$566,B128,Purchases!$B$4:$B$566,C128)</f>
        <v>1</v>
      </c>
      <c r="H128" s="10" t="str">
        <f t="shared" si="1"/>
        <v/>
      </c>
    </row>
    <row r="129" spans="1:8" x14ac:dyDescent="0.3">
      <c r="A129" t="s">
        <v>4318</v>
      </c>
      <c r="B129" t="s">
        <v>3040</v>
      </c>
      <c r="C129" t="s">
        <v>4209</v>
      </c>
      <c r="D129" s="7">
        <v>45949</v>
      </c>
      <c r="E129">
        <v>626771.6</v>
      </c>
      <c r="F129">
        <v>112818.89</v>
      </c>
      <c r="G129" s="10">
        <f>COUNTIFS(Purchases!$E$4:$E$566,B129,Purchases!$B$4:$B$566,C129)</f>
        <v>1</v>
      </c>
      <c r="H129" s="10" t="str">
        <f t="shared" si="1"/>
        <v/>
      </c>
    </row>
    <row r="130" spans="1:8" x14ac:dyDescent="0.3">
      <c r="A130" t="s">
        <v>4318</v>
      </c>
      <c r="B130" t="s">
        <v>3069</v>
      </c>
      <c r="C130" t="s">
        <v>3272</v>
      </c>
      <c r="D130" s="7">
        <v>45960</v>
      </c>
      <c r="E130">
        <v>507021.6</v>
      </c>
      <c r="F130">
        <v>91263.89</v>
      </c>
      <c r="G130" s="10">
        <f>COUNTIFS(Purchases!$E$4:$E$566,B130,Purchases!$B$4:$B$566,C130)</f>
        <v>1</v>
      </c>
      <c r="H130" s="10" t="str">
        <f t="shared" si="1"/>
        <v/>
      </c>
    </row>
    <row r="131" spans="1:8" x14ac:dyDescent="0.3">
      <c r="A131" t="s">
        <v>4323</v>
      </c>
      <c r="B131" t="s">
        <v>3077</v>
      </c>
      <c r="C131" t="s">
        <v>3805</v>
      </c>
      <c r="D131" s="7">
        <v>45999</v>
      </c>
      <c r="E131">
        <v>264530.15999999997</v>
      </c>
      <c r="F131">
        <v>47615.43</v>
      </c>
      <c r="G131" s="10">
        <f>COUNTIFS(Purchases!$E$4:$E$566,B131,Purchases!$B$4:$B$566,C131)</f>
        <v>1</v>
      </c>
      <c r="H131" s="10" t="str">
        <f t="shared" si="1"/>
        <v/>
      </c>
    </row>
    <row r="132" spans="1:8" x14ac:dyDescent="0.3">
      <c r="A132" t="s">
        <v>4324</v>
      </c>
      <c r="B132" t="s">
        <v>3065</v>
      </c>
      <c r="C132" t="s">
        <v>4137</v>
      </c>
      <c r="D132" s="7">
        <v>45761</v>
      </c>
      <c r="E132">
        <v>4528875.4800000004</v>
      </c>
      <c r="F132">
        <v>815197.59</v>
      </c>
      <c r="G132" s="10">
        <f>COUNTIFS(Purchases!$E$4:$E$566,B132,Purchases!$B$4:$B$566,C132)</f>
        <v>1</v>
      </c>
      <c r="H132" s="10" t="str">
        <f t="shared" ref="H132:H195" si="2">IF(G132=0,"FLAG","")</f>
        <v/>
      </c>
    </row>
    <row r="133" spans="1:8" x14ac:dyDescent="0.3">
      <c r="A133" t="s">
        <v>4324</v>
      </c>
      <c r="B133" t="s">
        <v>3090</v>
      </c>
      <c r="C133" t="s">
        <v>3692</v>
      </c>
      <c r="D133" s="7">
        <v>45765</v>
      </c>
      <c r="E133">
        <v>4602938.58</v>
      </c>
      <c r="F133">
        <v>828528.94</v>
      </c>
      <c r="G133" s="10">
        <f>COUNTIFS(Purchases!$E$4:$E$566,B133,Purchases!$B$4:$B$566,C133)</f>
        <v>2</v>
      </c>
      <c r="H133" s="10" t="str">
        <f t="shared" si="2"/>
        <v/>
      </c>
    </row>
    <row r="134" spans="1:8" x14ac:dyDescent="0.3">
      <c r="A134" t="s">
        <v>4316</v>
      </c>
      <c r="B134" t="s">
        <v>3116</v>
      </c>
      <c r="C134" t="s">
        <v>3817</v>
      </c>
      <c r="D134" s="7">
        <v>45826</v>
      </c>
      <c r="E134">
        <v>532761</v>
      </c>
      <c r="F134">
        <v>95896.98</v>
      </c>
      <c r="G134" s="10">
        <f>COUNTIFS(Purchases!$E$4:$E$566,B134,Purchases!$B$4:$B$566,C134)</f>
        <v>1</v>
      </c>
      <c r="H134" s="10" t="str">
        <f t="shared" si="2"/>
        <v/>
      </c>
    </row>
    <row r="135" spans="1:8" x14ac:dyDescent="0.3">
      <c r="A135" t="s">
        <v>4317</v>
      </c>
      <c r="B135" t="s">
        <v>3065</v>
      </c>
      <c r="C135" t="s">
        <v>4183</v>
      </c>
      <c r="D135" s="7">
        <v>45886</v>
      </c>
      <c r="E135">
        <v>3197842.84</v>
      </c>
      <c r="F135">
        <v>575611.71</v>
      </c>
      <c r="G135" s="10">
        <f>COUNTIFS(Purchases!$E$4:$E$566,B135,Purchases!$B$4:$B$566,C135)</f>
        <v>1</v>
      </c>
      <c r="H135" s="10" t="str">
        <f t="shared" si="2"/>
        <v/>
      </c>
    </row>
    <row r="136" spans="1:8" x14ac:dyDescent="0.3">
      <c r="A136" t="s">
        <v>4313</v>
      </c>
      <c r="B136" t="s">
        <v>3101</v>
      </c>
      <c r="C136" t="s">
        <v>4269</v>
      </c>
      <c r="D136" s="7">
        <v>45807</v>
      </c>
      <c r="E136">
        <v>404836.11</v>
      </c>
      <c r="F136">
        <v>72870.5</v>
      </c>
      <c r="G136" s="10">
        <f>COUNTIFS(Purchases!$E$4:$E$566,B136,Purchases!$B$4:$B$566,C136)</f>
        <v>1</v>
      </c>
      <c r="H136" s="10" t="str">
        <f t="shared" si="2"/>
        <v/>
      </c>
    </row>
    <row r="137" spans="1:8" x14ac:dyDescent="0.3">
      <c r="A137" t="s">
        <v>4314</v>
      </c>
      <c r="B137" t="s">
        <v>3125</v>
      </c>
      <c r="C137" t="s">
        <v>3284</v>
      </c>
      <c r="D137" s="7">
        <v>46110</v>
      </c>
      <c r="E137">
        <v>735642.08</v>
      </c>
      <c r="F137">
        <v>132415.57</v>
      </c>
      <c r="G137" s="10">
        <f>COUNTIFS(Purchases!$E$4:$E$566,B137,Purchases!$B$4:$B$566,C137)</f>
        <v>1</v>
      </c>
      <c r="H137" s="10" t="str">
        <f t="shared" si="2"/>
        <v/>
      </c>
    </row>
    <row r="138" spans="1:8" x14ac:dyDescent="0.3">
      <c r="A138" t="s">
        <v>4321</v>
      </c>
      <c r="B138" t="s">
        <v>3077</v>
      </c>
      <c r="C138" t="s">
        <v>3897</v>
      </c>
      <c r="D138" s="7">
        <v>45915</v>
      </c>
      <c r="E138">
        <v>572910.31000000006</v>
      </c>
      <c r="F138">
        <v>103123.86</v>
      </c>
      <c r="G138" s="10">
        <f>COUNTIFS(Purchases!$E$4:$E$566,B138,Purchases!$B$4:$B$566,C138)</f>
        <v>1</v>
      </c>
      <c r="H138" s="10" t="str">
        <f t="shared" si="2"/>
        <v/>
      </c>
    </row>
    <row r="139" spans="1:8" x14ac:dyDescent="0.3">
      <c r="A139" t="s">
        <v>4314</v>
      </c>
      <c r="B139" t="s">
        <v>3145</v>
      </c>
      <c r="C139" t="s">
        <v>4221</v>
      </c>
      <c r="D139" s="7">
        <v>46084</v>
      </c>
      <c r="E139">
        <v>230477.52</v>
      </c>
      <c r="F139">
        <v>41485.949999999997</v>
      </c>
      <c r="G139" s="10">
        <f>COUNTIFS(Purchases!$E$4:$E$566,B139,Purchases!$B$4:$B$566,C139)</f>
        <v>1</v>
      </c>
      <c r="H139" s="10" t="str">
        <f t="shared" si="2"/>
        <v/>
      </c>
    </row>
    <row r="140" spans="1:8" x14ac:dyDescent="0.3">
      <c r="A140" t="s">
        <v>4322</v>
      </c>
      <c r="B140" t="s">
        <v>3141</v>
      </c>
      <c r="C140" t="s">
        <v>4177</v>
      </c>
      <c r="D140" s="7">
        <v>45851</v>
      </c>
      <c r="E140">
        <v>652136.1</v>
      </c>
      <c r="F140">
        <v>117384.5</v>
      </c>
      <c r="G140" s="10">
        <f>COUNTIFS(Purchases!$E$4:$E$566,B140,Purchases!$B$4:$B$566,C140)</f>
        <v>1</v>
      </c>
      <c r="H140" s="10" t="str">
        <f t="shared" si="2"/>
        <v/>
      </c>
    </row>
    <row r="141" spans="1:8" x14ac:dyDescent="0.3">
      <c r="A141" t="s">
        <v>4322</v>
      </c>
      <c r="B141" t="s">
        <v>3069</v>
      </c>
      <c r="C141" t="s">
        <v>4229</v>
      </c>
      <c r="D141" s="7">
        <v>45860</v>
      </c>
      <c r="E141">
        <v>437043.6</v>
      </c>
      <c r="F141">
        <v>78667.850000000006</v>
      </c>
      <c r="G141" s="10">
        <f>COUNTIFS(Purchases!$E$4:$E$566,B141,Purchases!$B$4:$B$566,C141)</f>
        <v>1</v>
      </c>
      <c r="H141" s="10" t="str">
        <f t="shared" si="2"/>
        <v/>
      </c>
    </row>
    <row r="142" spans="1:8" x14ac:dyDescent="0.3">
      <c r="A142" t="s">
        <v>4312</v>
      </c>
      <c r="B142" t="s">
        <v>3097</v>
      </c>
      <c r="C142" t="s">
        <v>3252</v>
      </c>
      <c r="D142" s="7">
        <v>46062</v>
      </c>
      <c r="E142">
        <v>282046.46000000002</v>
      </c>
      <c r="F142">
        <v>50768.36</v>
      </c>
      <c r="G142" s="10">
        <f>COUNTIFS(Purchases!$E$4:$E$566,B142,Purchases!$B$4:$B$566,C142)</f>
        <v>1</v>
      </c>
      <c r="H142" s="10" t="str">
        <f t="shared" si="2"/>
        <v/>
      </c>
    </row>
    <row r="143" spans="1:8" x14ac:dyDescent="0.3">
      <c r="A143" t="s">
        <v>4322</v>
      </c>
      <c r="B143" t="s">
        <v>3097</v>
      </c>
      <c r="C143" t="s">
        <v>3577</v>
      </c>
      <c r="D143" s="7">
        <v>45856</v>
      </c>
      <c r="E143">
        <v>321206.40000000002</v>
      </c>
      <c r="F143">
        <v>57817.15</v>
      </c>
      <c r="G143" s="10">
        <f>COUNTIFS(Purchases!$E$4:$E$566,B143,Purchases!$B$4:$B$566,C143)</f>
        <v>1</v>
      </c>
      <c r="H143" s="10" t="str">
        <f t="shared" si="2"/>
        <v/>
      </c>
    </row>
    <row r="144" spans="1:8" x14ac:dyDescent="0.3">
      <c r="A144" t="s">
        <v>4324</v>
      </c>
      <c r="B144" t="s">
        <v>3152</v>
      </c>
      <c r="C144" t="s">
        <v>3935</v>
      </c>
      <c r="D144" s="7">
        <v>45762</v>
      </c>
      <c r="E144">
        <v>522819.72</v>
      </c>
      <c r="F144">
        <v>26140.99</v>
      </c>
      <c r="G144" s="10">
        <f>COUNTIFS(Purchases!$E$4:$E$566,B144,Purchases!$B$4:$B$566,C144)</f>
        <v>1</v>
      </c>
      <c r="H144" s="10" t="str">
        <f t="shared" si="2"/>
        <v/>
      </c>
    </row>
    <row r="145" spans="1:8" x14ac:dyDescent="0.3">
      <c r="A145" t="s">
        <v>4317</v>
      </c>
      <c r="B145" t="s">
        <v>3085</v>
      </c>
      <c r="C145" t="s">
        <v>3388</v>
      </c>
      <c r="D145" s="7">
        <v>45900</v>
      </c>
      <c r="E145">
        <v>0</v>
      </c>
      <c r="F145">
        <v>0</v>
      </c>
      <c r="G145" s="10">
        <f>COUNTIFS(Purchases!$E$4:$E$566,B145,Purchases!$B$4:$B$566,C145)</f>
        <v>1</v>
      </c>
      <c r="H145" s="10" t="str">
        <f t="shared" si="2"/>
        <v/>
      </c>
    </row>
    <row r="146" spans="1:8" x14ac:dyDescent="0.3">
      <c r="A146" t="s">
        <v>4321</v>
      </c>
      <c r="B146" t="s">
        <v>3149</v>
      </c>
      <c r="C146" t="s">
        <v>3809</v>
      </c>
      <c r="D146" s="7">
        <v>45926</v>
      </c>
      <c r="E146">
        <v>1402208.17</v>
      </c>
      <c r="F146">
        <v>252397.47</v>
      </c>
      <c r="G146" s="10">
        <f>COUNTIFS(Purchases!$E$4:$E$566,B146,Purchases!$B$4:$B$566,C146)</f>
        <v>1</v>
      </c>
      <c r="H146" s="10" t="str">
        <f t="shared" si="2"/>
        <v/>
      </c>
    </row>
    <row r="147" spans="1:8" x14ac:dyDescent="0.3">
      <c r="A147" t="s">
        <v>4323</v>
      </c>
      <c r="B147" t="s">
        <v>3109</v>
      </c>
      <c r="C147" t="s">
        <v>3919</v>
      </c>
      <c r="D147" s="7">
        <v>46014</v>
      </c>
      <c r="E147">
        <v>147679.64000000001</v>
      </c>
      <c r="F147">
        <v>26582.34</v>
      </c>
      <c r="G147" s="10">
        <f>COUNTIFS(Purchases!$E$4:$E$566,B147,Purchases!$B$4:$B$566,C147)</f>
        <v>1</v>
      </c>
      <c r="H147" s="10" t="str">
        <f t="shared" si="2"/>
        <v/>
      </c>
    </row>
    <row r="148" spans="1:8" x14ac:dyDescent="0.3">
      <c r="A148" t="s">
        <v>4316</v>
      </c>
      <c r="B148" t="s">
        <v>3050</v>
      </c>
      <c r="C148" t="s">
        <v>4119</v>
      </c>
      <c r="D148" s="7">
        <v>45838</v>
      </c>
      <c r="E148">
        <v>184878.12</v>
      </c>
      <c r="F148">
        <v>33278.06</v>
      </c>
      <c r="G148" s="10">
        <f>COUNTIFS(Purchases!$E$4:$E$566,B148,Purchases!$B$4:$B$566,C148)</f>
        <v>1</v>
      </c>
      <c r="H148" s="10" t="str">
        <f t="shared" si="2"/>
        <v/>
      </c>
    </row>
    <row r="149" spans="1:8" x14ac:dyDescent="0.3">
      <c r="A149" t="s">
        <v>4318</v>
      </c>
      <c r="B149" t="s">
        <v>3125</v>
      </c>
      <c r="C149" t="s">
        <v>3280</v>
      </c>
      <c r="D149" s="7">
        <v>45961</v>
      </c>
      <c r="E149">
        <v>370102.2</v>
      </c>
      <c r="F149">
        <v>66618.399999999994</v>
      </c>
      <c r="G149" s="10">
        <f>COUNTIFS(Purchases!$E$4:$E$566,B149,Purchases!$B$4:$B$566,C149)</f>
        <v>1</v>
      </c>
      <c r="H149" s="10" t="str">
        <f t="shared" si="2"/>
        <v/>
      </c>
    </row>
    <row r="150" spans="1:8" x14ac:dyDescent="0.3">
      <c r="A150" t="s">
        <v>4319</v>
      </c>
      <c r="B150" t="s">
        <v>3149</v>
      </c>
      <c r="C150" t="s">
        <v>4053</v>
      </c>
      <c r="D150" s="7">
        <v>45981</v>
      </c>
      <c r="E150">
        <v>199157</v>
      </c>
      <c r="F150">
        <v>35848.26</v>
      </c>
      <c r="G150" s="10">
        <f>COUNTIFS(Purchases!$E$4:$E$566,B150,Purchases!$B$4:$B$566,C150)</f>
        <v>1</v>
      </c>
      <c r="H150" s="10" t="str">
        <f t="shared" si="2"/>
        <v/>
      </c>
    </row>
    <row r="151" spans="1:8" x14ac:dyDescent="0.3">
      <c r="A151" t="s">
        <v>4322</v>
      </c>
      <c r="B151" t="s">
        <v>3137</v>
      </c>
      <c r="C151" t="s">
        <v>4023</v>
      </c>
      <c r="D151" s="7">
        <v>45845</v>
      </c>
      <c r="E151">
        <v>4766396.25</v>
      </c>
      <c r="F151">
        <v>857951.32</v>
      </c>
      <c r="G151" s="10">
        <f>COUNTIFS(Purchases!$E$4:$E$566,B151,Purchases!$B$4:$B$566,C151)</f>
        <v>1</v>
      </c>
      <c r="H151" s="10" t="str">
        <f t="shared" si="2"/>
        <v/>
      </c>
    </row>
    <row r="152" spans="1:8" x14ac:dyDescent="0.3">
      <c r="A152" t="s">
        <v>4319</v>
      </c>
      <c r="B152" t="s">
        <v>3085</v>
      </c>
      <c r="C152" t="s">
        <v>3228</v>
      </c>
      <c r="D152" s="7">
        <v>45974</v>
      </c>
      <c r="E152">
        <v>0</v>
      </c>
      <c r="F152">
        <v>0</v>
      </c>
      <c r="G152" s="10">
        <f>COUNTIFS(Purchases!$E$4:$E$566,B152,Purchases!$B$4:$B$566,C152)</f>
        <v>1</v>
      </c>
      <c r="H152" s="10" t="str">
        <f t="shared" si="2"/>
        <v/>
      </c>
    </row>
    <row r="153" spans="1:8" x14ac:dyDescent="0.3">
      <c r="A153" t="s">
        <v>4321</v>
      </c>
      <c r="B153" t="s">
        <v>3034</v>
      </c>
      <c r="C153" t="s">
        <v>4283</v>
      </c>
      <c r="D153" s="7">
        <v>45913</v>
      </c>
      <c r="E153">
        <v>4970469.0199999996</v>
      </c>
      <c r="F153">
        <v>894684.42</v>
      </c>
      <c r="G153" s="10">
        <f>COUNTIFS(Purchases!$E$4:$E$566,B153,Purchases!$B$4:$B$566,C153)</f>
        <v>1</v>
      </c>
      <c r="H153" s="10" t="str">
        <f t="shared" si="2"/>
        <v/>
      </c>
    </row>
    <row r="154" spans="1:8" x14ac:dyDescent="0.3">
      <c r="A154" t="s">
        <v>4323</v>
      </c>
      <c r="B154" t="s">
        <v>3073</v>
      </c>
      <c r="C154" t="s">
        <v>3474</v>
      </c>
      <c r="D154" s="7">
        <v>46000</v>
      </c>
      <c r="E154">
        <v>116548.68</v>
      </c>
      <c r="F154">
        <v>20978.76</v>
      </c>
      <c r="G154" s="10">
        <f>COUNTIFS(Purchases!$E$4:$E$566,B154,Purchases!$B$4:$B$566,C154)</f>
        <v>1</v>
      </c>
      <c r="H154" s="10" t="str">
        <f t="shared" si="2"/>
        <v/>
      </c>
    </row>
    <row r="155" spans="1:8" x14ac:dyDescent="0.3">
      <c r="A155" t="s">
        <v>4315</v>
      </c>
      <c r="B155" t="s">
        <v>3116</v>
      </c>
      <c r="C155" t="s">
        <v>4179</v>
      </c>
      <c r="D155" s="7">
        <v>46045</v>
      </c>
      <c r="E155">
        <v>529524.16</v>
      </c>
      <c r="F155">
        <v>95314.35</v>
      </c>
      <c r="G155" s="10">
        <f>COUNTIFS(Purchases!$E$4:$E$566,B155,Purchases!$B$4:$B$566,C155)</f>
        <v>1</v>
      </c>
      <c r="H155" s="10" t="str">
        <f t="shared" si="2"/>
        <v/>
      </c>
    </row>
    <row r="156" spans="1:8" x14ac:dyDescent="0.3">
      <c r="A156" t="s">
        <v>4315</v>
      </c>
      <c r="B156" t="s">
        <v>3149</v>
      </c>
      <c r="C156" t="s">
        <v>4061</v>
      </c>
      <c r="D156" s="7">
        <v>46035</v>
      </c>
      <c r="E156">
        <v>229169</v>
      </c>
      <c r="F156">
        <v>41250.42</v>
      </c>
      <c r="G156" s="10">
        <f>COUNTIFS(Purchases!$E$4:$E$566,B156,Purchases!$B$4:$B$566,C156)</f>
        <v>1</v>
      </c>
      <c r="H156" s="10" t="str">
        <f t="shared" si="2"/>
        <v/>
      </c>
    </row>
    <row r="157" spans="1:8" x14ac:dyDescent="0.3">
      <c r="A157" t="s">
        <v>4319</v>
      </c>
      <c r="B157" t="s">
        <v>3149</v>
      </c>
      <c r="C157" t="s">
        <v>3448</v>
      </c>
      <c r="D157" s="7">
        <v>45982</v>
      </c>
      <c r="E157">
        <v>858702.29</v>
      </c>
      <c r="F157">
        <v>154566.41</v>
      </c>
      <c r="G157" s="10">
        <f>COUNTIFS(Purchases!$E$4:$E$566,B157,Purchases!$B$4:$B$566,C157)</f>
        <v>1</v>
      </c>
      <c r="H157" s="10" t="str">
        <f t="shared" si="2"/>
        <v/>
      </c>
    </row>
    <row r="158" spans="1:8" x14ac:dyDescent="0.3">
      <c r="A158" t="s">
        <v>4322</v>
      </c>
      <c r="B158" t="s">
        <v>3109</v>
      </c>
      <c r="C158" t="s">
        <v>4045</v>
      </c>
      <c r="D158" s="7">
        <v>45850</v>
      </c>
      <c r="E158">
        <v>69391.759999999995</v>
      </c>
      <c r="F158">
        <v>12490.52</v>
      </c>
      <c r="G158" s="10">
        <f>COUNTIFS(Purchases!$E$4:$E$566,B158,Purchases!$B$4:$B$566,C158)</f>
        <v>1</v>
      </c>
      <c r="H158" s="10" t="str">
        <f t="shared" si="2"/>
        <v/>
      </c>
    </row>
    <row r="159" spans="1:8" x14ac:dyDescent="0.3">
      <c r="A159" t="s">
        <v>4315</v>
      </c>
      <c r="B159" t="s">
        <v>3045</v>
      </c>
      <c r="C159" t="s">
        <v>4087</v>
      </c>
      <c r="D159" s="7">
        <v>46039</v>
      </c>
      <c r="E159">
        <v>249437.5</v>
      </c>
      <c r="F159">
        <v>44898.75</v>
      </c>
      <c r="G159" s="10">
        <f>COUNTIFS(Purchases!$E$4:$E$566,B159,Purchases!$B$4:$B$566,C159)</f>
        <v>1</v>
      </c>
      <c r="H159" s="10" t="str">
        <f t="shared" si="2"/>
        <v/>
      </c>
    </row>
    <row r="160" spans="1:8" x14ac:dyDescent="0.3">
      <c r="A160" t="s">
        <v>4319</v>
      </c>
      <c r="B160" t="s">
        <v>3045</v>
      </c>
      <c r="C160" t="s">
        <v>3458</v>
      </c>
      <c r="D160" s="7">
        <v>45986</v>
      </c>
      <c r="E160">
        <v>344150.43</v>
      </c>
      <c r="F160">
        <v>61947.08</v>
      </c>
      <c r="G160" s="10">
        <f>COUNTIFS(Purchases!$E$4:$E$566,B160,Purchases!$B$4:$B$566,C160)</f>
        <v>1</v>
      </c>
      <c r="H160" s="10" t="str">
        <f t="shared" si="2"/>
        <v/>
      </c>
    </row>
    <row r="161" spans="1:8" x14ac:dyDescent="0.3">
      <c r="A161" t="s">
        <v>4323</v>
      </c>
      <c r="B161" t="s">
        <v>3034</v>
      </c>
      <c r="C161" t="s">
        <v>3545</v>
      </c>
      <c r="D161" s="7">
        <v>45998</v>
      </c>
      <c r="E161">
        <v>1265999.02</v>
      </c>
      <c r="F161">
        <v>227879.82</v>
      </c>
      <c r="G161" s="10">
        <f>COUNTIFS(Purchases!$E$4:$E$566,B161,Purchases!$B$4:$B$566,C161)</f>
        <v>1</v>
      </c>
      <c r="H161" s="10" t="str">
        <f t="shared" si="2"/>
        <v/>
      </c>
    </row>
    <row r="162" spans="1:8" x14ac:dyDescent="0.3">
      <c r="A162" t="s">
        <v>4319</v>
      </c>
      <c r="B162" t="s">
        <v>3050</v>
      </c>
      <c r="C162" t="s">
        <v>3929</v>
      </c>
      <c r="D162" s="7">
        <v>45990</v>
      </c>
      <c r="E162">
        <v>376524.98</v>
      </c>
      <c r="F162">
        <v>67774.5</v>
      </c>
      <c r="G162" s="10">
        <f>COUNTIFS(Purchases!$E$4:$E$566,B162,Purchases!$B$4:$B$566,C162)</f>
        <v>1</v>
      </c>
      <c r="H162" s="10" t="str">
        <f t="shared" si="2"/>
        <v/>
      </c>
    </row>
    <row r="163" spans="1:8" x14ac:dyDescent="0.3">
      <c r="A163" t="s">
        <v>4317</v>
      </c>
      <c r="B163" t="s">
        <v>3045</v>
      </c>
      <c r="C163" t="s">
        <v>3781</v>
      </c>
      <c r="D163" s="7">
        <v>45881</v>
      </c>
      <c r="E163">
        <v>518071.08</v>
      </c>
      <c r="F163">
        <v>93252.79</v>
      </c>
      <c r="G163" s="10">
        <f>COUNTIFS(Purchases!$E$4:$E$566,B163,Purchases!$B$4:$B$566,C163)</f>
        <v>1</v>
      </c>
      <c r="H163" s="10" t="str">
        <f t="shared" si="2"/>
        <v/>
      </c>
    </row>
    <row r="164" spans="1:8" x14ac:dyDescent="0.3">
      <c r="A164" t="s">
        <v>4315</v>
      </c>
      <c r="B164" t="s">
        <v>3097</v>
      </c>
      <c r="C164" t="s">
        <v>3775</v>
      </c>
      <c r="D164" s="7">
        <v>46040</v>
      </c>
      <c r="E164">
        <v>105056.75</v>
      </c>
      <c r="F164">
        <v>18910.22</v>
      </c>
      <c r="G164" s="10">
        <f>COUNTIFS(Purchases!$E$4:$E$566,B164,Purchases!$B$4:$B$566,C164)</f>
        <v>1</v>
      </c>
      <c r="H164" s="10" t="str">
        <f t="shared" si="2"/>
        <v/>
      </c>
    </row>
    <row r="165" spans="1:8" x14ac:dyDescent="0.3">
      <c r="A165" t="s">
        <v>4322</v>
      </c>
      <c r="B165" t="s">
        <v>3116</v>
      </c>
      <c r="C165" t="s">
        <v>3480</v>
      </c>
      <c r="D165" s="7">
        <v>45842</v>
      </c>
      <c r="E165">
        <v>780135.11</v>
      </c>
      <c r="F165">
        <v>140424.32000000001</v>
      </c>
      <c r="G165" s="10">
        <f>COUNTIFS(Purchases!$E$4:$E$566,B165,Purchases!$B$4:$B$566,C165)</f>
        <v>1</v>
      </c>
      <c r="H165" s="10" t="str">
        <f t="shared" si="2"/>
        <v/>
      </c>
    </row>
    <row r="166" spans="1:8" x14ac:dyDescent="0.3">
      <c r="A166" t="s">
        <v>4321</v>
      </c>
      <c r="B166" t="s">
        <v>3097</v>
      </c>
      <c r="C166" t="s">
        <v>3676</v>
      </c>
      <c r="D166" s="7">
        <v>45906</v>
      </c>
      <c r="E166">
        <v>465060.96</v>
      </c>
      <c r="F166">
        <v>83710.97</v>
      </c>
      <c r="G166" s="10">
        <f>COUNTIFS(Purchases!$E$4:$E$566,B166,Purchases!$B$4:$B$566,C166)</f>
        <v>1</v>
      </c>
      <c r="H166" s="10" t="str">
        <f t="shared" si="2"/>
        <v/>
      </c>
    </row>
    <row r="167" spans="1:8" x14ac:dyDescent="0.3">
      <c r="A167" t="s">
        <v>4318</v>
      </c>
      <c r="B167" t="s">
        <v>3152</v>
      </c>
      <c r="C167" t="s">
        <v>3506</v>
      </c>
      <c r="D167" s="7">
        <v>45937</v>
      </c>
      <c r="E167">
        <v>20251.71</v>
      </c>
      <c r="F167">
        <v>1012.59</v>
      </c>
      <c r="G167" s="10">
        <f>COUNTIFS(Purchases!$E$4:$E$566,B167,Purchases!$B$4:$B$566,C167)</f>
        <v>1</v>
      </c>
      <c r="H167" s="10" t="str">
        <f t="shared" si="2"/>
        <v/>
      </c>
    </row>
    <row r="168" spans="1:8" x14ac:dyDescent="0.3">
      <c r="A168" t="s">
        <v>4324</v>
      </c>
      <c r="B168" t="s">
        <v>3105</v>
      </c>
      <c r="C168" t="s">
        <v>4145</v>
      </c>
      <c r="D168" s="7">
        <v>45767</v>
      </c>
      <c r="E168">
        <v>380681.4</v>
      </c>
      <c r="F168">
        <v>19034.07</v>
      </c>
      <c r="G168" s="10">
        <f>COUNTIFS(Purchases!$E$4:$E$566,B168,Purchases!$B$4:$B$566,C168)</f>
        <v>1</v>
      </c>
      <c r="H168" s="10" t="str">
        <f t="shared" si="2"/>
        <v/>
      </c>
    </row>
    <row r="169" spans="1:8" x14ac:dyDescent="0.3">
      <c r="A169" t="s">
        <v>4321</v>
      </c>
      <c r="B169" t="s">
        <v>3090</v>
      </c>
      <c r="C169" t="s">
        <v>4055</v>
      </c>
      <c r="D169" s="7">
        <v>45918</v>
      </c>
      <c r="E169">
        <v>4563066.24</v>
      </c>
      <c r="F169">
        <v>821351.92</v>
      </c>
      <c r="G169" s="10">
        <f>COUNTIFS(Purchases!$E$4:$E$566,B169,Purchases!$B$4:$B$566,C169)</f>
        <v>1</v>
      </c>
      <c r="H169" s="10" t="str">
        <f t="shared" si="2"/>
        <v/>
      </c>
    </row>
    <row r="170" spans="1:8" x14ac:dyDescent="0.3">
      <c r="A170" t="s">
        <v>4313</v>
      </c>
      <c r="B170" t="s">
        <v>3109</v>
      </c>
      <c r="C170" t="s">
        <v>3913</v>
      </c>
      <c r="D170" s="7">
        <v>45808</v>
      </c>
      <c r="E170">
        <v>147346.42000000001</v>
      </c>
      <c r="F170">
        <v>26522.36</v>
      </c>
      <c r="G170" s="10">
        <f>COUNTIFS(Purchases!$E$4:$E$566,B170,Purchases!$B$4:$B$566,C170)</f>
        <v>1</v>
      </c>
      <c r="H170" s="10" t="str">
        <f t="shared" si="2"/>
        <v/>
      </c>
    </row>
    <row r="171" spans="1:8" x14ac:dyDescent="0.3">
      <c r="A171" t="s">
        <v>4321</v>
      </c>
      <c r="B171" t="s">
        <v>3105</v>
      </c>
      <c r="C171" t="s">
        <v>3438</v>
      </c>
      <c r="D171" s="7">
        <v>45909</v>
      </c>
      <c r="E171">
        <v>750535.2</v>
      </c>
      <c r="F171">
        <v>37526.76</v>
      </c>
      <c r="G171" s="10">
        <f>COUNTIFS(Purchases!$E$4:$E$566,B171,Purchases!$B$4:$B$566,C171)</f>
        <v>1</v>
      </c>
      <c r="H171" s="10" t="str">
        <f t="shared" si="2"/>
        <v/>
      </c>
    </row>
    <row r="172" spans="1:8" x14ac:dyDescent="0.3">
      <c r="A172" t="s">
        <v>4315</v>
      </c>
      <c r="B172" t="s">
        <v>3093</v>
      </c>
      <c r="C172" t="s">
        <v>3202</v>
      </c>
      <c r="D172" s="7">
        <v>46042</v>
      </c>
      <c r="E172">
        <v>236886</v>
      </c>
      <c r="F172">
        <v>42639.48</v>
      </c>
      <c r="G172" s="10">
        <f>COUNTIFS(Purchases!$E$4:$E$566,B172,Purchases!$B$4:$B$566,C172)</f>
        <v>1</v>
      </c>
      <c r="H172" s="10" t="str">
        <f t="shared" si="2"/>
        <v/>
      </c>
    </row>
    <row r="173" spans="1:8" x14ac:dyDescent="0.3">
      <c r="A173" t="s">
        <v>4316</v>
      </c>
      <c r="B173" t="s">
        <v>3152</v>
      </c>
      <c r="C173" t="s">
        <v>3811</v>
      </c>
      <c r="D173" s="7">
        <v>45838</v>
      </c>
      <c r="E173">
        <v>249595.06</v>
      </c>
      <c r="F173">
        <v>12479.75</v>
      </c>
      <c r="G173" s="10">
        <f>COUNTIFS(Purchases!$E$4:$E$566,B173,Purchases!$B$4:$B$566,C173)</f>
        <v>1</v>
      </c>
      <c r="H173" s="10" t="str">
        <f t="shared" si="2"/>
        <v/>
      </c>
    </row>
    <row r="174" spans="1:8" x14ac:dyDescent="0.3">
      <c r="A174" t="s">
        <v>4314</v>
      </c>
      <c r="B174" t="s">
        <v>3141</v>
      </c>
      <c r="C174" t="s">
        <v>3909</v>
      </c>
      <c r="D174" s="7">
        <v>46089</v>
      </c>
      <c r="E174">
        <v>797073.9</v>
      </c>
      <c r="F174">
        <v>143473.29999999999</v>
      </c>
      <c r="G174" s="10">
        <f>COUNTIFS(Purchases!$E$4:$E$566,B174,Purchases!$B$4:$B$566,C174)</f>
        <v>1</v>
      </c>
      <c r="H174" s="10" t="str">
        <f t="shared" si="2"/>
        <v/>
      </c>
    </row>
    <row r="175" spans="1:8" x14ac:dyDescent="0.3">
      <c r="A175" t="s">
        <v>4313</v>
      </c>
      <c r="B175" t="s">
        <v>3116</v>
      </c>
      <c r="C175" t="s">
        <v>3945</v>
      </c>
      <c r="D175" s="7">
        <v>45796</v>
      </c>
      <c r="E175">
        <v>211157.52</v>
      </c>
      <c r="F175">
        <v>38008.35</v>
      </c>
      <c r="G175" s="10">
        <f>COUNTIFS(Purchases!$E$4:$E$566,B175,Purchases!$B$4:$B$566,C175)</f>
        <v>1</v>
      </c>
      <c r="H175" s="10" t="str">
        <f t="shared" si="2"/>
        <v/>
      </c>
    </row>
    <row r="176" spans="1:8" x14ac:dyDescent="0.3">
      <c r="A176" t="s">
        <v>4318</v>
      </c>
      <c r="B176" t="s">
        <v>3073</v>
      </c>
      <c r="C176" t="s">
        <v>3599</v>
      </c>
      <c r="D176" s="7">
        <v>45931</v>
      </c>
      <c r="E176">
        <v>581988.54</v>
      </c>
      <c r="F176">
        <v>104757.94</v>
      </c>
      <c r="G176" s="10">
        <f>COUNTIFS(Purchases!$E$4:$E$566,B176,Purchases!$B$4:$B$566,C176)</f>
        <v>2</v>
      </c>
      <c r="H176" s="10" t="str">
        <f t="shared" si="2"/>
        <v/>
      </c>
    </row>
    <row r="177" spans="1:8" x14ac:dyDescent="0.3">
      <c r="A177" t="s">
        <v>4321</v>
      </c>
      <c r="B177" t="s">
        <v>3069</v>
      </c>
      <c r="C177" t="s">
        <v>4001</v>
      </c>
      <c r="D177" s="7">
        <v>45928</v>
      </c>
      <c r="E177">
        <v>588945.28</v>
      </c>
      <c r="F177">
        <v>106010.15</v>
      </c>
      <c r="G177" s="10">
        <f>COUNTIFS(Purchases!$E$4:$E$566,B177,Purchases!$B$4:$B$566,C177)</f>
        <v>1</v>
      </c>
      <c r="H177" s="10" t="str">
        <f t="shared" si="2"/>
        <v/>
      </c>
    </row>
    <row r="178" spans="1:8" x14ac:dyDescent="0.3">
      <c r="A178" t="s">
        <v>4314</v>
      </c>
      <c r="B178" t="s">
        <v>3093</v>
      </c>
      <c r="C178" t="s">
        <v>3396</v>
      </c>
      <c r="D178" s="7">
        <v>46096</v>
      </c>
      <c r="E178">
        <v>368023.59</v>
      </c>
      <c r="F178">
        <v>66244.25</v>
      </c>
      <c r="G178" s="10">
        <f>COUNTIFS(Purchases!$E$4:$E$566,B178,Purchases!$B$4:$B$566,C178)</f>
        <v>1</v>
      </c>
      <c r="H178" s="10" t="str">
        <f t="shared" si="2"/>
        <v/>
      </c>
    </row>
    <row r="179" spans="1:8" x14ac:dyDescent="0.3">
      <c r="A179" t="s">
        <v>4313</v>
      </c>
      <c r="B179" t="s">
        <v>3133</v>
      </c>
      <c r="C179" t="s">
        <v>3771</v>
      </c>
      <c r="D179" s="7">
        <v>45787</v>
      </c>
      <c r="E179">
        <v>178488.54</v>
      </c>
      <c r="F179">
        <v>32127.94</v>
      </c>
      <c r="G179" s="10">
        <f>COUNTIFS(Purchases!$E$4:$E$566,B179,Purchases!$B$4:$B$566,C179)</f>
        <v>1</v>
      </c>
      <c r="H179" s="10" t="str">
        <f t="shared" si="2"/>
        <v/>
      </c>
    </row>
    <row r="180" spans="1:8" x14ac:dyDescent="0.3">
      <c r="A180" t="s">
        <v>4318</v>
      </c>
      <c r="B180" t="s">
        <v>3077</v>
      </c>
      <c r="C180" t="s">
        <v>3428</v>
      </c>
      <c r="D180" s="7">
        <v>45958</v>
      </c>
      <c r="E180">
        <v>39601.17</v>
      </c>
      <c r="F180">
        <v>7128.21</v>
      </c>
      <c r="G180" s="10">
        <f>COUNTIFS(Purchases!$E$4:$E$566,B180,Purchases!$B$4:$B$566,C180)</f>
        <v>1</v>
      </c>
      <c r="H180" s="10" t="str">
        <f t="shared" si="2"/>
        <v/>
      </c>
    </row>
    <row r="181" spans="1:8" x14ac:dyDescent="0.3">
      <c r="A181" t="s">
        <v>4317</v>
      </c>
      <c r="B181" t="s">
        <v>3120</v>
      </c>
      <c r="C181" t="s">
        <v>3304</v>
      </c>
      <c r="D181" s="7">
        <v>45898</v>
      </c>
      <c r="E181">
        <v>441549.15</v>
      </c>
      <c r="F181">
        <v>79478.850000000006</v>
      </c>
      <c r="G181" s="10">
        <f>COUNTIFS(Purchases!$E$4:$E$566,B181,Purchases!$B$4:$B$566,C181)</f>
        <v>1</v>
      </c>
      <c r="H181" s="10" t="str">
        <f t="shared" si="2"/>
        <v/>
      </c>
    </row>
    <row r="182" spans="1:8" x14ac:dyDescent="0.3">
      <c r="A182" t="s">
        <v>4323</v>
      </c>
      <c r="B182" t="s">
        <v>3112</v>
      </c>
      <c r="C182" t="s">
        <v>4275</v>
      </c>
      <c r="D182" s="7">
        <v>46017</v>
      </c>
      <c r="E182">
        <v>2219733.3199999998</v>
      </c>
      <c r="F182">
        <v>399552</v>
      </c>
      <c r="G182" s="10">
        <f>COUNTIFS(Purchases!$E$4:$E$566,B182,Purchases!$B$4:$B$566,C182)</f>
        <v>1</v>
      </c>
      <c r="H182" s="10" t="str">
        <f t="shared" si="2"/>
        <v/>
      </c>
    </row>
    <row r="183" spans="1:8" x14ac:dyDescent="0.3">
      <c r="A183" t="s">
        <v>4313</v>
      </c>
      <c r="B183" t="s">
        <v>3040</v>
      </c>
      <c r="C183" t="s">
        <v>3767</v>
      </c>
      <c r="D183" s="7">
        <v>45804</v>
      </c>
      <c r="E183">
        <v>582154.65</v>
      </c>
      <c r="F183">
        <v>104787.84</v>
      </c>
      <c r="G183" s="10">
        <f>COUNTIFS(Purchases!$E$4:$E$566,B183,Purchases!$B$4:$B$566,C183)</f>
        <v>1</v>
      </c>
      <c r="H183" s="10" t="str">
        <f t="shared" si="2"/>
        <v/>
      </c>
    </row>
    <row r="184" spans="1:8" x14ac:dyDescent="0.3">
      <c r="A184" t="s">
        <v>4321</v>
      </c>
      <c r="B184" t="s">
        <v>3069</v>
      </c>
      <c r="C184" t="s">
        <v>3773</v>
      </c>
      <c r="D184" s="7">
        <v>45918</v>
      </c>
      <c r="E184">
        <v>457730.56</v>
      </c>
      <c r="F184">
        <v>82391.5</v>
      </c>
      <c r="G184" s="10">
        <f>COUNTIFS(Purchases!$E$4:$E$566,B184,Purchases!$B$4:$B$566,C184)</f>
        <v>1</v>
      </c>
      <c r="H184" s="10" t="str">
        <f t="shared" si="2"/>
        <v/>
      </c>
    </row>
    <row r="185" spans="1:8" x14ac:dyDescent="0.3">
      <c r="A185" t="s">
        <v>4318</v>
      </c>
      <c r="B185" t="s">
        <v>3090</v>
      </c>
      <c r="C185" t="s">
        <v>3412</v>
      </c>
      <c r="D185" s="7">
        <v>45940</v>
      </c>
      <c r="E185">
        <v>2324878.35</v>
      </c>
      <c r="F185">
        <v>418478.1</v>
      </c>
      <c r="G185" s="10">
        <f>COUNTIFS(Purchases!$E$4:$E$566,B185,Purchases!$B$4:$B$566,C185)</f>
        <v>1</v>
      </c>
      <c r="H185" s="10" t="str">
        <f t="shared" si="2"/>
        <v/>
      </c>
    </row>
    <row r="186" spans="1:8" x14ac:dyDescent="0.3">
      <c r="A186" t="s">
        <v>4317</v>
      </c>
      <c r="B186" t="s">
        <v>3097</v>
      </c>
      <c r="C186" t="s">
        <v>3624</v>
      </c>
      <c r="D186" s="7">
        <v>45892</v>
      </c>
      <c r="E186">
        <v>126438.86</v>
      </c>
      <c r="F186">
        <v>22758.99</v>
      </c>
      <c r="G186" s="10">
        <f>COUNTIFS(Purchases!$E$4:$E$566,B186,Purchases!$B$4:$B$566,C186)</f>
        <v>1</v>
      </c>
      <c r="H186" s="10" t="str">
        <f t="shared" si="2"/>
        <v/>
      </c>
    </row>
    <row r="187" spans="1:8" x14ac:dyDescent="0.3">
      <c r="A187" t="s">
        <v>4315</v>
      </c>
      <c r="B187" t="s">
        <v>3141</v>
      </c>
      <c r="C187" t="s">
        <v>4097</v>
      </c>
      <c r="D187" s="7">
        <v>46053</v>
      </c>
      <c r="E187">
        <v>271817.71999999997</v>
      </c>
      <c r="F187">
        <v>48927.19</v>
      </c>
      <c r="G187" s="10">
        <f>COUNTIFS(Purchases!$E$4:$E$566,B187,Purchases!$B$4:$B$566,C187)</f>
        <v>1</v>
      </c>
      <c r="H187" s="10" t="str">
        <f t="shared" si="2"/>
        <v/>
      </c>
    </row>
    <row r="188" spans="1:8" x14ac:dyDescent="0.3">
      <c r="A188" t="s">
        <v>4324</v>
      </c>
      <c r="B188" t="s">
        <v>3061</v>
      </c>
      <c r="C188" t="s">
        <v>3705</v>
      </c>
      <c r="D188" s="7">
        <v>45766</v>
      </c>
      <c r="E188">
        <v>0</v>
      </c>
      <c r="F188">
        <v>0</v>
      </c>
      <c r="G188" s="10">
        <f>COUNTIFS(Purchases!$E$4:$E$566,B188,Purchases!$B$4:$B$566,C188)</f>
        <v>1</v>
      </c>
      <c r="H188" s="10" t="str">
        <f t="shared" si="2"/>
        <v/>
      </c>
    </row>
    <row r="189" spans="1:8" x14ac:dyDescent="0.3">
      <c r="A189" t="s">
        <v>4318</v>
      </c>
      <c r="B189" t="s">
        <v>3116</v>
      </c>
      <c r="C189" t="s">
        <v>4233</v>
      </c>
      <c r="D189" s="7">
        <v>45956</v>
      </c>
      <c r="E189">
        <v>561638.22</v>
      </c>
      <c r="F189">
        <v>101094.88</v>
      </c>
      <c r="G189" s="10">
        <f>COUNTIFS(Purchases!$E$4:$E$566,B189,Purchases!$B$4:$B$566,C189)</f>
        <v>1</v>
      </c>
      <c r="H189" s="10" t="str">
        <f t="shared" si="2"/>
        <v/>
      </c>
    </row>
    <row r="190" spans="1:8" x14ac:dyDescent="0.3">
      <c r="A190" t="s">
        <v>4321</v>
      </c>
      <c r="B190" t="s">
        <v>3040</v>
      </c>
      <c r="C190" t="s">
        <v>4227</v>
      </c>
      <c r="D190" s="7">
        <v>45926</v>
      </c>
      <c r="E190">
        <v>584140.43999999994</v>
      </c>
      <c r="F190">
        <v>105145.28</v>
      </c>
      <c r="G190" s="10">
        <f>COUNTIFS(Purchases!$E$4:$E$566,B190,Purchases!$B$4:$B$566,C190)</f>
        <v>1</v>
      </c>
      <c r="H190" s="10" t="str">
        <f t="shared" si="2"/>
        <v/>
      </c>
    </row>
    <row r="191" spans="1:8" x14ac:dyDescent="0.3">
      <c r="A191" t="s">
        <v>4317</v>
      </c>
      <c r="B191" t="s">
        <v>3152</v>
      </c>
      <c r="C191" t="s">
        <v>3703</v>
      </c>
      <c r="D191" s="7">
        <v>45877</v>
      </c>
      <c r="E191">
        <v>248061.42</v>
      </c>
      <c r="F191">
        <v>12403.07</v>
      </c>
      <c r="G191" s="10">
        <f>COUNTIFS(Purchases!$E$4:$E$566,B191,Purchases!$B$4:$B$566,C191)</f>
        <v>1</v>
      </c>
      <c r="H191" s="10" t="str">
        <f t="shared" si="2"/>
        <v/>
      </c>
    </row>
    <row r="192" spans="1:8" x14ac:dyDescent="0.3">
      <c r="A192" t="s">
        <v>4315</v>
      </c>
      <c r="B192" t="s">
        <v>3093</v>
      </c>
      <c r="C192" t="s">
        <v>3444</v>
      </c>
      <c r="D192" s="7">
        <v>46029</v>
      </c>
      <c r="E192">
        <v>464252.46</v>
      </c>
      <c r="F192">
        <v>83565.440000000002</v>
      </c>
      <c r="G192" s="10">
        <f>COUNTIFS(Purchases!$E$4:$E$566,B192,Purchases!$B$4:$B$566,C192)</f>
        <v>1</v>
      </c>
      <c r="H192" s="10" t="str">
        <f t="shared" si="2"/>
        <v/>
      </c>
    </row>
    <row r="193" spans="1:8" x14ac:dyDescent="0.3">
      <c r="A193" t="s">
        <v>4321</v>
      </c>
      <c r="B193" t="s">
        <v>3129</v>
      </c>
      <c r="C193" t="s">
        <v>3498</v>
      </c>
      <c r="D193" s="7">
        <v>45927</v>
      </c>
      <c r="E193">
        <v>506195.36</v>
      </c>
      <c r="F193">
        <v>25309.77</v>
      </c>
      <c r="G193" s="10">
        <f>COUNTIFS(Purchases!$E$4:$E$566,B193,Purchases!$B$4:$B$566,C193)</f>
        <v>1</v>
      </c>
      <c r="H193" s="10" t="str">
        <f t="shared" si="2"/>
        <v/>
      </c>
    </row>
    <row r="194" spans="1:8" x14ac:dyDescent="0.3">
      <c r="A194" t="s">
        <v>4315</v>
      </c>
      <c r="B194" t="s">
        <v>3149</v>
      </c>
      <c r="C194" t="s">
        <v>4131</v>
      </c>
      <c r="D194" s="7">
        <v>46051</v>
      </c>
      <c r="E194">
        <v>297653.84999999998</v>
      </c>
      <c r="F194">
        <v>53577.69</v>
      </c>
      <c r="G194" s="10">
        <f>COUNTIFS(Purchases!$E$4:$E$566,B194,Purchases!$B$4:$B$566,C194)</f>
        <v>1</v>
      </c>
      <c r="H194" s="10" t="str">
        <f t="shared" si="2"/>
        <v/>
      </c>
    </row>
    <row r="195" spans="1:8" x14ac:dyDescent="0.3">
      <c r="A195" t="s">
        <v>4319</v>
      </c>
      <c r="B195" t="s">
        <v>3050</v>
      </c>
      <c r="C195" t="s">
        <v>3312</v>
      </c>
      <c r="D195" s="7">
        <v>45966</v>
      </c>
      <c r="E195">
        <v>351054.72</v>
      </c>
      <c r="F195">
        <v>63189.85</v>
      </c>
      <c r="G195" s="10">
        <f>COUNTIFS(Purchases!$E$4:$E$566,B195,Purchases!$B$4:$B$566,C195)</f>
        <v>1</v>
      </c>
      <c r="H195" s="10" t="str">
        <f t="shared" si="2"/>
        <v/>
      </c>
    </row>
    <row r="196" spans="1:8" x14ac:dyDescent="0.3">
      <c r="A196" t="s">
        <v>4324</v>
      </c>
      <c r="B196" t="s">
        <v>3081</v>
      </c>
      <c r="C196" t="s">
        <v>3731</v>
      </c>
      <c r="D196" s="7">
        <v>45765</v>
      </c>
      <c r="E196">
        <v>258777.36</v>
      </c>
      <c r="F196">
        <v>12938.87</v>
      </c>
      <c r="G196" s="10">
        <f>COUNTIFS(Purchases!$E$4:$E$566,B196,Purchases!$B$4:$B$566,C196)</f>
        <v>1</v>
      </c>
      <c r="H196" s="10" t="str">
        <f t="shared" ref="H196:H259" si="3">IF(G196=0,"FLAG","")</f>
        <v/>
      </c>
    </row>
    <row r="197" spans="1:8" x14ac:dyDescent="0.3">
      <c r="A197" t="s">
        <v>4317</v>
      </c>
      <c r="B197" t="s">
        <v>3093</v>
      </c>
      <c r="C197" t="s">
        <v>3841</v>
      </c>
      <c r="D197" s="7">
        <v>45895</v>
      </c>
      <c r="E197">
        <v>208702.64</v>
      </c>
      <c r="F197">
        <v>37566.480000000003</v>
      </c>
      <c r="G197" s="10">
        <f>COUNTIFS(Purchases!$E$4:$E$566,B197,Purchases!$B$4:$B$566,C197)</f>
        <v>1</v>
      </c>
      <c r="H197" s="10" t="str">
        <f t="shared" si="3"/>
        <v/>
      </c>
    </row>
    <row r="198" spans="1:8" x14ac:dyDescent="0.3">
      <c r="A198" t="s">
        <v>4312</v>
      </c>
      <c r="B198" t="s">
        <v>3081</v>
      </c>
      <c r="C198" t="s">
        <v>4245</v>
      </c>
      <c r="D198" s="7">
        <v>46074</v>
      </c>
      <c r="E198">
        <v>120204.48</v>
      </c>
      <c r="F198">
        <v>6010.22</v>
      </c>
      <c r="G198" s="10">
        <f>COUNTIFS(Purchases!$E$4:$E$566,B198,Purchases!$B$4:$B$566,C198)</f>
        <v>1</v>
      </c>
      <c r="H198" s="10" t="str">
        <f t="shared" si="3"/>
        <v/>
      </c>
    </row>
    <row r="199" spans="1:8" x14ac:dyDescent="0.3">
      <c r="A199" t="s">
        <v>4316</v>
      </c>
      <c r="B199" t="s">
        <v>3125</v>
      </c>
      <c r="C199" t="s">
        <v>3196</v>
      </c>
      <c r="D199" s="7">
        <v>45832</v>
      </c>
      <c r="E199">
        <v>24944</v>
      </c>
      <c r="F199">
        <v>4489.92</v>
      </c>
      <c r="G199" s="10">
        <f>COUNTIFS(Purchases!$E$4:$E$566,B199,Purchases!$B$4:$B$566,C199)</f>
        <v>1</v>
      </c>
      <c r="H199" s="10" t="str">
        <f t="shared" si="3"/>
        <v/>
      </c>
    </row>
    <row r="200" spans="1:8" x14ac:dyDescent="0.3">
      <c r="A200" t="s">
        <v>4318</v>
      </c>
      <c r="B200" t="s">
        <v>3152</v>
      </c>
      <c r="C200" t="s">
        <v>3646</v>
      </c>
      <c r="D200" s="7">
        <v>45948</v>
      </c>
      <c r="E200">
        <v>185544.75</v>
      </c>
      <c r="F200">
        <v>9277.24</v>
      </c>
      <c r="G200" s="10">
        <f>COUNTIFS(Purchases!$E$4:$E$566,B200,Purchases!$B$4:$B$566,C200)</f>
        <v>1</v>
      </c>
      <c r="H200" s="10" t="str">
        <f t="shared" si="3"/>
        <v/>
      </c>
    </row>
    <row r="201" spans="1:8" x14ac:dyDescent="0.3">
      <c r="A201" t="s">
        <v>4319</v>
      </c>
      <c r="B201" t="s">
        <v>3040</v>
      </c>
      <c r="C201" t="s">
        <v>3222</v>
      </c>
      <c r="D201" s="7">
        <v>45989</v>
      </c>
      <c r="E201">
        <v>676929.88</v>
      </c>
      <c r="F201">
        <v>121847.38</v>
      </c>
      <c r="G201" s="10">
        <f>COUNTIFS(Purchases!$E$4:$E$566,B201,Purchases!$B$4:$B$566,C201)</f>
        <v>1</v>
      </c>
      <c r="H201" s="10" t="str">
        <f t="shared" si="3"/>
        <v/>
      </c>
    </row>
    <row r="202" spans="1:8" x14ac:dyDescent="0.3">
      <c r="A202" t="s">
        <v>4321</v>
      </c>
      <c r="B202" t="s">
        <v>3077</v>
      </c>
      <c r="C202" t="s">
        <v>3587</v>
      </c>
      <c r="D202" s="7">
        <v>45928</v>
      </c>
      <c r="E202">
        <v>333036</v>
      </c>
      <c r="F202">
        <v>59946.48</v>
      </c>
      <c r="G202" s="10">
        <f>COUNTIFS(Purchases!$E$4:$E$566,B202,Purchases!$B$4:$B$566,C202)</f>
        <v>1</v>
      </c>
      <c r="H202" s="10" t="str">
        <f t="shared" si="3"/>
        <v/>
      </c>
    </row>
    <row r="203" spans="1:8" x14ac:dyDescent="0.3">
      <c r="A203" t="s">
        <v>4313</v>
      </c>
      <c r="B203" t="s">
        <v>3116</v>
      </c>
      <c r="C203" t="s">
        <v>3514</v>
      </c>
      <c r="D203" s="7">
        <v>45801</v>
      </c>
      <c r="E203">
        <v>198196.56</v>
      </c>
      <c r="F203">
        <v>35675.379999999997</v>
      </c>
      <c r="G203" s="10">
        <f>COUNTIFS(Purchases!$E$4:$E$566,B203,Purchases!$B$4:$B$566,C203)</f>
        <v>1</v>
      </c>
      <c r="H203" s="10" t="str">
        <f t="shared" si="3"/>
        <v/>
      </c>
    </row>
    <row r="204" spans="1:8" x14ac:dyDescent="0.3">
      <c r="A204" t="s">
        <v>4315</v>
      </c>
      <c r="B204" t="s">
        <v>3085</v>
      </c>
      <c r="C204" t="s">
        <v>3949</v>
      </c>
      <c r="D204" s="7">
        <v>46024</v>
      </c>
      <c r="E204">
        <v>62626.080000000002</v>
      </c>
      <c r="F204">
        <v>11272.69</v>
      </c>
      <c r="G204" s="10">
        <f>COUNTIFS(Purchases!$E$4:$E$566,B204,Purchases!$B$4:$B$566,C204)</f>
        <v>1</v>
      </c>
      <c r="H204" s="10" t="str">
        <f t="shared" si="3"/>
        <v/>
      </c>
    </row>
    <row r="205" spans="1:8" x14ac:dyDescent="0.3">
      <c r="A205" t="s">
        <v>4318</v>
      </c>
      <c r="B205" t="s">
        <v>3152</v>
      </c>
      <c r="C205" t="s">
        <v>3893</v>
      </c>
      <c r="D205" s="7">
        <v>45941</v>
      </c>
      <c r="E205">
        <v>281093.03999999998</v>
      </c>
      <c r="F205">
        <v>14054.65</v>
      </c>
      <c r="G205" s="10">
        <f>COUNTIFS(Purchases!$E$4:$E$566,B205,Purchases!$B$4:$B$566,C205)</f>
        <v>1</v>
      </c>
      <c r="H205" s="10" t="str">
        <f t="shared" si="3"/>
        <v/>
      </c>
    </row>
    <row r="206" spans="1:8" x14ac:dyDescent="0.3">
      <c r="A206" t="s">
        <v>4315</v>
      </c>
      <c r="B206" t="s">
        <v>3045</v>
      </c>
      <c r="C206" t="s">
        <v>4153</v>
      </c>
      <c r="D206" s="7">
        <v>46040</v>
      </c>
      <c r="E206">
        <v>464655.24</v>
      </c>
      <c r="F206">
        <v>83637.94</v>
      </c>
      <c r="G206" s="10">
        <f>COUNTIFS(Purchases!$E$4:$E$566,B206,Purchases!$B$4:$B$566,C206)</f>
        <v>1</v>
      </c>
      <c r="H206" s="10" t="str">
        <f t="shared" si="3"/>
        <v/>
      </c>
    </row>
    <row r="207" spans="1:8" x14ac:dyDescent="0.3">
      <c r="A207" t="s">
        <v>4318</v>
      </c>
      <c r="B207" t="s">
        <v>3061</v>
      </c>
      <c r="C207" t="s">
        <v>4095</v>
      </c>
      <c r="D207" s="7">
        <v>45932</v>
      </c>
      <c r="E207">
        <v>87297.19</v>
      </c>
      <c r="F207">
        <v>15713.49</v>
      </c>
      <c r="G207" s="10">
        <f>COUNTIFS(Purchases!$E$4:$E$566,B207,Purchases!$B$4:$B$566,C207)</f>
        <v>1</v>
      </c>
      <c r="H207" s="10" t="str">
        <f t="shared" si="3"/>
        <v/>
      </c>
    </row>
    <row r="208" spans="1:8" x14ac:dyDescent="0.3">
      <c r="A208" t="s">
        <v>4321</v>
      </c>
      <c r="B208" t="s">
        <v>3112</v>
      </c>
      <c r="C208" t="s">
        <v>3184</v>
      </c>
      <c r="D208" s="7">
        <v>45904</v>
      </c>
      <c r="E208">
        <v>3901393.3</v>
      </c>
      <c r="F208">
        <v>702250.79</v>
      </c>
      <c r="G208" s="10">
        <f>COUNTIFS(Purchases!$E$4:$E$566,B208,Purchases!$B$4:$B$566,C208)</f>
        <v>1</v>
      </c>
      <c r="H208" s="10" t="str">
        <f t="shared" si="3"/>
        <v/>
      </c>
    </row>
    <row r="209" spans="1:8" x14ac:dyDescent="0.3">
      <c r="A209" t="s">
        <v>4321</v>
      </c>
      <c r="B209" t="s">
        <v>3045</v>
      </c>
      <c r="C209" t="s">
        <v>3308</v>
      </c>
      <c r="D209" s="7">
        <v>45902</v>
      </c>
      <c r="E209">
        <v>429322.95</v>
      </c>
      <c r="F209">
        <v>77278.13</v>
      </c>
      <c r="G209" s="10">
        <f>COUNTIFS(Purchases!$E$4:$E$566,B209,Purchases!$B$4:$B$566,C209)</f>
        <v>1</v>
      </c>
      <c r="H209" s="10" t="str">
        <f t="shared" si="3"/>
        <v/>
      </c>
    </row>
    <row r="210" spans="1:8" x14ac:dyDescent="0.3">
      <c r="A210" t="s">
        <v>4319</v>
      </c>
      <c r="B210" t="s">
        <v>3141</v>
      </c>
      <c r="C210" t="s">
        <v>3531</v>
      </c>
      <c r="D210" s="7">
        <v>45976</v>
      </c>
      <c r="E210">
        <v>225792.84</v>
      </c>
      <c r="F210">
        <v>40642.71</v>
      </c>
      <c r="G210" s="10">
        <f>COUNTIFS(Purchases!$E$4:$E$566,B210,Purchases!$B$4:$B$566,C210)</f>
        <v>1</v>
      </c>
      <c r="H210" s="10" t="str">
        <f t="shared" si="3"/>
        <v/>
      </c>
    </row>
    <row r="211" spans="1:8" x14ac:dyDescent="0.3">
      <c r="A211" t="s">
        <v>4314</v>
      </c>
      <c r="B211" t="s">
        <v>3069</v>
      </c>
      <c r="C211" t="s">
        <v>3410</v>
      </c>
      <c r="D211" s="7">
        <v>46099</v>
      </c>
      <c r="E211">
        <v>360358.62</v>
      </c>
      <c r="F211">
        <v>64864.55</v>
      </c>
      <c r="G211" s="10">
        <f>COUNTIFS(Purchases!$E$4:$E$566,B211,Purchases!$B$4:$B$566,C211)</f>
        <v>1</v>
      </c>
      <c r="H211" s="10" t="str">
        <f t="shared" si="3"/>
        <v/>
      </c>
    </row>
    <row r="212" spans="1:8" x14ac:dyDescent="0.3">
      <c r="A212" t="s">
        <v>4313</v>
      </c>
      <c r="B212" t="s">
        <v>3152</v>
      </c>
      <c r="C212" t="s">
        <v>3853</v>
      </c>
      <c r="D212" s="7">
        <v>45798</v>
      </c>
      <c r="E212">
        <v>163705.71</v>
      </c>
      <c r="F212">
        <v>8185.29</v>
      </c>
      <c r="G212" s="10">
        <f>COUNTIFS(Purchases!$E$4:$E$566,B212,Purchases!$B$4:$B$566,C212)</f>
        <v>1</v>
      </c>
      <c r="H212" s="10" t="str">
        <f t="shared" si="3"/>
        <v/>
      </c>
    </row>
    <row r="213" spans="1:8" x14ac:dyDescent="0.3">
      <c r="A213" t="s">
        <v>4316</v>
      </c>
      <c r="B213" t="s">
        <v>3069</v>
      </c>
      <c r="C213" t="s">
        <v>3927</v>
      </c>
      <c r="D213" s="7">
        <v>45817</v>
      </c>
      <c r="E213">
        <v>314414.09999999998</v>
      </c>
      <c r="F213">
        <v>56594.54</v>
      </c>
      <c r="G213" s="10">
        <f>COUNTIFS(Purchases!$E$4:$E$566,B213,Purchases!$B$4:$B$566,C213)</f>
        <v>1</v>
      </c>
      <c r="H213" s="10" t="str">
        <f t="shared" si="3"/>
        <v/>
      </c>
    </row>
    <row r="214" spans="1:8" x14ac:dyDescent="0.3">
      <c r="A214" t="s">
        <v>4317</v>
      </c>
      <c r="B214" t="s">
        <v>3105</v>
      </c>
      <c r="C214" t="s">
        <v>3991</v>
      </c>
      <c r="D214" s="7">
        <v>45870</v>
      </c>
      <c r="E214">
        <v>95517.2</v>
      </c>
      <c r="F214">
        <v>4775.8599999999997</v>
      </c>
      <c r="G214" s="10">
        <f>COUNTIFS(Purchases!$E$4:$E$566,B214,Purchases!$B$4:$B$566,C214)</f>
        <v>1</v>
      </c>
      <c r="H214" s="10" t="str">
        <f t="shared" si="3"/>
        <v/>
      </c>
    </row>
    <row r="215" spans="1:8" x14ac:dyDescent="0.3">
      <c r="A215" t="s">
        <v>4315</v>
      </c>
      <c r="B215" t="s">
        <v>3093</v>
      </c>
      <c r="C215" t="s">
        <v>3472</v>
      </c>
      <c r="D215" s="7">
        <v>46049</v>
      </c>
      <c r="E215">
        <v>494927.35999999999</v>
      </c>
      <c r="F215">
        <v>89086.92</v>
      </c>
      <c r="G215" s="10">
        <f>COUNTIFS(Purchases!$E$4:$E$566,B215,Purchases!$B$4:$B$566,C215)</f>
        <v>1</v>
      </c>
      <c r="H215" s="10" t="str">
        <f t="shared" si="3"/>
        <v/>
      </c>
    </row>
    <row r="216" spans="1:8" x14ac:dyDescent="0.3">
      <c r="A216" t="s">
        <v>4324</v>
      </c>
      <c r="B216" t="s">
        <v>3129</v>
      </c>
      <c r="C216" t="s">
        <v>4247</v>
      </c>
      <c r="D216" s="7">
        <v>45760</v>
      </c>
      <c r="E216">
        <v>184889.81</v>
      </c>
      <c r="F216">
        <v>9244.49</v>
      </c>
      <c r="G216" s="10">
        <f>COUNTIFS(Purchases!$E$4:$E$566,B216,Purchases!$B$4:$B$566,C216)</f>
        <v>1</v>
      </c>
      <c r="H216" s="10" t="str">
        <f t="shared" si="3"/>
        <v/>
      </c>
    </row>
    <row r="217" spans="1:8" x14ac:dyDescent="0.3">
      <c r="A217" t="s">
        <v>4322</v>
      </c>
      <c r="B217" t="s">
        <v>3149</v>
      </c>
      <c r="C217" t="s">
        <v>3725</v>
      </c>
      <c r="D217" s="7">
        <v>45864</v>
      </c>
      <c r="E217">
        <v>1176982.53</v>
      </c>
      <c r="F217">
        <v>211856.86</v>
      </c>
      <c r="G217" s="10">
        <f>COUNTIFS(Purchases!$E$4:$E$566,B217,Purchases!$B$4:$B$566,C217)</f>
        <v>1</v>
      </c>
      <c r="H217" s="10" t="str">
        <f t="shared" si="3"/>
        <v/>
      </c>
    </row>
    <row r="218" spans="1:8" x14ac:dyDescent="0.3">
      <c r="A218" t="s">
        <v>4317</v>
      </c>
      <c r="B218" t="s">
        <v>3149</v>
      </c>
      <c r="C218" t="s">
        <v>4297</v>
      </c>
      <c r="D218" s="7">
        <v>45895</v>
      </c>
      <c r="E218">
        <v>154019.16</v>
      </c>
      <c r="F218">
        <v>27723.45</v>
      </c>
      <c r="G218" s="10">
        <f>COUNTIFS(Purchases!$E$4:$E$566,B218,Purchases!$B$4:$B$566,C218)</f>
        <v>1</v>
      </c>
      <c r="H218" s="10" t="str">
        <f t="shared" si="3"/>
        <v/>
      </c>
    </row>
    <row r="219" spans="1:8" x14ac:dyDescent="0.3">
      <c r="A219" t="s">
        <v>4317</v>
      </c>
      <c r="B219" t="s">
        <v>3081</v>
      </c>
      <c r="C219" t="s">
        <v>4293</v>
      </c>
      <c r="D219" s="7">
        <v>45882</v>
      </c>
      <c r="E219">
        <v>235204.44</v>
      </c>
      <c r="F219">
        <v>11760.22</v>
      </c>
      <c r="G219" s="10">
        <f>COUNTIFS(Purchases!$E$4:$E$566,B219,Purchases!$B$4:$B$566,C219)</f>
        <v>1</v>
      </c>
      <c r="H219" s="10" t="str">
        <f t="shared" si="3"/>
        <v/>
      </c>
    </row>
    <row r="220" spans="1:8" x14ac:dyDescent="0.3">
      <c r="A220" t="s">
        <v>4321</v>
      </c>
      <c r="B220" t="s">
        <v>3101</v>
      </c>
      <c r="C220" t="s">
        <v>3384</v>
      </c>
      <c r="D220" s="7">
        <v>45912</v>
      </c>
      <c r="E220">
        <v>440762.91</v>
      </c>
      <c r="F220">
        <v>79337.320000000007</v>
      </c>
      <c r="G220" s="10">
        <f>COUNTIFS(Purchases!$E$4:$E$566,B220,Purchases!$B$4:$B$566,C220)</f>
        <v>1</v>
      </c>
      <c r="H220" s="10" t="str">
        <f t="shared" si="3"/>
        <v/>
      </c>
    </row>
    <row r="221" spans="1:8" x14ac:dyDescent="0.3">
      <c r="A221" t="s">
        <v>4316</v>
      </c>
      <c r="B221" t="s">
        <v>3045</v>
      </c>
      <c r="C221" t="s">
        <v>3899</v>
      </c>
      <c r="D221" s="7">
        <v>45817</v>
      </c>
      <c r="E221">
        <v>207490.4</v>
      </c>
      <c r="F221">
        <v>37348.269999999997</v>
      </c>
      <c r="G221" s="10">
        <f>COUNTIFS(Purchases!$E$4:$E$566,B221,Purchases!$B$4:$B$566,C221)</f>
        <v>1</v>
      </c>
      <c r="H221" s="10" t="str">
        <f t="shared" si="3"/>
        <v/>
      </c>
    </row>
    <row r="222" spans="1:8" x14ac:dyDescent="0.3">
      <c r="A222" t="s">
        <v>4321</v>
      </c>
      <c r="B222" t="s">
        <v>3152</v>
      </c>
      <c r="C222" t="s">
        <v>3785</v>
      </c>
      <c r="D222" s="7">
        <v>45920</v>
      </c>
      <c r="E222">
        <v>289903.55</v>
      </c>
      <c r="F222">
        <v>14495.18</v>
      </c>
      <c r="G222" s="10">
        <f>COUNTIFS(Purchases!$E$4:$E$566,B222,Purchases!$B$4:$B$566,C222)</f>
        <v>1</v>
      </c>
      <c r="H222" s="10" t="str">
        <f t="shared" si="3"/>
        <v/>
      </c>
    </row>
    <row r="223" spans="1:8" x14ac:dyDescent="0.3">
      <c r="A223" t="s">
        <v>4319</v>
      </c>
      <c r="B223" t="s">
        <v>3133</v>
      </c>
      <c r="C223" t="s">
        <v>3296</v>
      </c>
      <c r="D223" s="7">
        <v>45985</v>
      </c>
      <c r="E223">
        <v>0</v>
      </c>
      <c r="F223">
        <v>0</v>
      </c>
      <c r="G223" s="10">
        <f>COUNTIFS(Purchases!$E$4:$E$566,B223,Purchases!$B$4:$B$566,C223)</f>
        <v>1</v>
      </c>
      <c r="H223" s="10" t="str">
        <f t="shared" si="3"/>
        <v/>
      </c>
    </row>
    <row r="224" spans="1:8" x14ac:dyDescent="0.3">
      <c r="A224" t="s">
        <v>4314</v>
      </c>
      <c r="B224" t="s">
        <v>3090</v>
      </c>
      <c r="C224" t="s">
        <v>4187</v>
      </c>
      <c r="D224" s="7">
        <v>46089</v>
      </c>
      <c r="E224">
        <v>1284633.72</v>
      </c>
      <c r="F224">
        <v>231234.07</v>
      </c>
      <c r="G224" s="10">
        <f>COUNTIFS(Purchases!$E$4:$E$566,B224,Purchases!$B$4:$B$566,C224)</f>
        <v>1</v>
      </c>
      <c r="H224" s="10" t="str">
        <f t="shared" si="3"/>
        <v/>
      </c>
    </row>
    <row r="225" spans="1:8" x14ac:dyDescent="0.3">
      <c r="A225" t="s">
        <v>4312</v>
      </c>
      <c r="B225" t="s">
        <v>3077</v>
      </c>
      <c r="C225" t="s">
        <v>3326</v>
      </c>
      <c r="D225" s="7">
        <v>46059</v>
      </c>
      <c r="E225">
        <v>915869.68</v>
      </c>
      <c r="F225">
        <v>164856.54</v>
      </c>
      <c r="G225" s="10">
        <f>COUNTIFS(Purchases!$E$4:$E$566,B225,Purchases!$B$4:$B$566,C225)</f>
        <v>1</v>
      </c>
      <c r="H225" s="10" t="str">
        <f t="shared" si="3"/>
        <v/>
      </c>
    </row>
    <row r="226" spans="1:8" x14ac:dyDescent="0.3">
      <c r="A226" t="s">
        <v>4323</v>
      </c>
      <c r="B226" t="s">
        <v>3129</v>
      </c>
      <c r="C226" t="s">
        <v>4165</v>
      </c>
      <c r="D226" s="7">
        <v>45992</v>
      </c>
      <c r="E226">
        <v>308745.3</v>
      </c>
      <c r="F226">
        <v>15437.26</v>
      </c>
      <c r="G226" s="10">
        <f>COUNTIFS(Purchases!$E$4:$E$566,B226,Purchases!$B$4:$B$566,C226)</f>
        <v>1</v>
      </c>
      <c r="H226" s="10" t="str">
        <f t="shared" si="3"/>
        <v/>
      </c>
    </row>
    <row r="227" spans="1:8" x14ac:dyDescent="0.3">
      <c r="A227" t="s">
        <v>4316</v>
      </c>
      <c r="B227" t="s">
        <v>3125</v>
      </c>
      <c r="C227" t="s">
        <v>3190</v>
      </c>
      <c r="D227" s="7">
        <v>45838</v>
      </c>
      <c r="E227">
        <v>419543.74</v>
      </c>
      <c r="F227">
        <v>75517.87</v>
      </c>
      <c r="G227" s="10">
        <f>COUNTIFS(Purchases!$E$4:$E$566,B227,Purchases!$B$4:$B$566,C227)</f>
        <v>1</v>
      </c>
      <c r="H227" s="10" t="str">
        <f t="shared" si="3"/>
        <v/>
      </c>
    </row>
    <row r="228" spans="1:8" x14ac:dyDescent="0.3">
      <c r="A228" t="s">
        <v>4324</v>
      </c>
      <c r="B228" t="s">
        <v>3056</v>
      </c>
      <c r="C228" t="s">
        <v>3877</v>
      </c>
      <c r="D228" s="7">
        <v>45755</v>
      </c>
      <c r="E228">
        <v>375680.79</v>
      </c>
      <c r="F228">
        <v>18784.04</v>
      </c>
      <c r="G228" s="10">
        <f>COUNTIFS(Purchases!$E$4:$E$566,B228,Purchases!$B$4:$B$566,C228)</f>
        <v>1</v>
      </c>
      <c r="H228" s="10" t="str">
        <f t="shared" si="3"/>
        <v/>
      </c>
    </row>
    <row r="229" spans="1:8" x14ac:dyDescent="0.3">
      <c r="A229" t="s">
        <v>4314</v>
      </c>
      <c r="B229" t="s">
        <v>3093</v>
      </c>
      <c r="C229" t="s">
        <v>3204</v>
      </c>
      <c r="D229" s="7">
        <v>46095</v>
      </c>
      <c r="E229">
        <v>193980.12</v>
      </c>
      <c r="F229">
        <v>34916.42</v>
      </c>
      <c r="G229" s="10">
        <f>COUNTIFS(Purchases!$E$4:$E$566,B229,Purchases!$B$4:$B$566,C229)</f>
        <v>1</v>
      </c>
      <c r="H229" s="10" t="str">
        <f t="shared" si="3"/>
        <v/>
      </c>
    </row>
    <row r="230" spans="1:8" x14ac:dyDescent="0.3">
      <c r="A230" t="s">
        <v>4313</v>
      </c>
      <c r="B230" t="s">
        <v>3077</v>
      </c>
      <c r="C230" t="s">
        <v>4127</v>
      </c>
      <c r="D230" s="7">
        <v>45799</v>
      </c>
      <c r="E230">
        <v>294465.59999999998</v>
      </c>
      <c r="F230">
        <v>53003.81</v>
      </c>
      <c r="G230" s="10">
        <f>COUNTIFS(Purchases!$E$4:$E$566,B230,Purchases!$B$4:$B$566,C230)</f>
        <v>1</v>
      </c>
      <c r="H230" s="10" t="str">
        <f t="shared" si="3"/>
        <v/>
      </c>
    </row>
    <row r="231" spans="1:8" x14ac:dyDescent="0.3">
      <c r="A231" t="s">
        <v>4317</v>
      </c>
      <c r="B231" t="s">
        <v>3105</v>
      </c>
      <c r="C231" t="s">
        <v>3282</v>
      </c>
      <c r="D231" s="7">
        <v>45882</v>
      </c>
      <c r="E231">
        <v>288145.62</v>
      </c>
      <c r="F231">
        <v>14407.28</v>
      </c>
      <c r="G231" s="10">
        <f>COUNTIFS(Purchases!$E$4:$E$566,B231,Purchases!$B$4:$B$566,C231)</f>
        <v>1</v>
      </c>
      <c r="H231" s="10" t="str">
        <f t="shared" si="3"/>
        <v/>
      </c>
    </row>
    <row r="232" spans="1:8" x14ac:dyDescent="0.3">
      <c r="A232" t="s">
        <v>4322</v>
      </c>
      <c r="B232" t="s">
        <v>3129</v>
      </c>
      <c r="C232" t="s">
        <v>3979</v>
      </c>
      <c r="D232" s="7">
        <v>45857</v>
      </c>
      <c r="E232">
        <v>56097.91</v>
      </c>
      <c r="F232">
        <v>2804.9</v>
      </c>
      <c r="G232" s="10">
        <f>COUNTIFS(Purchases!$E$4:$E$566,B232,Purchases!$B$4:$B$566,C232)</f>
        <v>1</v>
      </c>
      <c r="H232" s="10" t="str">
        <f t="shared" si="3"/>
        <v/>
      </c>
    </row>
    <row r="233" spans="1:8" x14ac:dyDescent="0.3">
      <c r="A233" t="s">
        <v>4312</v>
      </c>
      <c r="B233" t="s">
        <v>3050</v>
      </c>
      <c r="C233" t="s">
        <v>3889</v>
      </c>
      <c r="D233" s="7">
        <v>46061</v>
      </c>
      <c r="E233">
        <v>1340839.08</v>
      </c>
      <c r="F233">
        <v>241351.03</v>
      </c>
      <c r="G233" s="10">
        <f>COUNTIFS(Purchases!$E$4:$E$566,B233,Purchases!$B$4:$B$566,C233)</f>
        <v>1</v>
      </c>
      <c r="H233" s="10" t="str">
        <f t="shared" si="3"/>
        <v/>
      </c>
    </row>
    <row r="234" spans="1:8" x14ac:dyDescent="0.3">
      <c r="A234" t="s">
        <v>4318</v>
      </c>
      <c r="B234" t="s">
        <v>3112</v>
      </c>
      <c r="C234" t="s">
        <v>3270</v>
      </c>
      <c r="D234" s="7">
        <v>45954</v>
      </c>
      <c r="E234">
        <v>2463073.2799999998</v>
      </c>
      <c r="F234">
        <v>443353.19</v>
      </c>
      <c r="G234" s="10">
        <f>COUNTIFS(Purchases!$E$4:$E$566,B234,Purchases!$B$4:$B$566,C234)</f>
        <v>1</v>
      </c>
      <c r="H234" s="10" t="str">
        <f t="shared" si="3"/>
        <v/>
      </c>
    </row>
    <row r="235" spans="1:8" x14ac:dyDescent="0.3">
      <c r="A235" t="s">
        <v>4314</v>
      </c>
      <c r="B235" t="s">
        <v>3090</v>
      </c>
      <c r="C235" t="s">
        <v>3424</v>
      </c>
      <c r="D235" s="7">
        <v>46098</v>
      </c>
      <c r="E235">
        <v>1748158.2</v>
      </c>
      <c r="F235">
        <v>314668.48</v>
      </c>
      <c r="G235" s="10">
        <f>COUNTIFS(Purchases!$E$4:$E$566,B235,Purchases!$B$4:$B$566,C235)</f>
        <v>1</v>
      </c>
      <c r="H235" s="10" t="str">
        <f t="shared" si="3"/>
        <v/>
      </c>
    </row>
    <row r="236" spans="1:8" x14ac:dyDescent="0.3">
      <c r="A236" t="s">
        <v>4321</v>
      </c>
      <c r="B236" t="s">
        <v>3112</v>
      </c>
      <c r="C236" t="s">
        <v>3238</v>
      </c>
      <c r="D236" s="7">
        <v>45920</v>
      </c>
      <c r="E236">
        <v>3721304.4</v>
      </c>
      <c r="F236">
        <v>669834.79</v>
      </c>
      <c r="G236" s="10">
        <f>COUNTIFS(Purchases!$E$4:$E$566,B236,Purchases!$B$4:$B$566,C236)</f>
        <v>1</v>
      </c>
      <c r="H236" s="10" t="str">
        <f t="shared" si="3"/>
        <v/>
      </c>
    </row>
    <row r="237" spans="1:8" x14ac:dyDescent="0.3">
      <c r="A237" t="s">
        <v>4321</v>
      </c>
      <c r="B237" t="s">
        <v>3116</v>
      </c>
      <c r="C237" t="s">
        <v>3871</v>
      </c>
      <c r="D237" s="7">
        <v>45916</v>
      </c>
      <c r="E237">
        <v>322518.95</v>
      </c>
      <c r="F237">
        <v>58053.41</v>
      </c>
      <c r="G237" s="10">
        <f>COUNTIFS(Purchases!$E$4:$E$566,B237,Purchases!$B$4:$B$566,C237)</f>
        <v>1</v>
      </c>
      <c r="H237" s="10" t="str">
        <f t="shared" si="3"/>
        <v/>
      </c>
    </row>
    <row r="238" spans="1:8" x14ac:dyDescent="0.3">
      <c r="A238" t="s">
        <v>4312</v>
      </c>
      <c r="B238" t="s">
        <v>3129</v>
      </c>
      <c r="C238" t="s">
        <v>3573</v>
      </c>
      <c r="D238" s="7">
        <v>46081</v>
      </c>
      <c r="E238">
        <v>304750.34999999998</v>
      </c>
      <c r="F238">
        <v>15237.52</v>
      </c>
      <c r="G238" s="10">
        <f>COUNTIFS(Purchases!$E$4:$E$566,B238,Purchases!$B$4:$B$566,C238)</f>
        <v>1</v>
      </c>
      <c r="H238" s="10" t="str">
        <f t="shared" si="3"/>
        <v/>
      </c>
    </row>
    <row r="239" spans="1:8" x14ac:dyDescent="0.3">
      <c r="A239" t="s">
        <v>4314</v>
      </c>
      <c r="B239" t="s">
        <v>3077</v>
      </c>
      <c r="C239" t="s">
        <v>4111</v>
      </c>
      <c r="D239" s="7">
        <v>46085</v>
      </c>
      <c r="E239">
        <v>77759.839999999997</v>
      </c>
      <c r="F239">
        <v>13996.77</v>
      </c>
      <c r="G239" s="10">
        <f>COUNTIFS(Purchases!$E$4:$E$566,B239,Purchases!$B$4:$B$566,C239)</f>
        <v>1</v>
      </c>
      <c r="H239" s="10" t="str">
        <f t="shared" si="3"/>
        <v/>
      </c>
    </row>
    <row r="240" spans="1:8" x14ac:dyDescent="0.3">
      <c r="A240" t="s">
        <v>4322</v>
      </c>
      <c r="B240" t="s">
        <v>3116</v>
      </c>
      <c r="C240" t="s">
        <v>3366</v>
      </c>
      <c r="D240" s="7">
        <v>45863</v>
      </c>
      <c r="E240">
        <v>721239.5</v>
      </c>
      <c r="F240">
        <v>129823.11</v>
      </c>
      <c r="G240" s="10">
        <f>COUNTIFS(Purchases!$E$4:$E$566,B240,Purchases!$B$4:$B$566,C240)</f>
        <v>1</v>
      </c>
      <c r="H240" s="10" t="str">
        <f t="shared" si="3"/>
        <v/>
      </c>
    </row>
    <row r="241" spans="1:8" x14ac:dyDescent="0.3">
      <c r="A241" t="s">
        <v>4315</v>
      </c>
      <c r="B241" t="s">
        <v>3133</v>
      </c>
      <c r="C241" t="s">
        <v>3803</v>
      </c>
      <c r="D241" s="7">
        <v>46032</v>
      </c>
      <c r="E241">
        <v>116809.81</v>
      </c>
      <c r="F241">
        <v>21025.77</v>
      </c>
      <c r="G241" s="10">
        <f>COUNTIFS(Purchases!$E$4:$E$566,B241,Purchases!$B$4:$B$566,C241)</f>
        <v>1</v>
      </c>
      <c r="H241" s="10" t="str">
        <f t="shared" si="3"/>
        <v/>
      </c>
    </row>
    <row r="242" spans="1:8" x14ac:dyDescent="0.3">
      <c r="A242" t="s">
        <v>4324</v>
      </c>
      <c r="B242" t="s">
        <v>3105</v>
      </c>
      <c r="C242" t="s">
        <v>3807</v>
      </c>
      <c r="D242" s="7">
        <v>45776</v>
      </c>
      <c r="E242">
        <v>186292.71</v>
      </c>
      <c r="F242">
        <v>9314.64</v>
      </c>
      <c r="G242" s="10">
        <f>COUNTIFS(Purchases!$E$4:$E$566,B242,Purchases!$B$4:$B$566,C242)</f>
        <v>1</v>
      </c>
      <c r="H242" s="10" t="str">
        <f t="shared" si="3"/>
        <v/>
      </c>
    </row>
    <row r="243" spans="1:8" x14ac:dyDescent="0.3">
      <c r="A243" t="s">
        <v>4321</v>
      </c>
      <c r="B243" t="s">
        <v>3152</v>
      </c>
      <c r="C243" t="s">
        <v>4259</v>
      </c>
      <c r="D243" s="7">
        <v>45927</v>
      </c>
      <c r="E243">
        <v>355337.64</v>
      </c>
      <c r="F243">
        <v>17766.88</v>
      </c>
      <c r="G243" s="10">
        <f>COUNTIFS(Purchases!$E$4:$E$566,B243,Purchases!$B$4:$B$566,C243)</f>
        <v>1</v>
      </c>
      <c r="H243" s="10" t="str">
        <f t="shared" si="3"/>
        <v/>
      </c>
    </row>
    <row r="244" spans="1:8" x14ac:dyDescent="0.3">
      <c r="A244" t="s">
        <v>4314</v>
      </c>
      <c r="B244" t="s">
        <v>3145</v>
      </c>
      <c r="C244" t="s">
        <v>3454</v>
      </c>
      <c r="D244" s="7">
        <v>46094</v>
      </c>
      <c r="E244">
        <v>236627.28</v>
      </c>
      <c r="F244">
        <v>42592.91</v>
      </c>
      <c r="G244" s="10">
        <f>COUNTIFS(Purchases!$E$4:$E$566,B244,Purchases!$B$4:$B$566,C244)</f>
        <v>1</v>
      </c>
      <c r="H244" s="10" t="str">
        <f t="shared" si="3"/>
        <v/>
      </c>
    </row>
    <row r="245" spans="1:8" x14ac:dyDescent="0.3">
      <c r="A245" t="s">
        <v>4315</v>
      </c>
      <c r="B245" t="s">
        <v>3145</v>
      </c>
      <c r="C245" t="s">
        <v>3208</v>
      </c>
      <c r="D245" s="7">
        <v>46030</v>
      </c>
      <c r="E245">
        <v>358566.81</v>
      </c>
      <c r="F245">
        <v>64542.03</v>
      </c>
      <c r="G245" s="10">
        <f>COUNTIFS(Purchases!$E$4:$E$566,B245,Purchases!$B$4:$B$566,C245)</f>
        <v>1</v>
      </c>
      <c r="H245" s="10" t="str">
        <f t="shared" si="3"/>
        <v/>
      </c>
    </row>
    <row r="246" spans="1:8" x14ac:dyDescent="0.3">
      <c r="A246" t="s">
        <v>4312</v>
      </c>
      <c r="B246" t="s">
        <v>3069</v>
      </c>
      <c r="C246" t="s">
        <v>4195</v>
      </c>
      <c r="D246" s="7">
        <v>46070</v>
      </c>
      <c r="E246">
        <v>525926.31000000006</v>
      </c>
      <c r="F246">
        <v>94666.74</v>
      </c>
      <c r="G246" s="10">
        <f>COUNTIFS(Purchases!$E$4:$E$566,B246,Purchases!$B$4:$B$566,C246)</f>
        <v>1</v>
      </c>
      <c r="H246" s="10" t="str">
        <f t="shared" si="3"/>
        <v/>
      </c>
    </row>
    <row r="247" spans="1:8" x14ac:dyDescent="0.3">
      <c r="A247" t="s">
        <v>4322</v>
      </c>
      <c r="B247" t="s">
        <v>3050</v>
      </c>
      <c r="C247" t="s">
        <v>3504</v>
      </c>
      <c r="D247" s="7">
        <v>45843</v>
      </c>
      <c r="E247">
        <v>552770.1</v>
      </c>
      <c r="F247">
        <v>99498.62</v>
      </c>
      <c r="G247" s="10">
        <f>COUNTIFS(Purchases!$E$4:$E$566,B247,Purchases!$B$4:$B$566,C247)</f>
        <v>1</v>
      </c>
      <c r="H247" s="10" t="str">
        <f t="shared" si="3"/>
        <v/>
      </c>
    </row>
    <row r="248" spans="1:8" x14ac:dyDescent="0.3">
      <c r="A248" t="s">
        <v>4312</v>
      </c>
      <c r="B248" t="s">
        <v>3056</v>
      </c>
      <c r="C248" t="s">
        <v>3348</v>
      </c>
      <c r="D248" s="7">
        <v>46067</v>
      </c>
      <c r="E248">
        <v>250869.29</v>
      </c>
      <c r="F248">
        <v>12543.46</v>
      </c>
      <c r="G248" s="10">
        <f>COUNTIFS(Purchases!$E$4:$E$566,B248,Purchases!$B$4:$B$566,C248)</f>
        <v>1</v>
      </c>
      <c r="H248" s="10" t="str">
        <f t="shared" si="3"/>
        <v/>
      </c>
    </row>
    <row r="249" spans="1:8" x14ac:dyDescent="0.3">
      <c r="A249" t="s">
        <v>4313</v>
      </c>
      <c r="B249" t="s">
        <v>3056</v>
      </c>
      <c r="C249" t="s">
        <v>3875</v>
      </c>
      <c r="D249" s="7">
        <v>45780</v>
      </c>
      <c r="E249">
        <v>591539.69999999995</v>
      </c>
      <c r="F249">
        <v>29576.98</v>
      </c>
      <c r="G249" s="10">
        <f>COUNTIFS(Purchases!$E$4:$E$566,B249,Purchases!$B$4:$B$566,C249)</f>
        <v>1</v>
      </c>
      <c r="H249" s="10" t="str">
        <f t="shared" si="3"/>
        <v/>
      </c>
    </row>
    <row r="250" spans="1:8" x14ac:dyDescent="0.3">
      <c r="A250" t="s">
        <v>4317</v>
      </c>
      <c r="B250" t="s">
        <v>3125</v>
      </c>
      <c r="C250" t="s">
        <v>3690</v>
      </c>
      <c r="D250" s="7">
        <v>45884</v>
      </c>
      <c r="E250">
        <v>108043.52</v>
      </c>
      <c r="F250">
        <v>19447.830000000002</v>
      </c>
      <c r="G250" s="10">
        <f>COUNTIFS(Purchases!$E$4:$E$566,B250,Purchases!$B$4:$B$566,C250)</f>
        <v>1</v>
      </c>
      <c r="H250" s="10" t="str">
        <f t="shared" si="3"/>
        <v/>
      </c>
    </row>
    <row r="251" spans="1:8" x14ac:dyDescent="0.3">
      <c r="A251" t="s">
        <v>4313</v>
      </c>
      <c r="B251" t="s">
        <v>3156</v>
      </c>
      <c r="C251" t="s">
        <v>3342</v>
      </c>
      <c r="D251" s="7">
        <v>45808</v>
      </c>
      <c r="E251">
        <v>35397.53</v>
      </c>
      <c r="F251">
        <v>6371.56</v>
      </c>
      <c r="G251" s="10">
        <f>COUNTIFS(Purchases!$E$4:$E$566,B251,Purchases!$B$4:$B$566,C251)</f>
        <v>1</v>
      </c>
      <c r="H251" s="10" t="str">
        <f t="shared" si="3"/>
        <v/>
      </c>
    </row>
    <row r="252" spans="1:8" x14ac:dyDescent="0.3">
      <c r="A252" t="s">
        <v>4319</v>
      </c>
      <c r="B252" t="s">
        <v>3056</v>
      </c>
      <c r="C252" t="s">
        <v>4167</v>
      </c>
      <c r="D252" s="7">
        <v>45967</v>
      </c>
      <c r="E252">
        <v>347656.38</v>
      </c>
      <c r="F252">
        <v>17382.82</v>
      </c>
      <c r="G252" s="10">
        <f>COUNTIFS(Purchases!$E$4:$E$566,B252,Purchases!$B$4:$B$566,C252)</f>
        <v>1</v>
      </c>
      <c r="H252" s="10" t="str">
        <f t="shared" si="3"/>
        <v/>
      </c>
    </row>
    <row r="253" spans="1:8" x14ac:dyDescent="0.3">
      <c r="A253" t="s">
        <v>4316</v>
      </c>
      <c r="B253" t="s">
        <v>3061</v>
      </c>
      <c r="C253" t="s">
        <v>3368</v>
      </c>
      <c r="D253" s="7">
        <v>45833</v>
      </c>
      <c r="E253">
        <v>60793.83</v>
      </c>
      <c r="F253">
        <v>10942.89</v>
      </c>
      <c r="G253" s="10">
        <f>COUNTIFS(Purchases!$E$4:$E$566,B253,Purchases!$B$4:$B$566,C253)</f>
        <v>1</v>
      </c>
      <c r="H253" s="10" t="str">
        <f t="shared" si="3"/>
        <v/>
      </c>
    </row>
    <row r="254" spans="1:8" x14ac:dyDescent="0.3">
      <c r="A254" t="s">
        <v>4316</v>
      </c>
      <c r="B254" t="s">
        <v>3109</v>
      </c>
      <c r="C254" t="s">
        <v>3442</v>
      </c>
      <c r="D254" s="7">
        <v>45832</v>
      </c>
      <c r="E254">
        <v>74079.33</v>
      </c>
      <c r="F254">
        <v>13334.28</v>
      </c>
      <c r="G254" s="10">
        <f>COUNTIFS(Purchases!$E$4:$E$566,B254,Purchases!$B$4:$B$566,C254)</f>
        <v>1</v>
      </c>
      <c r="H254" s="10" t="str">
        <f t="shared" si="3"/>
        <v/>
      </c>
    </row>
    <row r="255" spans="1:8" x14ac:dyDescent="0.3">
      <c r="A255" t="s">
        <v>4316</v>
      </c>
      <c r="B255" t="s">
        <v>3090</v>
      </c>
      <c r="C255" t="s">
        <v>3553</v>
      </c>
      <c r="D255" s="7">
        <v>45831</v>
      </c>
      <c r="E255">
        <v>1816157.46</v>
      </c>
      <c r="F255">
        <v>326908.34000000003</v>
      </c>
      <c r="G255" s="10">
        <f>COUNTIFS(Purchases!$E$4:$E$566,B255,Purchases!$B$4:$B$566,C255)</f>
        <v>1</v>
      </c>
      <c r="H255" s="10" t="str">
        <f t="shared" si="3"/>
        <v/>
      </c>
    </row>
    <row r="256" spans="1:8" x14ac:dyDescent="0.3">
      <c r="A256" t="s">
        <v>4312</v>
      </c>
      <c r="B256" t="s">
        <v>3061</v>
      </c>
      <c r="C256" t="s">
        <v>3917</v>
      </c>
      <c r="D256" s="7">
        <v>46072</v>
      </c>
      <c r="E256">
        <v>58386.07</v>
      </c>
      <c r="F256">
        <v>10509.49</v>
      </c>
      <c r="G256" s="10">
        <f>COUNTIFS(Purchases!$E$4:$E$566,B256,Purchases!$B$4:$B$566,C256)</f>
        <v>1</v>
      </c>
      <c r="H256" s="10" t="str">
        <f t="shared" si="3"/>
        <v/>
      </c>
    </row>
    <row r="257" spans="1:8" x14ac:dyDescent="0.3">
      <c r="A257" t="s">
        <v>4317</v>
      </c>
      <c r="B257" t="s">
        <v>3077</v>
      </c>
      <c r="C257" t="s">
        <v>3709</v>
      </c>
      <c r="D257" s="7">
        <v>45871</v>
      </c>
      <c r="E257">
        <v>190924.02</v>
      </c>
      <c r="F257">
        <v>34366.32</v>
      </c>
      <c r="G257" s="10">
        <f>COUNTIFS(Purchases!$E$4:$E$566,B257,Purchases!$B$4:$B$566,C257)</f>
        <v>1</v>
      </c>
      <c r="H257" s="10" t="str">
        <f t="shared" si="3"/>
        <v/>
      </c>
    </row>
    <row r="258" spans="1:8" x14ac:dyDescent="0.3">
      <c r="A258" t="s">
        <v>4312</v>
      </c>
      <c r="B258" t="s">
        <v>3045</v>
      </c>
      <c r="C258" t="s">
        <v>4083</v>
      </c>
      <c r="D258" s="7">
        <v>46068</v>
      </c>
      <c r="E258">
        <v>676603.52</v>
      </c>
      <c r="F258">
        <v>121788.63</v>
      </c>
      <c r="G258" s="10">
        <f>COUNTIFS(Purchases!$E$4:$E$566,B258,Purchases!$B$4:$B$566,C258)</f>
        <v>1</v>
      </c>
      <c r="H258" s="10" t="str">
        <f t="shared" si="3"/>
        <v/>
      </c>
    </row>
    <row r="259" spans="1:8" x14ac:dyDescent="0.3">
      <c r="A259" t="s">
        <v>4314</v>
      </c>
      <c r="B259" t="s">
        <v>3050</v>
      </c>
      <c r="C259" t="s">
        <v>3234</v>
      </c>
      <c r="D259" s="7">
        <v>46103</v>
      </c>
      <c r="E259">
        <v>234466.18</v>
      </c>
      <c r="F259">
        <v>42203.91</v>
      </c>
      <c r="G259" s="10">
        <f>COUNTIFS(Purchases!$E$4:$E$566,B259,Purchases!$B$4:$B$566,C259)</f>
        <v>1</v>
      </c>
      <c r="H259" s="10" t="str">
        <f t="shared" si="3"/>
        <v/>
      </c>
    </row>
    <row r="260" spans="1:8" x14ac:dyDescent="0.3">
      <c r="A260" t="s">
        <v>4323</v>
      </c>
      <c r="B260" t="s">
        <v>3085</v>
      </c>
      <c r="C260" t="s">
        <v>3523</v>
      </c>
      <c r="D260" s="7">
        <v>45998</v>
      </c>
      <c r="E260">
        <v>59680.99</v>
      </c>
      <c r="F260">
        <v>10742.58</v>
      </c>
      <c r="G260" s="10">
        <f>COUNTIFS(Purchases!$E$4:$E$566,B260,Purchases!$B$4:$B$566,C260)</f>
        <v>1</v>
      </c>
      <c r="H260" s="10" t="str">
        <f t="shared" ref="H260:H323" si="4">IF(G260=0,"FLAG","")</f>
        <v/>
      </c>
    </row>
    <row r="261" spans="1:8" x14ac:dyDescent="0.3">
      <c r="A261" t="s">
        <v>4321</v>
      </c>
      <c r="B261" t="s">
        <v>3040</v>
      </c>
      <c r="C261" t="s">
        <v>3843</v>
      </c>
      <c r="D261" s="7">
        <v>45910</v>
      </c>
      <c r="E261">
        <v>315729.23</v>
      </c>
      <c r="F261">
        <v>56831.26</v>
      </c>
      <c r="G261" s="10">
        <f>COUNTIFS(Purchases!$E$4:$E$566,B261,Purchases!$B$4:$B$566,C261)</f>
        <v>1</v>
      </c>
      <c r="H261" s="10" t="str">
        <f t="shared" si="4"/>
        <v/>
      </c>
    </row>
    <row r="262" spans="1:8" x14ac:dyDescent="0.3">
      <c r="A262" t="s">
        <v>4317</v>
      </c>
      <c r="B262" t="s">
        <v>3149</v>
      </c>
      <c r="C262" t="s">
        <v>3569</v>
      </c>
      <c r="D262" s="7">
        <v>45897</v>
      </c>
      <c r="E262">
        <v>1744082.6</v>
      </c>
      <c r="F262">
        <v>313934.87</v>
      </c>
      <c r="G262" s="10">
        <f>COUNTIFS(Purchases!$E$4:$E$566,B262,Purchases!$B$4:$B$566,C262)</f>
        <v>1</v>
      </c>
      <c r="H262" s="10" t="str">
        <f t="shared" si="4"/>
        <v/>
      </c>
    </row>
    <row r="263" spans="1:8" x14ac:dyDescent="0.3">
      <c r="A263" t="s">
        <v>4313</v>
      </c>
      <c r="B263" t="s">
        <v>3145</v>
      </c>
      <c r="C263" t="s">
        <v>3961</v>
      </c>
      <c r="D263" s="7">
        <v>45778</v>
      </c>
      <c r="E263">
        <v>553199.4</v>
      </c>
      <c r="F263">
        <v>99575.89</v>
      </c>
      <c r="G263" s="10">
        <f>COUNTIFS(Purchases!$E$4:$E$566,B263,Purchases!$B$4:$B$566,C263)</f>
        <v>1</v>
      </c>
      <c r="H263" s="10" t="str">
        <f t="shared" si="4"/>
        <v/>
      </c>
    </row>
    <row r="264" spans="1:8" x14ac:dyDescent="0.3">
      <c r="A264" t="s">
        <v>4323</v>
      </c>
      <c r="B264" t="s">
        <v>3129</v>
      </c>
      <c r="C264" t="s">
        <v>3432</v>
      </c>
      <c r="D264" s="7">
        <v>46000</v>
      </c>
      <c r="E264">
        <v>495214.64</v>
      </c>
      <c r="F264">
        <v>24760.73</v>
      </c>
      <c r="G264" s="10">
        <f>COUNTIFS(Purchases!$E$4:$E$566,B264,Purchases!$B$4:$B$566,C264)</f>
        <v>1</v>
      </c>
      <c r="H264" s="10" t="str">
        <f t="shared" si="4"/>
        <v/>
      </c>
    </row>
    <row r="265" spans="1:8" x14ac:dyDescent="0.3">
      <c r="A265" t="s">
        <v>4313</v>
      </c>
      <c r="B265" t="s">
        <v>3093</v>
      </c>
      <c r="C265" t="s">
        <v>3733</v>
      </c>
      <c r="D265" s="7">
        <v>45780</v>
      </c>
      <c r="E265">
        <v>268864.40000000002</v>
      </c>
      <c r="F265">
        <v>48395.59</v>
      </c>
      <c r="G265" s="10">
        <f>COUNTIFS(Purchases!$E$4:$E$566,B265,Purchases!$B$4:$B$566,C265)</f>
        <v>1</v>
      </c>
      <c r="H265" s="10" t="str">
        <f t="shared" si="4"/>
        <v/>
      </c>
    </row>
    <row r="266" spans="1:8" x14ac:dyDescent="0.3">
      <c r="A266" t="s">
        <v>4314</v>
      </c>
      <c r="B266" t="s">
        <v>3050</v>
      </c>
      <c r="C266" t="s">
        <v>3302</v>
      </c>
      <c r="D266" s="7">
        <v>46100</v>
      </c>
      <c r="E266">
        <v>888205.8</v>
      </c>
      <c r="F266">
        <v>159877.04</v>
      </c>
      <c r="G266" s="10">
        <f>COUNTIFS(Purchases!$E$4:$E$566,B266,Purchases!$B$4:$B$566,C266)</f>
        <v>1</v>
      </c>
      <c r="H266" s="10" t="str">
        <f t="shared" si="4"/>
        <v/>
      </c>
    </row>
    <row r="267" spans="1:8" x14ac:dyDescent="0.3">
      <c r="A267" t="s">
        <v>4313</v>
      </c>
      <c r="B267" t="s">
        <v>3129</v>
      </c>
      <c r="C267" t="s">
        <v>3541</v>
      </c>
      <c r="D267" s="7">
        <v>45806</v>
      </c>
      <c r="E267">
        <v>53437.94</v>
      </c>
      <c r="F267">
        <v>2671.9</v>
      </c>
      <c r="G267" s="10">
        <f>COUNTIFS(Purchases!$E$4:$E$566,B267,Purchases!$B$4:$B$566,C267)</f>
        <v>1</v>
      </c>
      <c r="H267" s="10" t="str">
        <f t="shared" si="4"/>
        <v/>
      </c>
    </row>
    <row r="268" spans="1:8" x14ac:dyDescent="0.3">
      <c r="A268" t="s">
        <v>4319</v>
      </c>
      <c r="B268" t="s">
        <v>3065</v>
      </c>
      <c r="C268" t="s">
        <v>3352</v>
      </c>
      <c r="D268" s="7">
        <v>45966</v>
      </c>
      <c r="E268">
        <v>2775353.44</v>
      </c>
      <c r="F268">
        <v>499563.62</v>
      </c>
      <c r="G268" s="10">
        <f>COUNTIFS(Purchases!$E$4:$E$566,B268,Purchases!$B$4:$B$566,C268)</f>
        <v>1</v>
      </c>
      <c r="H268" s="10" t="str">
        <f t="shared" si="4"/>
        <v/>
      </c>
    </row>
    <row r="269" spans="1:8" x14ac:dyDescent="0.3">
      <c r="A269" t="s">
        <v>4321</v>
      </c>
      <c r="B269" t="s">
        <v>3034</v>
      </c>
      <c r="C269" t="s">
        <v>3779</v>
      </c>
      <c r="D269" s="7">
        <v>45906</v>
      </c>
      <c r="E269">
        <v>3467700.48</v>
      </c>
      <c r="F269">
        <v>624186.09</v>
      </c>
      <c r="G269" s="10">
        <f>COUNTIFS(Purchases!$E$4:$E$566,B269,Purchases!$B$4:$B$566,C269)</f>
        <v>1</v>
      </c>
      <c r="H269" s="10" t="str">
        <f t="shared" si="4"/>
        <v/>
      </c>
    </row>
    <row r="270" spans="1:8" x14ac:dyDescent="0.3">
      <c r="A270" t="s">
        <v>4323</v>
      </c>
      <c r="B270" t="s">
        <v>3034</v>
      </c>
      <c r="C270" t="s">
        <v>4143</v>
      </c>
      <c r="D270" s="7">
        <v>46007</v>
      </c>
      <c r="E270">
        <v>4577946.88</v>
      </c>
      <c r="F270">
        <v>824030.44</v>
      </c>
      <c r="G270" s="10">
        <f>COUNTIFS(Purchases!$E$4:$E$566,B270,Purchases!$B$4:$B$566,C270)</f>
        <v>1</v>
      </c>
      <c r="H270" s="10" t="str">
        <f t="shared" si="4"/>
        <v/>
      </c>
    </row>
    <row r="271" spans="1:8" x14ac:dyDescent="0.3">
      <c r="A271" t="s">
        <v>4322</v>
      </c>
      <c r="B271" t="s">
        <v>3045</v>
      </c>
      <c r="C271" t="s">
        <v>3660</v>
      </c>
      <c r="D271" s="7">
        <v>45850</v>
      </c>
      <c r="E271">
        <v>449149.69</v>
      </c>
      <c r="F271">
        <v>80846.94</v>
      </c>
      <c r="G271" s="10">
        <f>COUNTIFS(Purchases!$E$4:$E$566,B271,Purchases!$B$4:$B$566,C271)</f>
        <v>1</v>
      </c>
      <c r="H271" s="10" t="str">
        <f t="shared" si="4"/>
        <v/>
      </c>
    </row>
    <row r="272" spans="1:8" x14ac:dyDescent="0.3">
      <c r="A272" t="s">
        <v>4314</v>
      </c>
      <c r="B272" t="s">
        <v>3073</v>
      </c>
      <c r="C272" t="s">
        <v>4101</v>
      </c>
      <c r="D272" s="7">
        <v>46086</v>
      </c>
      <c r="E272">
        <v>454788.88</v>
      </c>
      <c r="F272">
        <v>81862</v>
      </c>
      <c r="G272" s="10">
        <f>COUNTIFS(Purchases!$E$4:$E$566,B272,Purchases!$B$4:$B$566,C272)</f>
        <v>1</v>
      </c>
      <c r="H272" s="10" t="str">
        <f t="shared" si="4"/>
        <v/>
      </c>
    </row>
    <row r="273" spans="1:8" x14ac:dyDescent="0.3">
      <c r="A273" t="s">
        <v>4313</v>
      </c>
      <c r="B273" t="s">
        <v>3056</v>
      </c>
      <c r="C273" t="s">
        <v>3650</v>
      </c>
      <c r="D273" s="7">
        <v>45781</v>
      </c>
      <c r="E273">
        <v>121563.75</v>
      </c>
      <c r="F273">
        <v>6078.19</v>
      </c>
      <c r="G273" s="10">
        <f>COUNTIFS(Purchases!$E$4:$E$566,B273,Purchases!$B$4:$B$566,C273)</f>
        <v>1</v>
      </c>
      <c r="H273" s="10" t="str">
        <f t="shared" si="4"/>
        <v/>
      </c>
    </row>
    <row r="274" spans="1:8" x14ac:dyDescent="0.3">
      <c r="A274" t="s">
        <v>4314</v>
      </c>
      <c r="B274" t="s">
        <v>3050</v>
      </c>
      <c r="C274" t="s">
        <v>3907</v>
      </c>
      <c r="D274" s="7">
        <v>46089</v>
      </c>
      <c r="E274">
        <v>116768</v>
      </c>
      <c r="F274">
        <v>21018.240000000002</v>
      </c>
      <c r="G274" s="10">
        <f>COUNTIFS(Purchases!$E$4:$E$566,B274,Purchases!$B$4:$B$566,C274)</f>
        <v>1</v>
      </c>
      <c r="H274" s="10" t="str">
        <f t="shared" si="4"/>
        <v/>
      </c>
    </row>
    <row r="275" spans="1:8" x14ac:dyDescent="0.3">
      <c r="A275" t="s">
        <v>4321</v>
      </c>
      <c r="B275" t="s">
        <v>3145</v>
      </c>
      <c r="C275" t="s">
        <v>4039</v>
      </c>
      <c r="D275" s="7">
        <v>45922</v>
      </c>
      <c r="E275">
        <v>586201.94999999995</v>
      </c>
      <c r="F275">
        <v>105516.35</v>
      </c>
      <c r="G275" s="10">
        <f>COUNTIFS(Purchases!$E$4:$E$566,B275,Purchases!$B$4:$B$566,C275)</f>
        <v>1</v>
      </c>
      <c r="H275" s="10" t="str">
        <f t="shared" si="4"/>
        <v/>
      </c>
    </row>
    <row r="276" spans="1:8" x14ac:dyDescent="0.3">
      <c r="A276" t="s">
        <v>4322</v>
      </c>
      <c r="B276" t="s">
        <v>3085</v>
      </c>
      <c r="C276" t="s">
        <v>4155</v>
      </c>
      <c r="D276" s="7">
        <v>45840</v>
      </c>
      <c r="E276">
        <v>124489.28</v>
      </c>
      <c r="F276">
        <v>22408.07</v>
      </c>
      <c r="G276" s="10">
        <f>COUNTIFS(Purchases!$E$4:$E$566,B276,Purchases!$B$4:$B$566,C276)</f>
        <v>1</v>
      </c>
      <c r="H276" s="10" t="str">
        <f t="shared" si="4"/>
        <v/>
      </c>
    </row>
    <row r="277" spans="1:8" x14ac:dyDescent="0.3">
      <c r="A277" t="s">
        <v>4316</v>
      </c>
      <c r="B277" t="s">
        <v>3149</v>
      </c>
      <c r="C277" t="s">
        <v>3821</v>
      </c>
      <c r="D277" s="7">
        <v>45832</v>
      </c>
      <c r="E277">
        <v>309563.8</v>
      </c>
      <c r="F277">
        <v>55721.48</v>
      </c>
      <c r="G277" s="10">
        <f>COUNTIFS(Purchases!$E$4:$E$566,B277,Purchases!$B$4:$B$566,C277)</f>
        <v>1</v>
      </c>
      <c r="H277" s="10" t="str">
        <f t="shared" si="4"/>
        <v/>
      </c>
    </row>
    <row r="278" spans="1:8" x14ac:dyDescent="0.3">
      <c r="A278" t="s">
        <v>4315</v>
      </c>
      <c r="B278" t="s">
        <v>3149</v>
      </c>
      <c r="C278" t="s">
        <v>3356</v>
      </c>
      <c r="D278" s="7">
        <v>46033</v>
      </c>
      <c r="E278">
        <v>1231077.96</v>
      </c>
      <c r="F278">
        <v>221594.03</v>
      </c>
      <c r="G278" s="10">
        <f>COUNTIFS(Purchases!$E$4:$E$566,B278,Purchases!$B$4:$B$566,C278)</f>
        <v>1</v>
      </c>
      <c r="H278" s="10" t="str">
        <f t="shared" si="4"/>
        <v/>
      </c>
    </row>
    <row r="279" spans="1:8" x14ac:dyDescent="0.3">
      <c r="A279" t="s">
        <v>4317</v>
      </c>
      <c r="B279" t="s">
        <v>3152</v>
      </c>
      <c r="C279" t="s">
        <v>3376</v>
      </c>
      <c r="D279" s="7">
        <v>45878</v>
      </c>
      <c r="E279">
        <v>404253.9</v>
      </c>
      <c r="F279">
        <v>20212.7</v>
      </c>
      <c r="G279" s="10">
        <f>COUNTIFS(Purchases!$E$4:$E$566,B279,Purchases!$B$4:$B$566,C279)</f>
        <v>1</v>
      </c>
      <c r="H279" s="10" t="str">
        <f t="shared" si="4"/>
        <v/>
      </c>
    </row>
    <row r="280" spans="1:8" x14ac:dyDescent="0.3">
      <c r="A280" t="s">
        <v>4315</v>
      </c>
      <c r="B280" t="s">
        <v>3145</v>
      </c>
      <c r="C280" t="s">
        <v>4049</v>
      </c>
      <c r="D280" s="7">
        <v>46030</v>
      </c>
      <c r="E280">
        <v>519388.2</v>
      </c>
      <c r="F280">
        <v>93489.88</v>
      </c>
      <c r="G280" s="10">
        <f>COUNTIFS(Purchases!$E$4:$E$566,B280,Purchases!$B$4:$B$566,C280)</f>
        <v>1</v>
      </c>
      <c r="H280" s="10" t="str">
        <f t="shared" si="4"/>
        <v/>
      </c>
    </row>
    <row r="281" spans="1:8" x14ac:dyDescent="0.3">
      <c r="A281" t="s">
        <v>4313</v>
      </c>
      <c r="B281" t="s">
        <v>3116</v>
      </c>
      <c r="C281" t="s">
        <v>3278</v>
      </c>
      <c r="D281" s="7">
        <v>45796</v>
      </c>
      <c r="E281">
        <v>720361.74</v>
      </c>
      <c r="F281">
        <v>129665.11</v>
      </c>
      <c r="G281" s="10">
        <f>COUNTIFS(Purchases!$E$4:$E$566,B281,Purchases!$B$4:$B$566,C281)</f>
        <v>1</v>
      </c>
      <c r="H281" s="10" t="str">
        <f t="shared" si="4"/>
        <v/>
      </c>
    </row>
    <row r="282" spans="1:8" x14ac:dyDescent="0.3">
      <c r="A282" t="s">
        <v>4319</v>
      </c>
      <c r="B282" t="s">
        <v>3050</v>
      </c>
      <c r="C282" t="s">
        <v>3575</v>
      </c>
      <c r="D282" s="7">
        <v>45983</v>
      </c>
      <c r="E282">
        <v>671766</v>
      </c>
      <c r="F282">
        <v>120917.88</v>
      </c>
      <c r="G282" s="10">
        <f>COUNTIFS(Purchases!$E$4:$E$566,B282,Purchases!$B$4:$B$566,C282)</f>
        <v>1</v>
      </c>
      <c r="H282" s="10" t="str">
        <f t="shared" si="4"/>
        <v/>
      </c>
    </row>
    <row r="283" spans="1:8" x14ac:dyDescent="0.3">
      <c r="A283" t="s">
        <v>4321</v>
      </c>
      <c r="B283" t="s">
        <v>3105</v>
      </c>
      <c r="C283" t="s">
        <v>3662</v>
      </c>
      <c r="D283" s="7">
        <v>45901</v>
      </c>
      <c r="E283">
        <v>183736.68</v>
      </c>
      <c r="F283">
        <v>9186.83</v>
      </c>
      <c r="G283" s="10">
        <f>COUNTIFS(Purchases!$E$4:$E$566,B283,Purchases!$B$4:$B$566,C283)</f>
        <v>1</v>
      </c>
      <c r="H283" s="10" t="str">
        <f t="shared" si="4"/>
        <v/>
      </c>
    </row>
    <row r="284" spans="1:8" x14ac:dyDescent="0.3">
      <c r="A284" t="s">
        <v>4316</v>
      </c>
      <c r="B284" t="s">
        <v>3152</v>
      </c>
      <c r="C284" t="s">
        <v>4193</v>
      </c>
      <c r="D284" s="7">
        <v>45813</v>
      </c>
      <c r="E284">
        <v>242707.92</v>
      </c>
      <c r="F284">
        <v>12135.4</v>
      </c>
      <c r="G284" s="10">
        <f>COUNTIFS(Purchases!$E$4:$E$566,B284,Purchases!$B$4:$B$566,C284)</f>
        <v>1</v>
      </c>
      <c r="H284" s="10" t="str">
        <f t="shared" si="4"/>
        <v/>
      </c>
    </row>
    <row r="285" spans="1:8" x14ac:dyDescent="0.3">
      <c r="A285" t="s">
        <v>4312</v>
      </c>
      <c r="B285" t="s">
        <v>3085</v>
      </c>
      <c r="C285" t="s">
        <v>4105</v>
      </c>
      <c r="D285" s="7">
        <v>46075</v>
      </c>
      <c r="E285">
        <v>161557.54999999999</v>
      </c>
      <c r="F285">
        <v>29080.36</v>
      </c>
      <c r="G285" s="10">
        <f>COUNTIFS(Purchases!$E$4:$E$566,B285,Purchases!$B$4:$B$566,C285)</f>
        <v>1</v>
      </c>
      <c r="H285" s="10" t="str">
        <f t="shared" si="4"/>
        <v/>
      </c>
    </row>
    <row r="286" spans="1:8" x14ac:dyDescent="0.3">
      <c r="A286" t="s">
        <v>4323</v>
      </c>
      <c r="B286" t="s">
        <v>3145</v>
      </c>
      <c r="C286" t="s">
        <v>3216</v>
      </c>
      <c r="D286" s="7">
        <v>46014</v>
      </c>
      <c r="E286">
        <v>379822.48</v>
      </c>
      <c r="F286">
        <v>68368.05</v>
      </c>
      <c r="G286" s="10">
        <f>COUNTIFS(Purchases!$E$4:$E$566,B286,Purchases!$B$4:$B$566,C286)</f>
        <v>1</v>
      </c>
      <c r="H286" s="10" t="str">
        <f t="shared" si="4"/>
        <v/>
      </c>
    </row>
    <row r="287" spans="1:8" x14ac:dyDescent="0.3">
      <c r="A287" t="s">
        <v>4313</v>
      </c>
      <c r="B287" t="s">
        <v>3061</v>
      </c>
      <c r="C287" t="s">
        <v>3670</v>
      </c>
      <c r="D287" s="7">
        <v>45789</v>
      </c>
      <c r="E287">
        <v>57148.22</v>
      </c>
      <c r="F287">
        <v>10286.68</v>
      </c>
      <c r="G287" s="10">
        <f>COUNTIFS(Purchases!$E$4:$E$566,B287,Purchases!$B$4:$B$566,C287)</f>
        <v>1</v>
      </c>
      <c r="H287" s="10" t="str">
        <f t="shared" si="4"/>
        <v/>
      </c>
    </row>
    <row r="288" spans="1:8" x14ac:dyDescent="0.3">
      <c r="A288" t="s">
        <v>4317</v>
      </c>
      <c r="B288" t="s">
        <v>3085</v>
      </c>
      <c r="C288" t="s">
        <v>4291</v>
      </c>
      <c r="D288" s="7">
        <v>45892</v>
      </c>
      <c r="E288">
        <v>114741.29</v>
      </c>
      <c r="F288">
        <v>20653.43</v>
      </c>
      <c r="G288" s="10">
        <f>COUNTIFS(Purchases!$E$4:$E$566,B288,Purchases!$B$4:$B$566,C288)</f>
        <v>1</v>
      </c>
      <c r="H288" s="10" t="str">
        <f t="shared" si="4"/>
        <v/>
      </c>
    </row>
    <row r="289" spans="1:8" x14ac:dyDescent="0.3">
      <c r="A289" t="s">
        <v>4323</v>
      </c>
      <c r="B289" t="s">
        <v>3145</v>
      </c>
      <c r="C289" t="s">
        <v>3765</v>
      </c>
      <c r="D289" s="7">
        <v>46014</v>
      </c>
      <c r="E289">
        <v>258744.64</v>
      </c>
      <c r="F289">
        <v>46574.04</v>
      </c>
      <c r="G289" s="10">
        <f>COUNTIFS(Purchases!$E$4:$E$566,B289,Purchases!$B$4:$B$566,C289)</f>
        <v>1</v>
      </c>
      <c r="H289" s="10" t="str">
        <f t="shared" si="4"/>
        <v/>
      </c>
    </row>
    <row r="290" spans="1:8" x14ac:dyDescent="0.3">
      <c r="A290" t="s">
        <v>4315</v>
      </c>
      <c r="B290" t="s">
        <v>3077</v>
      </c>
      <c r="C290" t="s">
        <v>4251</v>
      </c>
      <c r="D290" s="7">
        <v>46032</v>
      </c>
      <c r="E290">
        <v>86794.34</v>
      </c>
      <c r="F290">
        <v>15622.98</v>
      </c>
      <c r="G290" s="10">
        <f>COUNTIFS(Purchases!$E$4:$E$566,B290,Purchases!$B$4:$B$566,C290)</f>
        <v>1</v>
      </c>
      <c r="H290" s="10" t="str">
        <f t="shared" si="4"/>
        <v/>
      </c>
    </row>
    <row r="291" spans="1:8" x14ac:dyDescent="0.3">
      <c r="A291" t="s">
        <v>4314</v>
      </c>
      <c r="B291" t="s">
        <v>3097</v>
      </c>
      <c r="C291" t="s">
        <v>3264</v>
      </c>
      <c r="D291" s="7">
        <v>46099</v>
      </c>
      <c r="E291">
        <v>302772.88</v>
      </c>
      <c r="F291">
        <v>54499.12</v>
      </c>
      <c r="G291" s="10">
        <f>COUNTIFS(Purchases!$E$4:$E$566,B291,Purchases!$B$4:$B$566,C291)</f>
        <v>1</v>
      </c>
      <c r="H291" s="10" t="str">
        <f t="shared" si="4"/>
        <v/>
      </c>
    </row>
    <row r="292" spans="1:8" x14ac:dyDescent="0.3">
      <c r="A292" t="s">
        <v>4322</v>
      </c>
      <c r="B292" t="s">
        <v>3125</v>
      </c>
      <c r="C292" t="s">
        <v>3845</v>
      </c>
      <c r="D292" s="7">
        <v>45851</v>
      </c>
      <c r="E292">
        <v>198720.2</v>
      </c>
      <c r="F292">
        <v>35769.64</v>
      </c>
      <c r="G292" s="10">
        <f>COUNTIFS(Purchases!$E$4:$E$566,B292,Purchases!$B$4:$B$566,C292)</f>
        <v>1</v>
      </c>
      <c r="H292" s="10" t="str">
        <f t="shared" si="4"/>
        <v/>
      </c>
    </row>
    <row r="293" spans="1:8" x14ac:dyDescent="0.3">
      <c r="A293" t="s">
        <v>4315</v>
      </c>
      <c r="B293" t="s">
        <v>3056</v>
      </c>
      <c r="C293" t="s">
        <v>4211</v>
      </c>
      <c r="D293" s="7">
        <v>46032</v>
      </c>
      <c r="E293">
        <v>194799.57</v>
      </c>
      <c r="F293">
        <v>9739.98</v>
      </c>
      <c r="G293" s="10">
        <f>COUNTIFS(Purchases!$E$4:$E$566,B293,Purchases!$B$4:$B$566,C293)</f>
        <v>1</v>
      </c>
      <c r="H293" s="10" t="str">
        <f t="shared" si="4"/>
        <v/>
      </c>
    </row>
    <row r="294" spans="1:8" x14ac:dyDescent="0.3">
      <c r="A294" t="s">
        <v>4313</v>
      </c>
      <c r="B294" t="s">
        <v>3034</v>
      </c>
      <c r="C294" t="s">
        <v>3684</v>
      </c>
      <c r="D294" s="7">
        <v>45803</v>
      </c>
      <c r="E294">
        <v>4179422</v>
      </c>
      <c r="F294">
        <v>752295.96</v>
      </c>
      <c r="G294" s="10">
        <f>COUNTIFS(Purchases!$E$4:$E$566,B294,Purchases!$B$4:$B$566,C294)</f>
        <v>1</v>
      </c>
      <c r="H294" s="10" t="str">
        <f t="shared" si="4"/>
        <v/>
      </c>
    </row>
    <row r="295" spans="1:8" x14ac:dyDescent="0.3">
      <c r="A295" t="s">
        <v>4323</v>
      </c>
      <c r="B295" t="s">
        <v>3065</v>
      </c>
      <c r="C295" t="s">
        <v>3470</v>
      </c>
      <c r="D295" s="7">
        <v>45993</v>
      </c>
      <c r="E295">
        <v>4918101.9800000004</v>
      </c>
      <c r="F295">
        <v>885258.36</v>
      </c>
      <c r="G295" s="10">
        <f>COUNTIFS(Purchases!$E$4:$E$566,B295,Purchases!$B$4:$B$566,C295)</f>
        <v>1</v>
      </c>
      <c r="H295" s="10" t="str">
        <f t="shared" si="4"/>
        <v/>
      </c>
    </row>
    <row r="296" spans="1:8" x14ac:dyDescent="0.3">
      <c r="A296" t="s">
        <v>4323</v>
      </c>
      <c r="B296" t="s">
        <v>3133</v>
      </c>
      <c r="C296" t="s">
        <v>3236</v>
      </c>
      <c r="D296" s="7">
        <v>46015</v>
      </c>
      <c r="E296">
        <v>124671.48</v>
      </c>
      <c r="F296">
        <v>22440.87</v>
      </c>
      <c r="G296" s="10">
        <f>COUNTIFS(Purchases!$E$4:$E$566,B296,Purchases!$B$4:$B$566,C296)</f>
        <v>1</v>
      </c>
      <c r="H296" s="10" t="str">
        <f t="shared" si="4"/>
        <v/>
      </c>
    </row>
    <row r="297" spans="1:8" x14ac:dyDescent="0.3">
      <c r="A297" t="s">
        <v>4316</v>
      </c>
      <c r="B297" t="s">
        <v>3129</v>
      </c>
      <c r="C297" t="s">
        <v>4071</v>
      </c>
      <c r="D297" s="7">
        <v>45830</v>
      </c>
      <c r="E297">
        <v>57946.21</v>
      </c>
      <c r="F297">
        <v>2897.31</v>
      </c>
      <c r="G297" s="10">
        <f>COUNTIFS(Purchases!$E$4:$E$566,B297,Purchases!$B$4:$B$566,C297)</f>
        <v>1</v>
      </c>
      <c r="H297" s="10" t="str">
        <f t="shared" si="4"/>
        <v/>
      </c>
    </row>
    <row r="298" spans="1:8" x14ac:dyDescent="0.3">
      <c r="A298" t="s">
        <v>4316</v>
      </c>
      <c r="B298" t="s">
        <v>3145</v>
      </c>
      <c r="C298" t="s">
        <v>4125</v>
      </c>
      <c r="D298" s="7">
        <v>45816</v>
      </c>
      <c r="E298">
        <v>118474.2</v>
      </c>
      <c r="F298">
        <v>21325.360000000001</v>
      </c>
      <c r="G298" s="10">
        <f>COUNTIFS(Purchases!$E$4:$E$566,B298,Purchases!$B$4:$B$566,C298)</f>
        <v>1</v>
      </c>
      <c r="H298" s="10" t="str">
        <f t="shared" si="4"/>
        <v/>
      </c>
    </row>
    <row r="299" spans="1:8" x14ac:dyDescent="0.3">
      <c r="A299" t="s">
        <v>4321</v>
      </c>
      <c r="B299" t="s">
        <v>3152</v>
      </c>
      <c r="C299" t="s">
        <v>3310</v>
      </c>
      <c r="D299" s="7">
        <v>45911</v>
      </c>
      <c r="E299">
        <v>116727</v>
      </c>
      <c r="F299">
        <v>5836.35</v>
      </c>
      <c r="G299" s="10">
        <f>COUNTIFS(Purchases!$E$4:$E$566,B299,Purchases!$B$4:$B$566,C299)</f>
        <v>1</v>
      </c>
      <c r="H299" s="10" t="str">
        <f t="shared" si="4"/>
        <v/>
      </c>
    </row>
    <row r="300" spans="1:8" x14ac:dyDescent="0.3">
      <c r="A300" t="s">
        <v>4316</v>
      </c>
      <c r="B300" t="s">
        <v>3112</v>
      </c>
      <c r="C300" t="s">
        <v>3516</v>
      </c>
      <c r="D300" s="7">
        <v>45820</v>
      </c>
      <c r="E300">
        <v>4354547.68</v>
      </c>
      <c r="F300">
        <v>783818.58</v>
      </c>
      <c r="G300" s="10">
        <f>COUNTIFS(Purchases!$E$4:$E$566,B300,Purchases!$B$4:$B$566,C300)</f>
        <v>2</v>
      </c>
      <c r="H300" s="10" t="str">
        <f t="shared" si="4"/>
        <v/>
      </c>
    </row>
    <row r="301" spans="1:8" x14ac:dyDescent="0.3">
      <c r="A301" t="s">
        <v>4316</v>
      </c>
      <c r="B301" t="s">
        <v>3081</v>
      </c>
      <c r="C301" t="s">
        <v>3206</v>
      </c>
      <c r="D301" s="7">
        <v>45813</v>
      </c>
      <c r="E301">
        <v>422878.82</v>
      </c>
      <c r="F301">
        <v>21143.94</v>
      </c>
      <c r="G301" s="10">
        <f>COUNTIFS(Purchases!$E$4:$E$566,B301,Purchases!$B$4:$B$566,C301)</f>
        <v>1</v>
      </c>
      <c r="H301" s="10" t="str">
        <f t="shared" si="4"/>
        <v/>
      </c>
    </row>
    <row r="302" spans="1:8" x14ac:dyDescent="0.3">
      <c r="A302" t="s">
        <v>4321</v>
      </c>
      <c r="B302" t="s">
        <v>3116</v>
      </c>
      <c r="C302" t="s">
        <v>3688</v>
      </c>
      <c r="D302" s="7">
        <v>45916</v>
      </c>
      <c r="E302">
        <v>442611.12</v>
      </c>
      <c r="F302">
        <v>79670</v>
      </c>
      <c r="G302" s="10">
        <f>COUNTIFS(Purchases!$E$4:$E$566,B302,Purchases!$B$4:$B$566,C302)</f>
        <v>1</v>
      </c>
      <c r="H302" s="10" t="str">
        <f t="shared" si="4"/>
        <v/>
      </c>
    </row>
    <row r="303" spans="1:8" x14ac:dyDescent="0.3">
      <c r="A303" t="s">
        <v>4318</v>
      </c>
      <c r="B303" t="s">
        <v>3077</v>
      </c>
      <c r="C303" t="s">
        <v>3220</v>
      </c>
      <c r="D303" s="7">
        <v>45932</v>
      </c>
      <c r="E303">
        <v>187691.04</v>
      </c>
      <c r="F303">
        <v>33784.39</v>
      </c>
      <c r="G303" s="10">
        <f>COUNTIFS(Purchases!$E$4:$E$566,B303,Purchases!$B$4:$B$566,C303)</f>
        <v>1</v>
      </c>
      <c r="H303" s="10" t="str">
        <f t="shared" si="4"/>
        <v/>
      </c>
    </row>
    <row r="304" spans="1:8" x14ac:dyDescent="0.3">
      <c r="A304" t="s">
        <v>4318</v>
      </c>
      <c r="B304" t="s">
        <v>3152</v>
      </c>
      <c r="C304" t="s">
        <v>4267</v>
      </c>
      <c r="D304" s="7">
        <v>45933</v>
      </c>
      <c r="E304">
        <v>93046.77</v>
      </c>
      <c r="F304">
        <v>4652.34</v>
      </c>
      <c r="G304" s="10">
        <f>COUNTIFS(Purchases!$E$4:$E$566,B304,Purchases!$B$4:$B$566,C304)</f>
        <v>1</v>
      </c>
      <c r="H304" s="10" t="str">
        <f t="shared" si="4"/>
        <v/>
      </c>
    </row>
    <row r="305" spans="1:8" x14ac:dyDescent="0.3">
      <c r="A305" t="s">
        <v>4322</v>
      </c>
      <c r="B305" t="s">
        <v>3056</v>
      </c>
      <c r="C305" t="s">
        <v>3324</v>
      </c>
      <c r="D305" s="7">
        <v>45843</v>
      </c>
      <c r="E305">
        <v>34767.06</v>
      </c>
      <c r="F305">
        <v>1738.35</v>
      </c>
      <c r="G305" s="10">
        <f>COUNTIFS(Purchases!$E$4:$E$566,B305,Purchases!$B$4:$B$566,C305)</f>
        <v>1</v>
      </c>
      <c r="H305" s="10" t="str">
        <f t="shared" si="4"/>
        <v/>
      </c>
    </row>
    <row r="306" spans="1:8" x14ac:dyDescent="0.3">
      <c r="A306" t="s">
        <v>4313</v>
      </c>
      <c r="B306" t="s">
        <v>3156</v>
      </c>
      <c r="C306" t="s">
        <v>3887</v>
      </c>
      <c r="D306" s="7">
        <v>45798</v>
      </c>
      <c r="E306">
        <v>59050.87</v>
      </c>
      <c r="F306">
        <v>10629.16</v>
      </c>
      <c r="G306" s="10">
        <f>COUNTIFS(Purchases!$E$4:$E$566,B306,Purchases!$B$4:$B$566,C306)</f>
        <v>1</v>
      </c>
      <c r="H306" s="10" t="str">
        <f t="shared" si="4"/>
        <v/>
      </c>
    </row>
    <row r="307" spans="1:8" x14ac:dyDescent="0.3">
      <c r="A307" t="s">
        <v>4318</v>
      </c>
      <c r="B307" t="s">
        <v>3112</v>
      </c>
      <c r="C307" t="s">
        <v>3626</v>
      </c>
      <c r="D307" s="7">
        <v>45946</v>
      </c>
      <c r="E307">
        <v>4232685.84</v>
      </c>
      <c r="F307">
        <v>761883.45</v>
      </c>
      <c r="G307" s="10">
        <f>COUNTIFS(Purchases!$E$4:$E$566,B307,Purchases!$B$4:$B$566,C307)</f>
        <v>1</v>
      </c>
      <c r="H307" s="10" t="str">
        <f t="shared" si="4"/>
        <v/>
      </c>
    </row>
    <row r="308" spans="1:8" x14ac:dyDescent="0.3">
      <c r="A308" t="s">
        <v>4317</v>
      </c>
      <c r="B308" t="s">
        <v>3101</v>
      </c>
      <c r="C308" t="s">
        <v>3418</v>
      </c>
      <c r="D308" s="7">
        <v>45874</v>
      </c>
      <c r="E308">
        <v>250638.96</v>
      </c>
      <c r="F308">
        <v>45115.01</v>
      </c>
      <c r="G308" s="10">
        <f>COUNTIFS(Purchases!$E$4:$E$566,B308,Purchases!$B$4:$B$566,C308)</f>
        <v>1</v>
      </c>
      <c r="H308" s="10" t="str">
        <f t="shared" si="4"/>
        <v/>
      </c>
    </row>
    <row r="309" spans="1:8" x14ac:dyDescent="0.3">
      <c r="A309" t="s">
        <v>4318</v>
      </c>
      <c r="B309" t="s">
        <v>3145</v>
      </c>
      <c r="C309" t="s">
        <v>4009</v>
      </c>
      <c r="D309" s="7">
        <v>45951</v>
      </c>
      <c r="E309">
        <v>316226.44</v>
      </c>
      <c r="F309">
        <v>56920.76</v>
      </c>
      <c r="G309" s="10">
        <f>COUNTIFS(Purchases!$E$4:$E$566,B309,Purchases!$B$4:$B$566,C309)</f>
        <v>1</v>
      </c>
      <c r="H309" s="10" t="str">
        <f t="shared" si="4"/>
        <v/>
      </c>
    </row>
    <row r="310" spans="1:8" x14ac:dyDescent="0.3">
      <c r="A310" t="s">
        <v>4321</v>
      </c>
      <c r="B310" t="s">
        <v>3061</v>
      </c>
      <c r="C310" t="s">
        <v>3634</v>
      </c>
      <c r="D310" s="7">
        <v>45911</v>
      </c>
      <c r="E310">
        <v>0</v>
      </c>
      <c r="F310">
        <v>0</v>
      </c>
      <c r="G310" s="10">
        <f>COUNTIFS(Purchases!$E$4:$E$566,B310,Purchases!$B$4:$B$566,C310)</f>
        <v>1</v>
      </c>
      <c r="H310" s="10" t="str">
        <f t="shared" si="4"/>
        <v/>
      </c>
    </row>
    <row r="311" spans="1:8" x14ac:dyDescent="0.3">
      <c r="A311" t="s">
        <v>4313</v>
      </c>
      <c r="B311" t="s">
        <v>3120</v>
      </c>
      <c r="C311" t="s">
        <v>3406</v>
      </c>
      <c r="D311" s="7">
        <v>45789</v>
      </c>
      <c r="E311">
        <v>194558.4</v>
      </c>
      <c r="F311">
        <v>35020.51</v>
      </c>
      <c r="G311" s="10">
        <f>COUNTIFS(Purchases!$E$4:$E$566,B311,Purchases!$B$4:$B$566,C311)</f>
        <v>1</v>
      </c>
      <c r="H311" s="10" t="str">
        <f t="shared" si="4"/>
        <v/>
      </c>
    </row>
    <row r="312" spans="1:8" x14ac:dyDescent="0.3">
      <c r="A312" t="s">
        <v>4321</v>
      </c>
      <c r="B312" t="s">
        <v>3097</v>
      </c>
      <c r="C312" t="s">
        <v>3192</v>
      </c>
      <c r="D312" s="7">
        <v>45924</v>
      </c>
      <c r="E312">
        <v>121146.05</v>
      </c>
      <c r="F312">
        <v>21806.29</v>
      </c>
      <c r="G312" s="10">
        <f>COUNTIFS(Purchases!$E$4:$E$566,B312,Purchases!$B$4:$B$566,C312)</f>
        <v>1</v>
      </c>
      <c r="H312" s="10" t="str">
        <f t="shared" si="4"/>
        <v/>
      </c>
    </row>
    <row r="313" spans="1:8" x14ac:dyDescent="0.3">
      <c r="A313" t="s">
        <v>4313</v>
      </c>
      <c r="B313" t="s">
        <v>3073</v>
      </c>
      <c r="C313" t="s">
        <v>4203</v>
      </c>
      <c r="D313" s="7">
        <v>45789</v>
      </c>
      <c r="E313">
        <v>298558.71999999997</v>
      </c>
      <c r="F313">
        <v>53740.57</v>
      </c>
      <c r="G313" s="10">
        <f>COUNTIFS(Purchases!$E$4:$E$566,B313,Purchases!$B$4:$B$566,C313)</f>
        <v>1</v>
      </c>
      <c r="H313" s="10" t="str">
        <f t="shared" si="4"/>
        <v/>
      </c>
    </row>
    <row r="314" spans="1:8" x14ac:dyDescent="0.3">
      <c r="A314" t="s">
        <v>4313</v>
      </c>
      <c r="B314" t="s">
        <v>3056</v>
      </c>
      <c r="C314" t="s">
        <v>3398</v>
      </c>
      <c r="D314" s="7">
        <v>45779</v>
      </c>
      <c r="E314">
        <v>174199.16</v>
      </c>
      <c r="F314">
        <v>8709.9599999999991</v>
      </c>
      <c r="G314" s="10">
        <f>COUNTIFS(Purchases!$E$4:$E$566,B314,Purchases!$B$4:$B$566,C314)</f>
        <v>1</v>
      </c>
      <c r="H314" s="10" t="str">
        <f t="shared" si="4"/>
        <v/>
      </c>
    </row>
    <row r="315" spans="1:8" x14ac:dyDescent="0.3">
      <c r="A315" t="s">
        <v>4322</v>
      </c>
      <c r="B315" t="s">
        <v>3093</v>
      </c>
      <c r="C315" t="s">
        <v>4255</v>
      </c>
      <c r="D315" s="7">
        <v>45868</v>
      </c>
      <c r="E315">
        <v>282757.95</v>
      </c>
      <c r="F315">
        <v>50896.43</v>
      </c>
      <c r="G315" s="10">
        <f>COUNTIFS(Purchases!$E$4:$E$566,B315,Purchases!$B$4:$B$566,C315)</f>
        <v>1</v>
      </c>
      <c r="H315" s="10" t="str">
        <f t="shared" si="4"/>
        <v/>
      </c>
    </row>
    <row r="316" spans="1:8" x14ac:dyDescent="0.3">
      <c r="A316" t="s">
        <v>4321</v>
      </c>
      <c r="B316" t="s">
        <v>3085</v>
      </c>
      <c r="C316" t="s">
        <v>4013</v>
      </c>
      <c r="D316" s="7">
        <v>45915</v>
      </c>
      <c r="E316">
        <v>0</v>
      </c>
      <c r="F316">
        <v>0</v>
      </c>
      <c r="G316" s="10">
        <f>COUNTIFS(Purchases!$E$4:$E$566,B316,Purchases!$B$4:$B$566,C316)</f>
        <v>1</v>
      </c>
      <c r="H316" s="10" t="str">
        <f t="shared" si="4"/>
        <v/>
      </c>
    </row>
    <row r="317" spans="1:8" x14ac:dyDescent="0.3">
      <c r="A317" t="s">
        <v>4316</v>
      </c>
      <c r="B317" t="s">
        <v>3120</v>
      </c>
      <c r="C317" t="s">
        <v>3715</v>
      </c>
      <c r="D317" s="7">
        <v>45820</v>
      </c>
      <c r="E317">
        <v>311317.5</v>
      </c>
      <c r="F317">
        <v>56037.15</v>
      </c>
      <c r="G317" s="10">
        <f>COUNTIFS(Purchases!$E$4:$E$566,B317,Purchases!$B$4:$B$566,C317)</f>
        <v>1</v>
      </c>
      <c r="H317" s="10" t="str">
        <f t="shared" si="4"/>
        <v/>
      </c>
    </row>
    <row r="318" spans="1:8" x14ac:dyDescent="0.3">
      <c r="A318" t="s">
        <v>4315</v>
      </c>
      <c r="B318" t="s">
        <v>3040</v>
      </c>
      <c r="C318" t="s">
        <v>3925</v>
      </c>
      <c r="D318" s="7">
        <v>46038</v>
      </c>
      <c r="E318">
        <v>444819.62</v>
      </c>
      <c r="F318">
        <v>80067.53</v>
      </c>
      <c r="G318" s="10">
        <f>COUNTIFS(Purchases!$E$4:$E$566,B318,Purchases!$B$4:$B$566,C318)</f>
        <v>1</v>
      </c>
      <c r="H318" s="10" t="str">
        <f t="shared" si="4"/>
        <v/>
      </c>
    </row>
    <row r="319" spans="1:8" x14ac:dyDescent="0.3">
      <c r="A319" t="s">
        <v>4322</v>
      </c>
      <c r="B319" t="s">
        <v>3133</v>
      </c>
      <c r="C319" t="s">
        <v>3735</v>
      </c>
      <c r="D319" s="7">
        <v>45866</v>
      </c>
      <c r="E319">
        <v>45337.54</v>
      </c>
      <c r="F319">
        <v>8160.76</v>
      </c>
      <c r="G319" s="10">
        <f>COUNTIFS(Purchases!$E$4:$E$566,B319,Purchases!$B$4:$B$566,C319)</f>
        <v>1</v>
      </c>
      <c r="H319" s="10" t="str">
        <f t="shared" si="4"/>
        <v/>
      </c>
    </row>
    <row r="320" spans="1:8" x14ac:dyDescent="0.3">
      <c r="A320" t="s">
        <v>4322</v>
      </c>
      <c r="B320" t="s">
        <v>3101</v>
      </c>
      <c r="C320" t="s">
        <v>3711</v>
      </c>
      <c r="D320" s="7">
        <v>45856</v>
      </c>
      <c r="E320">
        <v>311005.62</v>
      </c>
      <c r="F320">
        <v>55981.01</v>
      </c>
      <c r="G320" s="10">
        <f>COUNTIFS(Purchases!$E$4:$E$566,B320,Purchases!$B$4:$B$566,C320)</f>
        <v>1</v>
      </c>
      <c r="H320" s="10" t="str">
        <f t="shared" si="4"/>
        <v/>
      </c>
    </row>
    <row r="321" spans="1:8" x14ac:dyDescent="0.3">
      <c r="A321" t="s">
        <v>4315</v>
      </c>
      <c r="B321" t="s">
        <v>3101</v>
      </c>
      <c r="C321" t="s">
        <v>3378</v>
      </c>
      <c r="D321" s="7">
        <v>46050</v>
      </c>
      <c r="E321">
        <v>1709107.75</v>
      </c>
      <c r="F321">
        <v>307639.40000000002</v>
      </c>
      <c r="G321" s="10">
        <f>COUNTIFS(Purchases!$E$4:$E$566,B321,Purchases!$B$4:$B$566,C321)</f>
        <v>1</v>
      </c>
      <c r="H321" s="10" t="str">
        <f t="shared" si="4"/>
        <v/>
      </c>
    </row>
    <row r="322" spans="1:8" x14ac:dyDescent="0.3">
      <c r="A322" t="s">
        <v>4321</v>
      </c>
      <c r="B322" t="s">
        <v>3034</v>
      </c>
      <c r="C322" t="s">
        <v>3519</v>
      </c>
      <c r="D322" s="7">
        <v>45928</v>
      </c>
      <c r="E322">
        <v>3597476.12</v>
      </c>
      <c r="F322">
        <v>647545.69999999995</v>
      </c>
      <c r="G322" s="10">
        <f>COUNTIFS(Purchases!$E$4:$E$566,B322,Purchases!$B$4:$B$566,C322)</f>
        <v>1</v>
      </c>
      <c r="H322" s="10" t="str">
        <f t="shared" si="4"/>
        <v/>
      </c>
    </row>
    <row r="323" spans="1:8" x14ac:dyDescent="0.3">
      <c r="A323" t="s">
        <v>4313</v>
      </c>
      <c r="B323" t="s">
        <v>3069</v>
      </c>
      <c r="C323" t="s">
        <v>3947</v>
      </c>
      <c r="D323" s="7">
        <v>45804</v>
      </c>
      <c r="E323">
        <v>269449.96000000002</v>
      </c>
      <c r="F323">
        <v>48500.99</v>
      </c>
      <c r="G323" s="10">
        <f>COUNTIFS(Purchases!$E$4:$E$566,B323,Purchases!$B$4:$B$566,C323)</f>
        <v>1</v>
      </c>
      <c r="H323" s="10" t="str">
        <f t="shared" si="4"/>
        <v/>
      </c>
    </row>
    <row r="324" spans="1:8" x14ac:dyDescent="0.3">
      <c r="A324" t="s">
        <v>4313</v>
      </c>
      <c r="B324" t="s">
        <v>3056</v>
      </c>
      <c r="C324" t="s">
        <v>3186</v>
      </c>
      <c r="D324" s="7">
        <v>45802</v>
      </c>
      <c r="E324">
        <v>327443.93</v>
      </c>
      <c r="F324">
        <v>16372.2</v>
      </c>
      <c r="G324" s="10">
        <f>COUNTIFS(Purchases!$E$4:$E$566,B324,Purchases!$B$4:$B$566,C324)</f>
        <v>1</v>
      </c>
      <c r="H324" s="10" t="str">
        <f t="shared" ref="H324:H387" si="5">IF(G324=0,"FLAG","")</f>
        <v/>
      </c>
    </row>
    <row r="325" spans="1:8" x14ac:dyDescent="0.3">
      <c r="A325" t="s">
        <v>4313</v>
      </c>
      <c r="B325" t="s">
        <v>3145</v>
      </c>
      <c r="C325" t="s">
        <v>3260</v>
      </c>
      <c r="D325" s="7">
        <v>45782</v>
      </c>
      <c r="E325">
        <v>228918.72</v>
      </c>
      <c r="F325">
        <v>41205.370000000003</v>
      </c>
      <c r="G325" s="10">
        <f>COUNTIFS(Purchases!$E$4:$E$566,B325,Purchases!$B$4:$B$566,C325)</f>
        <v>1</v>
      </c>
      <c r="H325" s="10" t="str">
        <f t="shared" si="5"/>
        <v/>
      </c>
    </row>
    <row r="326" spans="1:8" x14ac:dyDescent="0.3">
      <c r="A326" t="s">
        <v>4312</v>
      </c>
      <c r="B326" t="s">
        <v>3045</v>
      </c>
      <c r="C326" t="s">
        <v>4117</v>
      </c>
      <c r="D326" s="7">
        <v>46067</v>
      </c>
      <c r="E326">
        <v>186386.1</v>
      </c>
      <c r="F326">
        <v>33549.5</v>
      </c>
      <c r="G326" s="10">
        <f>COUNTIFS(Purchases!$E$4:$E$566,B326,Purchases!$B$4:$B$566,C326)</f>
        <v>1</v>
      </c>
      <c r="H326" s="10" t="str">
        <f t="shared" si="5"/>
        <v/>
      </c>
    </row>
    <row r="327" spans="1:8" x14ac:dyDescent="0.3">
      <c r="A327" t="s">
        <v>4323</v>
      </c>
      <c r="B327" t="s">
        <v>3050</v>
      </c>
      <c r="C327" t="s">
        <v>3537</v>
      </c>
      <c r="D327" s="7">
        <v>46017</v>
      </c>
      <c r="E327">
        <v>1205814.6000000001</v>
      </c>
      <c r="F327">
        <v>217046.63</v>
      </c>
      <c r="G327" s="10">
        <f>COUNTIFS(Purchases!$E$4:$E$566,B327,Purchases!$B$4:$B$566,C327)</f>
        <v>1</v>
      </c>
      <c r="H327" s="10" t="str">
        <f t="shared" si="5"/>
        <v/>
      </c>
    </row>
    <row r="328" spans="1:8" x14ac:dyDescent="0.3">
      <c r="A328" t="s">
        <v>4317</v>
      </c>
      <c r="B328" t="s">
        <v>3045</v>
      </c>
      <c r="C328" t="s">
        <v>3967</v>
      </c>
      <c r="D328" s="7">
        <v>45898</v>
      </c>
      <c r="E328">
        <v>460441.41</v>
      </c>
      <c r="F328">
        <v>82879.45</v>
      </c>
      <c r="G328" s="10">
        <f>COUNTIFS(Purchases!$E$4:$E$566,B328,Purchases!$B$4:$B$566,C328)</f>
        <v>1</v>
      </c>
      <c r="H328" s="10" t="str">
        <f t="shared" si="5"/>
        <v/>
      </c>
    </row>
    <row r="329" spans="1:8" x14ac:dyDescent="0.3">
      <c r="A329" t="s">
        <v>4321</v>
      </c>
      <c r="B329" t="s">
        <v>3073</v>
      </c>
      <c r="C329" t="s">
        <v>3188</v>
      </c>
      <c r="D329" s="7">
        <v>45902</v>
      </c>
      <c r="E329">
        <v>230844.32</v>
      </c>
      <c r="F329">
        <v>41551.980000000003</v>
      </c>
      <c r="G329" s="10">
        <f>COUNTIFS(Purchases!$E$4:$E$566,B329,Purchases!$B$4:$B$566,C329)</f>
        <v>1</v>
      </c>
      <c r="H329" s="10" t="str">
        <f t="shared" si="5"/>
        <v/>
      </c>
    </row>
    <row r="330" spans="1:8" x14ac:dyDescent="0.3">
      <c r="A330" t="s">
        <v>4324</v>
      </c>
      <c r="B330" t="s">
        <v>3085</v>
      </c>
      <c r="C330" t="s">
        <v>3382</v>
      </c>
      <c r="D330" s="7">
        <v>45763</v>
      </c>
      <c r="E330">
        <v>167430.82</v>
      </c>
      <c r="F330">
        <v>30137.55</v>
      </c>
      <c r="G330" s="10">
        <f>COUNTIFS(Purchases!$E$4:$E$566,B330,Purchases!$B$4:$B$566,C330)</f>
        <v>1</v>
      </c>
      <c r="H330" s="10" t="str">
        <f t="shared" si="5"/>
        <v/>
      </c>
    </row>
    <row r="331" spans="1:8" x14ac:dyDescent="0.3">
      <c r="A331" t="s">
        <v>4316</v>
      </c>
      <c r="B331" t="s">
        <v>3116</v>
      </c>
      <c r="C331" t="s">
        <v>3232</v>
      </c>
      <c r="D331" s="7">
        <v>45830</v>
      </c>
      <c r="E331">
        <v>470657.04</v>
      </c>
      <c r="F331">
        <v>84718.27</v>
      </c>
      <c r="G331" s="10">
        <f>COUNTIFS(Purchases!$E$4:$E$566,B331,Purchases!$B$4:$B$566,C331)</f>
        <v>1</v>
      </c>
      <c r="H331" s="10" t="str">
        <f t="shared" si="5"/>
        <v/>
      </c>
    </row>
    <row r="332" spans="1:8" x14ac:dyDescent="0.3">
      <c r="A332" t="s">
        <v>4324</v>
      </c>
      <c r="B332" t="s">
        <v>3101</v>
      </c>
      <c r="C332" t="s">
        <v>3727</v>
      </c>
      <c r="D332" s="7">
        <v>45771</v>
      </c>
      <c r="E332">
        <v>360672</v>
      </c>
      <c r="F332">
        <v>64920.959999999999</v>
      </c>
      <c r="G332" s="10">
        <f>COUNTIFS(Purchases!$E$4:$E$566,B332,Purchases!$B$4:$B$566,C332)</f>
        <v>1</v>
      </c>
      <c r="H332" s="10" t="str">
        <f t="shared" si="5"/>
        <v/>
      </c>
    </row>
    <row r="333" spans="1:8" x14ac:dyDescent="0.3">
      <c r="A333" t="s">
        <v>4321</v>
      </c>
      <c r="B333" t="s">
        <v>3085</v>
      </c>
      <c r="C333" t="s">
        <v>3999</v>
      </c>
      <c r="D333" s="7">
        <v>45906</v>
      </c>
      <c r="E333">
        <v>18462.689999999999</v>
      </c>
      <c r="F333">
        <v>3323.28</v>
      </c>
      <c r="G333" s="10">
        <f>COUNTIFS(Purchases!$E$4:$E$566,B333,Purchases!$B$4:$B$566,C333)</f>
        <v>1</v>
      </c>
      <c r="H333" s="10" t="str">
        <f t="shared" si="5"/>
        <v/>
      </c>
    </row>
    <row r="334" spans="1:8" x14ac:dyDescent="0.3">
      <c r="A334" t="s">
        <v>4312</v>
      </c>
      <c r="B334" t="s">
        <v>3069</v>
      </c>
      <c r="C334" t="s">
        <v>3777</v>
      </c>
      <c r="D334" s="7">
        <v>46061</v>
      </c>
      <c r="E334">
        <v>462748.8</v>
      </c>
      <c r="F334">
        <v>83294.78</v>
      </c>
      <c r="G334" s="10">
        <f>COUNTIFS(Purchases!$E$4:$E$566,B334,Purchases!$B$4:$B$566,C334)</f>
        <v>1</v>
      </c>
      <c r="H334" s="10" t="str">
        <f t="shared" si="5"/>
        <v/>
      </c>
    </row>
    <row r="335" spans="1:8" x14ac:dyDescent="0.3">
      <c r="A335" t="s">
        <v>4314</v>
      </c>
      <c r="B335" t="s">
        <v>3097</v>
      </c>
      <c r="C335" t="s">
        <v>3630</v>
      </c>
      <c r="D335" s="7">
        <v>46106</v>
      </c>
      <c r="E335">
        <v>330563.8</v>
      </c>
      <c r="F335">
        <v>59501.48</v>
      </c>
      <c r="G335" s="10">
        <f>COUNTIFS(Purchases!$E$4:$E$566,B335,Purchases!$B$4:$B$566,C335)</f>
        <v>1</v>
      </c>
      <c r="H335" s="10" t="str">
        <f t="shared" si="5"/>
        <v/>
      </c>
    </row>
    <row r="336" spans="1:8" x14ac:dyDescent="0.3">
      <c r="A336" t="s">
        <v>4319</v>
      </c>
      <c r="B336" t="s">
        <v>3085</v>
      </c>
      <c r="C336" t="s">
        <v>3462</v>
      </c>
      <c r="D336" s="7">
        <v>45990</v>
      </c>
      <c r="E336">
        <v>110915.63</v>
      </c>
      <c r="F336">
        <v>19964.810000000001</v>
      </c>
      <c r="G336" s="10">
        <f>COUNTIFS(Purchases!$E$4:$E$566,B336,Purchases!$B$4:$B$566,C336)</f>
        <v>1</v>
      </c>
      <c r="H336" s="10" t="str">
        <f t="shared" si="5"/>
        <v/>
      </c>
    </row>
    <row r="337" spans="1:8" x14ac:dyDescent="0.3">
      <c r="A337" t="s">
        <v>4316</v>
      </c>
      <c r="B337" t="s">
        <v>3101</v>
      </c>
      <c r="C337" t="s">
        <v>3987</v>
      </c>
      <c r="D337" s="7">
        <v>45835</v>
      </c>
      <c r="E337">
        <v>566627.05000000005</v>
      </c>
      <c r="F337">
        <v>101992.87</v>
      </c>
      <c r="G337" s="10">
        <f>COUNTIFS(Purchases!$E$4:$E$566,B337,Purchases!$B$4:$B$566,C337)</f>
        <v>1</v>
      </c>
      <c r="H337" s="10" t="str">
        <f t="shared" si="5"/>
        <v/>
      </c>
    </row>
    <row r="338" spans="1:8" x14ac:dyDescent="0.3">
      <c r="A338" t="s">
        <v>4318</v>
      </c>
      <c r="B338" t="s">
        <v>3129</v>
      </c>
      <c r="C338" t="s">
        <v>4199</v>
      </c>
      <c r="D338" s="7">
        <v>45945</v>
      </c>
      <c r="E338">
        <v>351150.45</v>
      </c>
      <c r="F338">
        <v>15801.77</v>
      </c>
      <c r="G338" s="10">
        <f>COUNTIFS(Purchases!$E$4:$E$566,B338,Purchases!$B$4:$B$566,C338)</f>
        <v>1</v>
      </c>
      <c r="H338" s="10" t="str">
        <f t="shared" si="5"/>
        <v/>
      </c>
    </row>
    <row r="339" spans="1:8" x14ac:dyDescent="0.3">
      <c r="A339" t="s">
        <v>4318</v>
      </c>
      <c r="B339" t="s">
        <v>3145</v>
      </c>
      <c r="C339" t="s">
        <v>4079</v>
      </c>
      <c r="D339" s="7">
        <v>45947</v>
      </c>
      <c r="E339">
        <v>205407.97</v>
      </c>
      <c r="F339">
        <v>36973.43</v>
      </c>
      <c r="G339" s="10">
        <f>COUNTIFS(Purchases!$E$4:$E$566,B339,Purchases!$B$4:$B$566,C339)</f>
        <v>1</v>
      </c>
      <c r="H339" s="10" t="str">
        <f t="shared" si="5"/>
        <v/>
      </c>
    </row>
    <row r="340" spans="1:8" x14ac:dyDescent="0.3">
      <c r="A340" t="s">
        <v>4322</v>
      </c>
      <c r="B340" t="s">
        <v>3133</v>
      </c>
      <c r="C340" t="s">
        <v>3482</v>
      </c>
      <c r="D340" s="7">
        <v>45859</v>
      </c>
      <c r="E340">
        <v>85106.21</v>
      </c>
      <c r="F340">
        <v>15319.12</v>
      </c>
      <c r="G340" s="10">
        <f>COUNTIFS(Purchases!$E$4:$E$566,B340,Purchases!$B$4:$B$566,C340)</f>
        <v>1</v>
      </c>
      <c r="H340" s="10" t="str">
        <f t="shared" si="5"/>
        <v/>
      </c>
    </row>
    <row r="341" spans="1:8" x14ac:dyDescent="0.3">
      <c r="A341" t="s">
        <v>4312</v>
      </c>
      <c r="B341" t="s">
        <v>3097</v>
      </c>
      <c r="C341" t="s">
        <v>4033</v>
      </c>
      <c r="D341" s="7">
        <v>46058</v>
      </c>
      <c r="E341">
        <v>157211.51999999999</v>
      </c>
      <c r="F341">
        <v>28298.07</v>
      </c>
      <c r="G341" s="10">
        <f>COUNTIFS(Purchases!$E$4:$E$566,B341,Purchases!$B$4:$B$566,C341)</f>
        <v>1</v>
      </c>
      <c r="H341" s="10" t="str">
        <f t="shared" si="5"/>
        <v/>
      </c>
    </row>
    <row r="342" spans="1:8" x14ac:dyDescent="0.3">
      <c r="A342" t="s">
        <v>4324</v>
      </c>
      <c r="B342" t="s">
        <v>3141</v>
      </c>
      <c r="C342" t="s">
        <v>3911</v>
      </c>
      <c r="D342" s="7">
        <v>45777</v>
      </c>
      <c r="E342">
        <v>671072.28</v>
      </c>
      <c r="F342">
        <v>120793.01</v>
      </c>
      <c r="G342" s="10">
        <f>COUNTIFS(Purchases!$E$4:$E$566,B342,Purchases!$B$4:$B$566,C342)</f>
        <v>1</v>
      </c>
      <c r="H342" s="10" t="str">
        <f t="shared" si="5"/>
        <v/>
      </c>
    </row>
    <row r="343" spans="1:8" x14ac:dyDescent="0.3">
      <c r="A343" t="s">
        <v>4318</v>
      </c>
      <c r="B343" t="s">
        <v>3050</v>
      </c>
      <c r="C343" t="s">
        <v>3666</v>
      </c>
      <c r="D343" s="7">
        <v>45952</v>
      </c>
      <c r="E343">
        <v>255707.97</v>
      </c>
      <c r="F343">
        <v>46027.43</v>
      </c>
      <c r="G343" s="10">
        <f>COUNTIFS(Purchases!$E$4:$E$566,B343,Purchases!$B$4:$B$566,C343)</f>
        <v>1</v>
      </c>
      <c r="H343" s="10" t="str">
        <f t="shared" si="5"/>
        <v/>
      </c>
    </row>
    <row r="344" spans="1:8" x14ac:dyDescent="0.3">
      <c r="A344" t="s">
        <v>4316</v>
      </c>
      <c r="B344" t="s">
        <v>3149</v>
      </c>
      <c r="C344" t="s">
        <v>4181</v>
      </c>
      <c r="D344" s="7">
        <v>45812</v>
      </c>
      <c r="E344">
        <v>138927.6</v>
      </c>
      <c r="F344">
        <v>25006.97</v>
      </c>
      <c r="G344" s="10">
        <f>COUNTIFS(Purchases!$E$4:$E$566,B344,Purchases!$B$4:$B$566,C344)</f>
        <v>1</v>
      </c>
      <c r="H344" s="10" t="str">
        <f t="shared" si="5"/>
        <v/>
      </c>
    </row>
    <row r="345" spans="1:8" x14ac:dyDescent="0.3">
      <c r="A345" t="s">
        <v>4317</v>
      </c>
      <c r="B345" t="s">
        <v>3116</v>
      </c>
      <c r="C345" t="s">
        <v>3701</v>
      </c>
      <c r="D345" s="7">
        <v>45900</v>
      </c>
      <c r="E345">
        <v>195364.4</v>
      </c>
      <c r="F345">
        <v>35165.589999999997</v>
      </c>
      <c r="G345" s="10">
        <f>COUNTIFS(Purchases!$E$4:$E$566,B345,Purchases!$B$4:$B$566,C345)</f>
        <v>1</v>
      </c>
      <c r="H345" s="10" t="str">
        <f t="shared" si="5"/>
        <v/>
      </c>
    </row>
    <row r="346" spans="1:8" x14ac:dyDescent="0.3">
      <c r="A346" t="s">
        <v>4322</v>
      </c>
      <c r="B346" t="s">
        <v>3069</v>
      </c>
      <c r="C346" t="s">
        <v>4213</v>
      </c>
      <c r="D346" s="7">
        <v>45839</v>
      </c>
      <c r="E346">
        <v>721446.66</v>
      </c>
      <c r="F346">
        <v>129860.4</v>
      </c>
      <c r="G346" s="10">
        <f>COUNTIFS(Purchases!$E$4:$E$566,B346,Purchases!$B$4:$B$566,C346)</f>
        <v>1</v>
      </c>
      <c r="H346" s="10" t="str">
        <f t="shared" si="5"/>
        <v/>
      </c>
    </row>
    <row r="347" spans="1:8" x14ac:dyDescent="0.3">
      <c r="A347" t="s">
        <v>4323</v>
      </c>
      <c r="B347" t="s">
        <v>3056</v>
      </c>
      <c r="C347" t="s">
        <v>3360</v>
      </c>
      <c r="D347" s="7">
        <v>46014</v>
      </c>
      <c r="E347">
        <v>338323.28</v>
      </c>
      <c r="F347">
        <v>16916.16</v>
      </c>
      <c r="G347" s="10">
        <f>COUNTIFS(Purchases!$E$4:$E$566,B347,Purchases!$B$4:$B$566,C347)</f>
        <v>1</v>
      </c>
      <c r="H347" s="10" t="str">
        <f t="shared" si="5"/>
        <v/>
      </c>
    </row>
    <row r="348" spans="1:8" x14ac:dyDescent="0.3">
      <c r="A348" t="s">
        <v>4319</v>
      </c>
      <c r="B348" t="s">
        <v>3109</v>
      </c>
      <c r="C348" t="s">
        <v>3707</v>
      </c>
      <c r="D348" s="7">
        <v>45975</v>
      </c>
      <c r="E348">
        <v>16094.28</v>
      </c>
      <c r="F348">
        <v>2896.97</v>
      </c>
      <c r="G348" s="10">
        <f>COUNTIFS(Purchases!$E$4:$E$566,B348,Purchases!$B$4:$B$566,C348)</f>
        <v>1</v>
      </c>
      <c r="H348" s="10" t="str">
        <f t="shared" si="5"/>
        <v/>
      </c>
    </row>
    <row r="349" spans="1:8" x14ac:dyDescent="0.3">
      <c r="A349" t="s">
        <v>4313</v>
      </c>
      <c r="B349" t="s">
        <v>3125</v>
      </c>
      <c r="C349" t="s">
        <v>3508</v>
      </c>
      <c r="D349" s="7">
        <v>45804</v>
      </c>
      <c r="E349">
        <v>476985.5</v>
      </c>
      <c r="F349">
        <v>85857.39</v>
      </c>
      <c r="G349" s="10">
        <f>COUNTIFS(Purchases!$E$4:$E$566,B349,Purchases!$B$4:$B$566,C349)</f>
        <v>1</v>
      </c>
      <c r="H349" s="10" t="str">
        <f t="shared" si="5"/>
        <v/>
      </c>
    </row>
    <row r="350" spans="1:8" x14ac:dyDescent="0.3">
      <c r="A350" t="s">
        <v>4317</v>
      </c>
      <c r="B350" t="s">
        <v>3120</v>
      </c>
      <c r="C350" t="s">
        <v>3567</v>
      </c>
      <c r="D350" s="7">
        <v>45895</v>
      </c>
      <c r="E350">
        <v>404360.62</v>
      </c>
      <c r="F350">
        <v>72784.91</v>
      </c>
      <c r="G350" s="10">
        <f>COUNTIFS(Purchases!$E$4:$E$566,B350,Purchases!$B$4:$B$566,C350)</f>
        <v>1</v>
      </c>
      <c r="H350" s="10" t="str">
        <f t="shared" si="5"/>
        <v/>
      </c>
    </row>
    <row r="351" spans="1:8" x14ac:dyDescent="0.3">
      <c r="A351" t="s">
        <v>4317</v>
      </c>
      <c r="B351" t="s">
        <v>3069</v>
      </c>
      <c r="C351" t="s">
        <v>3879</v>
      </c>
      <c r="D351" s="7">
        <v>45892</v>
      </c>
      <c r="E351">
        <v>205192.89</v>
      </c>
      <c r="F351">
        <v>36934.720000000001</v>
      </c>
      <c r="G351" s="10">
        <f>COUNTIFS(Purchases!$E$4:$E$566,B351,Purchases!$B$4:$B$566,C351)</f>
        <v>1</v>
      </c>
      <c r="H351" s="10" t="str">
        <f t="shared" si="5"/>
        <v/>
      </c>
    </row>
    <row r="352" spans="1:8" x14ac:dyDescent="0.3">
      <c r="A352" t="s">
        <v>4313</v>
      </c>
      <c r="B352" t="s">
        <v>3085</v>
      </c>
      <c r="C352" t="s">
        <v>3338</v>
      </c>
      <c r="D352" s="7">
        <v>45802</v>
      </c>
      <c r="E352">
        <v>20286.27</v>
      </c>
      <c r="F352">
        <v>3651.53</v>
      </c>
      <c r="G352" s="10">
        <f>COUNTIFS(Purchases!$E$4:$E$566,B352,Purchases!$B$4:$B$566,C352)</f>
        <v>1</v>
      </c>
      <c r="H352" s="10" t="str">
        <f t="shared" si="5"/>
        <v/>
      </c>
    </row>
    <row r="353" spans="1:8" x14ac:dyDescent="0.3">
      <c r="A353" t="s">
        <v>4315</v>
      </c>
      <c r="B353" t="s">
        <v>3152</v>
      </c>
      <c r="C353" t="s">
        <v>3801</v>
      </c>
      <c r="D353" s="7">
        <v>46038</v>
      </c>
      <c r="E353">
        <v>473910.7</v>
      </c>
      <c r="F353">
        <v>23695.54</v>
      </c>
      <c r="G353" s="10">
        <f>COUNTIFS(Purchases!$E$4:$E$566,B353,Purchases!$B$4:$B$566,C353)</f>
        <v>1</v>
      </c>
      <c r="H353" s="10" t="str">
        <f t="shared" si="5"/>
        <v/>
      </c>
    </row>
    <row r="354" spans="1:8" x14ac:dyDescent="0.3">
      <c r="A354" t="s">
        <v>4324</v>
      </c>
      <c r="B354" t="s">
        <v>3050</v>
      </c>
      <c r="C354" t="s">
        <v>4325</v>
      </c>
      <c r="D354" s="7">
        <v>45759</v>
      </c>
      <c r="E354">
        <v>55560.21</v>
      </c>
      <c r="F354">
        <v>10000.84</v>
      </c>
      <c r="G354" s="10">
        <f>COUNTIFS(Purchases!$E$4:$E$566,B354,Purchases!$B$4:$B$566,C354)</f>
        <v>0</v>
      </c>
      <c r="H354" s="10" t="str">
        <f t="shared" si="5"/>
        <v>FLAG</v>
      </c>
    </row>
    <row r="355" spans="1:8" x14ac:dyDescent="0.3">
      <c r="A355" t="s">
        <v>4323</v>
      </c>
      <c r="B355" t="s">
        <v>3056</v>
      </c>
      <c r="C355" t="s">
        <v>4295</v>
      </c>
      <c r="D355" s="7">
        <v>46006</v>
      </c>
      <c r="E355">
        <v>55945.5</v>
      </c>
      <c r="F355">
        <v>2797.28</v>
      </c>
      <c r="G355" s="10">
        <f>COUNTIFS(Purchases!$E$4:$E$566,B355,Purchases!$B$4:$B$566,C355)</f>
        <v>1</v>
      </c>
      <c r="H355" s="10" t="str">
        <f t="shared" si="5"/>
        <v/>
      </c>
    </row>
    <row r="356" spans="1:8" x14ac:dyDescent="0.3">
      <c r="A356" t="s">
        <v>4324</v>
      </c>
      <c r="B356" t="s">
        <v>3120</v>
      </c>
      <c r="C356" t="s">
        <v>3452</v>
      </c>
      <c r="D356" s="7">
        <v>45776</v>
      </c>
      <c r="E356">
        <v>299588.11</v>
      </c>
      <c r="F356">
        <v>53925.86</v>
      </c>
      <c r="G356" s="10">
        <f>COUNTIFS(Purchases!$E$4:$E$566,B356,Purchases!$B$4:$B$566,C356)</f>
        <v>1</v>
      </c>
      <c r="H356" s="10" t="str">
        <f t="shared" si="5"/>
        <v/>
      </c>
    </row>
    <row r="357" spans="1:8" x14ac:dyDescent="0.3">
      <c r="A357" t="s">
        <v>4321</v>
      </c>
      <c r="B357" t="s">
        <v>3040</v>
      </c>
      <c r="C357" t="s">
        <v>4129</v>
      </c>
      <c r="D357" s="7">
        <v>45925</v>
      </c>
      <c r="E357">
        <v>330571.90999999997</v>
      </c>
      <c r="F357">
        <v>59502.94</v>
      </c>
      <c r="G357" s="10">
        <f>COUNTIFS(Purchases!$E$4:$E$566,B357,Purchases!$B$4:$B$566,C357)</f>
        <v>1</v>
      </c>
      <c r="H357" s="10" t="str">
        <f t="shared" si="5"/>
        <v/>
      </c>
    </row>
    <row r="358" spans="1:8" x14ac:dyDescent="0.3">
      <c r="A358" t="s">
        <v>4317</v>
      </c>
      <c r="B358" t="s">
        <v>3093</v>
      </c>
      <c r="C358" t="s">
        <v>3226</v>
      </c>
      <c r="D358" s="7">
        <v>45878</v>
      </c>
      <c r="E358">
        <v>183167.46</v>
      </c>
      <c r="F358">
        <v>32970.14</v>
      </c>
      <c r="G358" s="10">
        <f>COUNTIFS(Purchases!$E$4:$E$566,B358,Purchases!$B$4:$B$566,C358)</f>
        <v>1</v>
      </c>
      <c r="H358" s="10" t="str">
        <f t="shared" si="5"/>
        <v/>
      </c>
    </row>
    <row r="359" spans="1:8" x14ac:dyDescent="0.3">
      <c r="A359" t="s">
        <v>4317</v>
      </c>
      <c r="B359" t="s">
        <v>3109</v>
      </c>
      <c r="C359" t="s">
        <v>4067</v>
      </c>
      <c r="D359" s="7">
        <v>45892</v>
      </c>
      <c r="E359">
        <v>98511.19</v>
      </c>
      <c r="F359">
        <v>17732.009999999998</v>
      </c>
      <c r="G359" s="10">
        <f>COUNTIFS(Purchases!$E$4:$E$566,B359,Purchases!$B$4:$B$566,C359)</f>
        <v>1</v>
      </c>
      <c r="H359" s="10" t="str">
        <f t="shared" si="5"/>
        <v/>
      </c>
    </row>
    <row r="360" spans="1:8" x14ac:dyDescent="0.3">
      <c r="A360" t="s">
        <v>4321</v>
      </c>
      <c r="B360" t="s">
        <v>3069</v>
      </c>
      <c r="C360" t="s">
        <v>3975</v>
      </c>
      <c r="D360" s="7">
        <v>45928</v>
      </c>
      <c r="E360">
        <v>823383.84</v>
      </c>
      <c r="F360">
        <v>148209.09</v>
      </c>
      <c r="G360" s="10">
        <f>COUNTIFS(Purchases!$E$4:$E$566,B360,Purchases!$B$4:$B$566,C360)</f>
        <v>1</v>
      </c>
      <c r="H360" s="10" t="str">
        <f t="shared" si="5"/>
        <v/>
      </c>
    </row>
    <row r="361" spans="1:8" x14ac:dyDescent="0.3">
      <c r="A361" t="s">
        <v>4316</v>
      </c>
      <c r="B361" t="s">
        <v>3152</v>
      </c>
      <c r="C361" t="s">
        <v>4115</v>
      </c>
      <c r="D361" s="7">
        <v>45820</v>
      </c>
      <c r="E361">
        <v>195450.12</v>
      </c>
      <c r="F361">
        <v>9772.51</v>
      </c>
      <c r="G361" s="10">
        <f>COUNTIFS(Purchases!$E$4:$E$566,B361,Purchases!$B$4:$B$566,C361)</f>
        <v>1</v>
      </c>
      <c r="H361" s="10" t="str">
        <f t="shared" si="5"/>
        <v/>
      </c>
    </row>
    <row r="362" spans="1:8" x14ac:dyDescent="0.3">
      <c r="A362" t="s">
        <v>4315</v>
      </c>
      <c r="B362" t="s">
        <v>3097</v>
      </c>
      <c r="C362" t="s">
        <v>3791</v>
      </c>
      <c r="D362" s="7">
        <v>46034</v>
      </c>
      <c r="E362">
        <v>496716.6</v>
      </c>
      <c r="F362">
        <v>89408.99</v>
      </c>
      <c r="G362" s="10">
        <f>COUNTIFS(Purchases!$E$4:$E$566,B362,Purchases!$B$4:$B$566,C362)</f>
        <v>1</v>
      </c>
      <c r="H362" s="10" t="str">
        <f t="shared" si="5"/>
        <v/>
      </c>
    </row>
    <row r="363" spans="1:8" x14ac:dyDescent="0.3">
      <c r="A363" t="s">
        <v>4312</v>
      </c>
      <c r="B363" t="s">
        <v>3116</v>
      </c>
      <c r="C363" t="s">
        <v>3386</v>
      </c>
      <c r="D363" s="7">
        <v>46076</v>
      </c>
      <c r="E363">
        <v>554662.76</v>
      </c>
      <c r="F363">
        <v>99839.3</v>
      </c>
      <c r="G363" s="10">
        <f>COUNTIFS(Purchases!$E$4:$E$566,B363,Purchases!$B$4:$B$566,C363)</f>
        <v>1</v>
      </c>
      <c r="H363" s="10" t="str">
        <f t="shared" si="5"/>
        <v/>
      </c>
    </row>
    <row r="364" spans="1:8" x14ac:dyDescent="0.3">
      <c r="A364" t="s">
        <v>4322</v>
      </c>
      <c r="B364" t="s">
        <v>3137</v>
      </c>
      <c r="C364" t="s">
        <v>4273</v>
      </c>
      <c r="D364" s="7">
        <v>45854</v>
      </c>
      <c r="E364">
        <v>3138763.8</v>
      </c>
      <c r="F364">
        <v>564977.48</v>
      </c>
      <c r="G364" s="10">
        <f>COUNTIFS(Purchases!$E$4:$E$566,B364,Purchases!$B$4:$B$566,C364)</f>
        <v>1</v>
      </c>
      <c r="H364" s="10" t="str">
        <f t="shared" si="5"/>
        <v/>
      </c>
    </row>
    <row r="365" spans="1:8" x14ac:dyDescent="0.3">
      <c r="A365" t="s">
        <v>4316</v>
      </c>
      <c r="B365" t="s">
        <v>3061</v>
      </c>
      <c r="C365" t="s">
        <v>3246</v>
      </c>
      <c r="D365" s="7">
        <v>45832</v>
      </c>
      <c r="E365">
        <v>101338.66</v>
      </c>
      <c r="F365">
        <v>18240.96</v>
      </c>
      <c r="G365" s="10">
        <f>COUNTIFS(Purchases!$E$4:$E$566,B365,Purchases!$B$4:$B$566,C365)</f>
        <v>1</v>
      </c>
      <c r="H365" s="10" t="str">
        <f t="shared" si="5"/>
        <v/>
      </c>
    </row>
    <row r="366" spans="1:8" x14ac:dyDescent="0.3">
      <c r="A366" t="s">
        <v>4321</v>
      </c>
      <c r="B366" t="s">
        <v>3077</v>
      </c>
      <c r="C366" t="s">
        <v>3789</v>
      </c>
      <c r="D366" s="7">
        <v>45908</v>
      </c>
      <c r="E366">
        <v>1300696.3</v>
      </c>
      <c r="F366">
        <v>234125.33</v>
      </c>
      <c r="G366" s="10">
        <f>COUNTIFS(Purchases!$E$4:$E$566,B366,Purchases!$B$4:$B$566,C366)</f>
        <v>1</v>
      </c>
      <c r="H366" s="10" t="str">
        <f t="shared" si="5"/>
        <v/>
      </c>
    </row>
    <row r="367" spans="1:8" x14ac:dyDescent="0.3">
      <c r="A367" t="s">
        <v>4324</v>
      </c>
      <c r="B367" t="s">
        <v>3085</v>
      </c>
      <c r="C367" t="s">
        <v>3713</v>
      </c>
      <c r="D367" s="7">
        <v>45772</v>
      </c>
      <c r="E367">
        <v>133567.89000000001</v>
      </c>
      <c r="F367">
        <v>24042.22</v>
      </c>
      <c r="G367" s="10">
        <f>COUNTIFS(Purchases!$E$4:$E$566,B367,Purchases!$B$4:$B$566,C367)</f>
        <v>1</v>
      </c>
      <c r="H367" s="10" t="str">
        <f t="shared" si="5"/>
        <v/>
      </c>
    </row>
    <row r="368" spans="1:8" x14ac:dyDescent="0.3">
      <c r="A368" t="s">
        <v>4324</v>
      </c>
      <c r="B368" t="s">
        <v>3085</v>
      </c>
      <c r="C368" t="s">
        <v>3328</v>
      </c>
      <c r="D368" s="7">
        <v>45777</v>
      </c>
      <c r="E368">
        <v>0</v>
      </c>
      <c r="F368">
        <v>0</v>
      </c>
      <c r="G368" s="10">
        <f>COUNTIFS(Purchases!$E$4:$E$566,B368,Purchases!$B$4:$B$566,C368)</f>
        <v>1</v>
      </c>
      <c r="H368" s="10" t="str">
        <f t="shared" si="5"/>
        <v/>
      </c>
    </row>
    <row r="369" spans="1:8" x14ac:dyDescent="0.3">
      <c r="A369" t="s">
        <v>4319</v>
      </c>
      <c r="B369" t="s">
        <v>3085</v>
      </c>
      <c r="C369" t="s">
        <v>3364</v>
      </c>
      <c r="D369" s="7">
        <v>45970</v>
      </c>
      <c r="E369">
        <v>75319.5</v>
      </c>
      <c r="F369">
        <v>13557.51</v>
      </c>
      <c r="G369" s="10">
        <f>COUNTIFS(Purchases!$E$4:$E$566,B369,Purchases!$B$4:$B$566,C369)</f>
        <v>1</v>
      </c>
      <c r="H369" s="10" t="str">
        <f t="shared" si="5"/>
        <v/>
      </c>
    </row>
    <row r="370" spans="1:8" x14ac:dyDescent="0.3">
      <c r="A370" t="s">
        <v>4315</v>
      </c>
      <c r="B370" t="s">
        <v>3034</v>
      </c>
      <c r="C370" t="s">
        <v>3915</v>
      </c>
      <c r="D370" s="7">
        <v>46053</v>
      </c>
      <c r="E370">
        <v>4741432</v>
      </c>
      <c r="F370">
        <v>853457.76</v>
      </c>
      <c r="G370" s="10">
        <f>COUNTIFS(Purchases!$E$4:$E$566,B370,Purchases!$B$4:$B$566,C370)</f>
        <v>1</v>
      </c>
      <c r="H370" s="10" t="str">
        <f t="shared" si="5"/>
        <v/>
      </c>
    </row>
    <row r="371" spans="1:8" x14ac:dyDescent="0.3">
      <c r="A371" t="s">
        <v>4316</v>
      </c>
      <c r="B371" t="s">
        <v>3109</v>
      </c>
      <c r="C371" t="s">
        <v>3422</v>
      </c>
      <c r="D371" s="7">
        <v>45825</v>
      </c>
      <c r="E371">
        <v>165954.14000000001</v>
      </c>
      <c r="F371">
        <v>29871.75</v>
      </c>
      <c r="G371" s="10">
        <f>COUNTIFS(Purchases!$E$4:$E$566,B371,Purchases!$B$4:$B$566,C371)</f>
        <v>1</v>
      </c>
      <c r="H371" s="10" t="str">
        <f t="shared" si="5"/>
        <v/>
      </c>
    </row>
    <row r="372" spans="1:8" x14ac:dyDescent="0.3">
      <c r="A372" t="s">
        <v>4317</v>
      </c>
      <c r="B372" t="s">
        <v>3141</v>
      </c>
      <c r="C372" t="s">
        <v>4063</v>
      </c>
      <c r="D372" s="7">
        <v>45897</v>
      </c>
      <c r="E372">
        <v>667127.18999999994</v>
      </c>
      <c r="F372">
        <v>120082.89</v>
      </c>
      <c r="G372" s="10">
        <f>COUNTIFS(Purchases!$E$4:$E$566,B372,Purchases!$B$4:$B$566,C372)</f>
        <v>1</v>
      </c>
      <c r="H372" s="10" t="str">
        <f t="shared" si="5"/>
        <v/>
      </c>
    </row>
    <row r="373" spans="1:8" x14ac:dyDescent="0.3">
      <c r="A373" t="s">
        <v>4322</v>
      </c>
      <c r="B373" t="s">
        <v>3141</v>
      </c>
      <c r="C373" t="s">
        <v>4223</v>
      </c>
      <c r="D373" s="7">
        <v>45858</v>
      </c>
      <c r="E373">
        <v>583931.4</v>
      </c>
      <c r="F373">
        <v>105107.65</v>
      </c>
      <c r="G373" s="10">
        <f>COUNTIFS(Purchases!$E$4:$E$566,B373,Purchases!$B$4:$B$566,C373)</f>
        <v>1</v>
      </c>
      <c r="H373" s="10" t="str">
        <f t="shared" si="5"/>
        <v/>
      </c>
    </row>
    <row r="374" spans="1:8" x14ac:dyDescent="0.3">
      <c r="A374" t="s">
        <v>4315</v>
      </c>
      <c r="B374" t="s">
        <v>3109</v>
      </c>
      <c r="C374" t="s">
        <v>4085</v>
      </c>
      <c r="D374" s="7">
        <v>46035</v>
      </c>
      <c r="E374">
        <v>168026.88</v>
      </c>
      <c r="F374">
        <v>30244.84</v>
      </c>
      <c r="G374" s="10">
        <f>COUNTIFS(Purchases!$E$4:$E$566,B374,Purchases!$B$4:$B$566,C374)</f>
        <v>1</v>
      </c>
      <c r="H374" s="10" t="str">
        <f t="shared" si="5"/>
        <v/>
      </c>
    </row>
    <row r="375" spans="1:8" x14ac:dyDescent="0.3">
      <c r="A375" t="s">
        <v>4313</v>
      </c>
      <c r="B375" t="s">
        <v>3120</v>
      </c>
      <c r="C375" t="s">
        <v>3597</v>
      </c>
      <c r="D375" s="7">
        <v>45805</v>
      </c>
      <c r="E375">
        <v>661264.12</v>
      </c>
      <c r="F375">
        <v>119027.54</v>
      </c>
      <c r="G375" s="10">
        <f>COUNTIFS(Purchases!$E$4:$E$566,B375,Purchases!$B$4:$B$566,C375)</f>
        <v>1</v>
      </c>
      <c r="H375" s="10" t="str">
        <f t="shared" si="5"/>
        <v/>
      </c>
    </row>
    <row r="376" spans="1:8" x14ac:dyDescent="0.3">
      <c r="A376" t="s">
        <v>4316</v>
      </c>
      <c r="B376" t="s">
        <v>3152</v>
      </c>
      <c r="C376" t="s">
        <v>3539</v>
      </c>
      <c r="D376" s="7">
        <v>45818</v>
      </c>
      <c r="E376">
        <v>51408.6</v>
      </c>
      <c r="F376">
        <v>2570.4299999999998</v>
      </c>
      <c r="G376" s="10">
        <f>COUNTIFS(Purchases!$E$4:$E$566,B376,Purchases!$B$4:$B$566,C376)</f>
        <v>1</v>
      </c>
      <c r="H376" s="10" t="str">
        <f t="shared" si="5"/>
        <v/>
      </c>
    </row>
    <row r="377" spans="1:8" x14ac:dyDescent="0.3">
      <c r="A377" t="s">
        <v>4315</v>
      </c>
      <c r="B377" t="s">
        <v>3061</v>
      </c>
      <c r="C377" t="s">
        <v>3402</v>
      </c>
      <c r="D377" s="7">
        <v>46024</v>
      </c>
      <c r="E377">
        <v>166650.97</v>
      </c>
      <c r="F377">
        <v>29997.17</v>
      </c>
      <c r="G377" s="10">
        <f>COUNTIFS(Purchases!$E$4:$E$566,B377,Purchases!$B$4:$B$566,C377)</f>
        <v>1</v>
      </c>
      <c r="H377" s="10" t="str">
        <f t="shared" si="5"/>
        <v/>
      </c>
    </row>
    <row r="378" spans="1:8" x14ac:dyDescent="0.3">
      <c r="A378" t="s">
        <v>4321</v>
      </c>
      <c r="B378" t="s">
        <v>3109</v>
      </c>
      <c r="C378" t="s">
        <v>3849</v>
      </c>
      <c r="D378" s="7">
        <v>45915</v>
      </c>
      <c r="E378">
        <v>28362.639999999999</v>
      </c>
      <c r="F378">
        <v>5105.28</v>
      </c>
      <c r="G378" s="10">
        <f>COUNTIFS(Purchases!$E$4:$E$566,B378,Purchases!$B$4:$B$566,C378)</f>
        <v>1</v>
      </c>
      <c r="H378" s="10" t="str">
        <f t="shared" si="5"/>
        <v/>
      </c>
    </row>
    <row r="379" spans="1:8" x14ac:dyDescent="0.3">
      <c r="A379" t="s">
        <v>4314</v>
      </c>
      <c r="B379" t="s">
        <v>3109</v>
      </c>
      <c r="C379" t="s">
        <v>4235</v>
      </c>
      <c r="D379" s="7">
        <v>46102</v>
      </c>
      <c r="E379">
        <v>35408.92</v>
      </c>
      <c r="F379">
        <v>6373.61</v>
      </c>
      <c r="G379" s="10">
        <f>COUNTIFS(Purchases!$E$4:$E$566,B379,Purchases!$B$4:$B$566,C379)</f>
        <v>1</v>
      </c>
      <c r="H379" s="10" t="str">
        <f t="shared" si="5"/>
        <v/>
      </c>
    </row>
    <row r="380" spans="1:8" x14ac:dyDescent="0.3">
      <c r="A380" t="s">
        <v>4314</v>
      </c>
      <c r="B380" t="s">
        <v>3073</v>
      </c>
      <c r="C380" t="s">
        <v>4305</v>
      </c>
      <c r="D380" s="7">
        <v>46086</v>
      </c>
      <c r="E380">
        <v>591899.91</v>
      </c>
      <c r="F380">
        <v>106541.98</v>
      </c>
      <c r="G380" s="10">
        <f>COUNTIFS(Purchases!$E$4:$E$566,B380,Purchases!$B$4:$B$566,C380)</f>
        <v>1</v>
      </c>
      <c r="H380" s="10" t="str">
        <f t="shared" si="5"/>
        <v/>
      </c>
    </row>
    <row r="381" spans="1:8" x14ac:dyDescent="0.3">
      <c r="A381" t="s">
        <v>4316</v>
      </c>
      <c r="B381" t="s">
        <v>3125</v>
      </c>
      <c r="C381" t="s">
        <v>3344</v>
      </c>
      <c r="D381" s="7">
        <v>45832</v>
      </c>
      <c r="E381">
        <v>180396.09</v>
      </c>
      <c r="F381">
        <v>32471.3</v>
      </c>
      <c r="G381" s="10">
        <f>COUNTIFS(Purchases!$E$4:$E$566,B381,Purchases!$B$4:$B$566,C381)</f>
        <v>1</v>
      </c>
      <c r="H381" s="10" t="str">
        <f t="shared" si="5"/>
        <v/>
      </c>
    </row>
    <row r="382" spans="1:8" x14ac:dyDescent="0.3">
      <c r="A382" t="s">
        <v>4322</v>
      </c>
      <c r="B382" t="s">
        <v>3097</v>
      </c>
      <c r="C382" t="s">
        <v>3589</v>
      </c>
      <c r="D382" s="7">
        <v>45852</v>
      </c>
      <c r="E382">
        <v>155884.07999999999</v>
      </c>
      <c r="F382">
        <v>28059.13</v>
      </c>
      <c r="G382" s="10">
        <f>COUNTIFS(Purchases!$E$4:$E$566,B382,Purchases!$B$4:$B$566,C382)</f>
        <v>1</v>
      </c>
      <c r="H382" s="10" t="str">
        <f t="shared" si="5"/>
        <v/>
      </c>
    </row>
    <row r="383" spans="1:8" x14ac:dyDescent="0.3">
      <c r="A383" t="s">
        <v>4314</v>
      </c>
      <c r="B383" t="s">
        <v>3040</v>
      </c>
      <c r="C383" t="s">
        <v>3294</v>
      </c>
      <c r="D383" s="7">
        <v>46094</v>
      </c>
      <c r="E383">
        <v>229154.83</v>
      </c>
      <c r="F383">
        <v>41247.870000000003</v>
      </c>
      <c r="G383" s="10">
        <f>COUNTIFS(Purchases!$E$4:$E$566,B383,Purchases!$B$4:$B$566,C383)</f>
        <v>1</v>
      </c>
      <c r="H383" s="10" t="str">
        <f t="shared" si="5"/>
        <v/>
      </c>
    </row>
    <row r="384" spans="1:8" x14ac:dyDescent="0.3">
      <c r="A384" t="s">
        <v>4319</v>
      </c>
      <c r="B384" t="s">
        <v>3077</v>
      </c>
      <c r="C384" t="s">
        <v>3224</v>
      </c>
      <c r="D384" s="7">
        <v>45966</v>
      </c>
      <c r="E384">
        <v>673905.12</v>
      </c>
      <c r="F384">
        <v>121302.92</v>
      </c>
      <c r="G384" s="10">
        <f>COUNTIFS(Purchases!$E$4:$E$566,B384,Purchases!$B$4:$B$566,C384)</f>
        <v>1</v>
      </c>
      <c r="H384" s="10" t="str">
        <f t="shared" si="5"/>
        <v/>
      </c>
    </row>
    <row r="385" spans="1:8" x14ac:dyDescent="0.3">
      <c r="A385" t="s">
        <v>4312</v>
      </c>
      <c r="B385" t="s">
        <v>3137</v>
      </c>
      <c r="C385" t="s">
        <v>4279</v>
      </c>
      <c r="D385" s="7">
        <v>46071</v>
      </c>
      <c r="E385">
        <v>3212958.15</v>
      </c>
      <c r="F385">
        <v>578332.47</v>
      </c>
      <c r="G385" s="10">
        <f>COUNTIFS(Purchases!$E$4:$E$566,B385,Purchases!$B$4:$B$566,C385)</f>
        <v>1</v>
      </c>
      <c r="H385" s="10" t="str">
        <f t="shared" si="5"/>
        <v/>
      </c>
    </row>
    <row r="386" spans="1:8" x14ac:dyDescent="0.3">
      <c r="A386" t="s">
        <v>4312</v>
      </c>
      <c r="B386" t="s">
        <v>3061</v>
      </c>
      <c r="C386" t="s">
        <v>3561</v>
      </c>
      <c r="D386" s="7">
        <v>46079</v>
      </c>
      <c r="E386">
        <v>120507.24</v>
      </c>
      <c r="F386">
        <v>21691.3</v>
      </c>
      <c r="G386" s="10">
        <f>COUNTIFS(Purchases!$E$4:$E$566,B386,Purchases!$B$4:$B$566,C386)</f>
        <v>1</v>
      </c>
      <c r="H386" s="10" t="str">
        <f t="shared" si="5"/>
        <v/>
      </c>
    </row>
    <row r="387" spans="1:8" x14ac:dyDescent="0.3">
      <c r="A387" t="s">
        <v>4313</v>
      </c>
      <c r="B387" t="s">
        <v>3069</v>
      </c>
      <c r="C387" t="s">
        <v>3723</v>
      </c>
      <c r="D387" s="7">
        <v>45791</v>
      </c>
      <c r="E387">
        <v>436645.82</v>
      </c>
      <c r="F387">
        <v>78596.25</v>
      </c>
      <c r="G387" s="10">
        <f>COUNTIFS(Purchases!$E$4:$E$566,B387,Purchases!$B$4:$B$566,C387)</f>
        <v>1</v>
      </c>
      <c r="H387" s="10" t="str">
        <f t="shared" si="5"/>
        <v/>
      </c>
    </row>
    <row r="388" spans="1:8" x14ac:dyDescent="0.3">
      <c r="A388" t="s">
        <v>4317</v>
      </c>
      <c r="B388" t="s">
        <v>3040</v>
      </c>
      <c r="C388" t="s">
        <v>3719</v>
      </c>
      <c r="D388" s="7">
        <v>45892</v>
      </c>
      <c r="E388">
        <v>630468.9</v>
      </c>
      <c r="F388">
        <v>113484.4</v>
      </c>
      <c r="G388" s="10">
        <f>COUNTIFS(Purchases!$E$4:$E$566,B388,Purchases!$B$4:$B$566,C388)</f>
        <v>1</v>
      </c>
      <c r="H388" s="10" t="str">
        <f t="shared" ref="H388:H451" si="6">IF(G388=0,"FLAG","")</f>
        <v/>
      </c>
    </row>
    <row r="389" spans="1:8" x14ac:dyDescent="0.3">
      <c r="A389" t="s">
        <v>4316</v>
      </c>
      <c r="B389" t="s">
        <v>3152</v>
      </c>
      <c r="C389" t="s">
        <v>3638</v>
      </c>
      <c r="D389" s="7">
        <v>45815</v>
      </c>
      <c r="E389">
        <v>131674.20000000001</v>
      </c>
      <c r="F389">
        <v>6583.71</v>
      </c>
      <c r="G389" s="10">
        <f>COUNTIFS(Purchases!$E$4:$E$566,B389,Purchases!$B$4:$B$566,C389)</f>
        <v>1</v>
      </c>
      <c r="H389" s="10" t="str">
        <f t="shared" si="6"/>
        <v/>
      </c>
    </row>
    <row r="390" spans="1:8" x14ac:dyDescent="0.3">
      <c r="A390" t="s">
        <v>4322</v>
      </c>
      <c r="B390" t="s">
        <v>3045</v>
      </c>
      <c r="C390" t="s">
        <v>4185</v>
      </c>
      <c r="D390" s="7">
        <v>45842</v>
      </c>
      <c r="E390">
        <v>156878.70000000001</v>
      </c>
      <c r="F390">
        <v>28238.17</v>
      </c>
      <c r="G390" s="10">
        <f>COUNTIFS(Purchases!$E$4:$E$566,B390,Purchases!$B$4:$B$566,C390)</f>
        <v>1</v>
      </c>
      <c r="H390" s="10" t="str">
        <f t="shared" si="6"/>
        <v/>
      </c>
    </row>
    <row r="391" spans="1:8" x14ac:dyDescent="0.3">
      <c r="A391" t="s">
        <v>4313</v>
      </c>
      <c r="B391" t="s">
        <v>3125</v>
      </c>
      <c r="C391" t="s">
        <v>3591</v>
      </c>
      <c r="D391" s="7">
        <v>45783</v>
      </c>
      <c r="E391">
        <v>1046375.85</v>
      </c>
      <c r="F391">
        <v>188347.65</v>
      </c>
      <c r="G391" s="10">
        <f>COUNTIFS(Purchases!$E$4:$E$566,B391,Purchases!$B$4:$B$566,C391)</f>
        <v>1</v>
      </c>
      <c r="H391" s="10" t="str">
        <f t="shared" si="6"/>
        <v/>
      </c>
    </row>
    <row r="392" spans="1:8" x14ac:dyDescent="0.3">
      <c r="A392" t="s">
        <v>4321</v>
      </c>
      <c r="B392" t="s">
        <v>3050</v>
      </c>
      <c r="C392" t="s">
        <v>3983</v>
      </c>
      <c r="D392" s="7">
        <v>45930</v>
      </c>
      <c r="E392">
        <v>370469.45</v>
      </c>
      <c r="F392">
        <v>66684.5</v>
      </c>
      <c r="G392" s="10">
        <f>COUNTIFS(Purchases!$E$4:$E$566,B392,Purchases!$B$4:$B$566,C392)</f>
        <v>1</v>
      </c>
      <c r="H392" s="10" t="str">
        <f t="shared" si="6"/>
        <v/>
      </c>
    </row>
    <row r="393" spans="1:8" x14ac:dyDescent="0.3">
      <c r="A393" t="s">
        <v>4312</v>
      </c>
      <c r="B393" t="s">
        <v>3097</v>
      </c>
      <c r="C393" t="s">
        <v>3456</v>
      </c>
      <c r="D393" s="7">
        <v>46071</v>
      </c>
      <c r="E393">
        <v>283934.24</v>
      </c>
      <c r="F393">
        <v>51108.160000000003</v>
      </c>
      <c r="G393" s="10">
        <f>COUNTIFS(Purchases!$E$4:$E$566,B393,Purchases!$B$4:$B$566,C393)</f>
        <v>1</v>
      </c>
      <c r="H393" s="10" t="str">
        <f t="shared" si="6"/>
        <v/>
      </c>
    </row>
    <row r="394" spans="1:8" x14ac:dyDescent="0.3">
      <c r="A394" t="s">
        <v>4312</v>
      </c>
      <c r="B394" t="s">
        <v>3125</v>
      </c>
      <c r="C394" t="s">
        <v>3721</v>
      </c>
      <c r="D394" s="7">
        <v>46071</v>
      </c>
      <c r="E394">
        <v>88284.12</v>
      </c>
      <c r="F394">
        <v>15891.14</v>
      </c>
      <c r="G394" s="10">
        <f>COUNTIFS(Purchases!$E$4:$E$566,B394,Purchases!$B$4:$B$566,C394)</f>
        <v>1</v>
      </c>
      <c r="H394" s="10" t="str">
        <f t="shared" si="6"/>
        <v/>
      </c>
    </row>
    <row r="395" spans="1:8" x14ac:dyDescent="0.3">
      <c r="A395" t="s">
        <v>4317</v>
      </c>
      <c r="B395" t="s">
        <v>3141</v>
      </c>
      <c r="C395" t="s">
        <v>3394</v>
      </c>
      <c r="D395" s="7">
        <v>45880</v>
      </c>
      <c r="E395">
        <v>225608.63</v>
      </c>
      <c r="F395">
        <v>40609.550000000003</v>
      </c>
      <c r="G395" s="10">
        <f>COUNTIFS(Purchases!$E$4:$E$566,B395,Purchases!$B$4:$B$566,C395)</f>
        <v>1</v>
      </c>
      <c r="H395" s="10" t="str">
        <f t="shared" si="6"/>
        <v/>
      </c>
    </row>
    <row r="396" spans="1:8" x14ac:dyDescent="0.3">
      <c r="A396" t="s">
        <v>4324</v>
      </c>
      <c r="B396" t="s">
        <v>3050</v>
      </c>
      <c r="C396" t="s">
        <v>3547</v>
      </c>
      <c r="D396" s="7">
        <v>45768</v>
      </c>
      <c r="E396">
        <v>652768.75</v>
      </c>
      <c r="F396">
        <v>117498.38</v>
      </c>
      <c r="G396" s="10">
        <f>COUNTIFS(Purchases!$E$4:$E$566,B396,Purchases!$B$4:$B$566,C396)</f>
        <v>1</v>
      </c>
      <c r="H396" s="10" t="str">
        <f t="shared" si="6"/>
        <v/>
      </c>
    </row>
    <row r="397" spans="1:8" x14ac:dyDescent="0.3">
      <c r="A397" t="s">
        <v>4314</v>
      </c>
      <c r="B397" t="s">
        <v>3125</v>
      </c>
      <c r="C397" t="s">
        <v>4239</v>
      </c>
      <c r="D397" s="7">
        <v>46083</v>
      </c>
      <c r="E397">
        <v>48002.46</v>
      </c>
      <c r="F397">
        <v>8640.44</v>
      </c>
      <c r="G397" s="10">
        <f>COUNTIFS(Purchases!$E$4:$E$566,B397,Purchases!$B$4:$B$566,C397)</f>
        <v>1</v>
      </c>
      <c r="H397" s="10" t="str">
        <f t="shared" si="6"/>
        <v/>
      </c>
    </row>
    <row r="398" spans="1:8" x14ac:dyDescent="0.3">
      <c r="A398" t="s">
        <v>4319</v>
      </c>
      <c r="B398" t="s">
        <v>3145</v>
      </c>
      <c r="C398" t="s">
        <v>4103</v>
      </c>
      <c r="D398" s="7">
        <v>45963</v>
      </c>
      <c r="E398">
        <v>217157.07</v>
      </c>
      <c r="F398">
        <v>39088.269999999997</v>
      </c>
      <c r="G398" s="10">
        <f>COUNTIFS(Purchases!$E$4:$E$566,B398,Purchases!$B$4:$B$566,C398)</f>
        <v>1</v>
      </c>
      <c r="H398" s="10" t="str">
        <f t="shared" si="6"/>
        <v/>
      </c>
    </row>
    <row r="399" spans="1:8" x14ac:dyDescent="0.3">
      <c r="A399" t="s">
        <v>4313</v>
      </c>
      <c r="B399" t="s">
        <v>3129</v>
      </c>
      <c r="C399" t="s">
        <v>4257</v>
      </c>
      <c r="D399" s="7">
        <v>45800</v>
      </c>
      <c r="E399">
        <v>93045.95</v>
      </c>
      <c r="F399">
        <v>4652.3</v>
      </c>
      <c r="G399" s="10">
        <f>COUNTIFS(Purchases!$E$4:$E$566,B399,Purchases!$B$4:$B$566,C399)</f>
        <v>1</v>
      </c>
      <c r="H399" s="10" t="str">
        <f t="shared" si="6"/>
        <v/>
      </c>
    </row>
    <row r="400" spans="1:8" x14ac:dyDescent="0.3">
      <c r="A400" t="s">
        <v>4317</v>
      </c>
      <c r="B400" t="s">
        <v>3034</v>
      </c>
      <c r="C400" t="s">
        <v>3484</v>
      </c>
      <c r="D400" s="7">
        <v>45881</v>
      </c>
      <c r="E400">
        <v>4227632.76</v>
      </c>
      <c r="F400">
        <v>760973.9</v>
      </c>
      <c r="G400" s="10">
        <f>COUNTIFS(Purchases!$E$4:$E$566,B400,Purchases!$B$4:$B$566,C400)</f>
        <v>1</v>
      </c>
      <c r="H400" s="10" t="str">
        <f t="shared" si="6"/>
        <v/>
      </c>
    </row>
    <row r="401" spans="1:8" x14ac:dyDescent="0.3">
      <c r="A401" t="s">
        <v>4324</v>
      </c>
      <c r="B401" t="s">
        <v>3056</v>
      </c>
      <c r="C401" t="s">
        <v>4057</v>
      </c>
      <c r="D401" s="7">
        <v>45776</v>
      </c>
      <c r="E401">
        <v>236064.12</v>
      </c>
      <c r="F401">
        <v>11803.21</v>
      </c>
      <c r="G401" s="10">
        <f>COUNTIFS(Purchases!$E$4:$E$566,B401,Purchases!$B$4:$B$566,C401)</f>
        <v>1</v>
      </c>
      <c r="H401" s="10" t="str">
        <f t="shared" si="6"/>
        <v/>
      </c>
    </row>
    <row r="402" spans="1:8" x14ac:dyDescent="0.3">
      <c r="A402" t="s">
        <v>4322</v>
      </c>
      <c r="B402" t="s">
        <v>3156</v>
      </c>
      <c r="C402" t="s">
        <v>4326</v>
      </c>
      <c r="D402" s="7">
        <v>45853</v>
      </c>
      <c r="E402">
        <v>102756.1</v>
      </c>
      <c r="F402">
        <v>18496.099999999999</v>
      </c>
      <c r="G402" s="10">
        <f>COUNTIFS(Purchases!$E$4:$E$566,B402,Purchases!$B$4:$B$566,C402)</f>
        <v>0</v>
      </c>
      <c r="H402" s="10" t="str">
        <f t="shared" si="6"/>
        <v>FLAG</v>
      </c>
    </row>
    <row r="403" spans="1:8" x14ac:dyDescent="0.3">
      <c r="A403" t="s">
        <v>4317</v>
      </c>
      <c r="B403" t="s">
        <v>3149</v>
      </c>
      <c r="C403" t="s">
        <v>3610</v>
      </c>
      <c r="D403" s="7">
        <v>45879</v>
      </c>
      <c r="E403">
        <v>307047.56</v>
      </c>
      <c r="F403">
        <v>55268.56</v>
      </c>
      <c r="G403" s="10">
        <f>COUNTIFS(Purchases!$E$4:$E$566,B403,Purchases!$B$4:$B$566,C403)</f>
        <v>1</v>
      </c>
      <c r="H403" s="10" t="str">
        <f t="shared" si="6"/>
        <v/>
      </c>
    </row>
    <row r="404" spans="1:8" x14ac:dyDescent="0.3">
      <c r="A404" t="s">
        <v>4312</v>
      </c>
      <c r="B404" t="s">
        <v>3065</v>
      </c>
      <c r="C404" t="s">
        <v>3606</v>
      </c>
      <c r="D404" s="7">
        <v>46073</v>
      </c>
      <c r="E404">
        <v>4013870</v>
      </c>
      <c r="F404">
        <v>722496.6</v>
      </c>
      <c r="G404" s="10">
        <f>COUNTIFS(Purchases!$E$4:$E$566,B404,Purchases!$B$4:$B$566,C404)</f>
        <v>1</v>
      </c>
      <c r="H404" s="10" t="str">
        <f t="shared" si="6"/>
        <v/>
      </c>
    </row>
    <row r="405" spans="1:8" x14ac:dyDescent="0.3">
      <c r="A405" t="s">
        <v>4322</v>
      </c>
      <c r="B405" t="s">
        <v>3116</v>
      </c>
      <c r="C405" t="s">
        <v>3839</v>
      </c>
      <c r="D405" s="7">
        <v>45841</v>
      </c>
      <c r="E405">
        <v>522886.63</v>
      </c>
      <c r="F405">
        <v>94119.59</v>
      </c>
      <c r="G405" s="10">
        <f>COUNTIFS(Purchases!$E$4:$E$566,B405,Purchases!$B$4:$B$566,C405)</f>
        <v>1</v>
      </c>
      <c r="H405" s="10" t="str">
        <f t="shared" si="6"/>
        <v/>
      </c>
    </row>
    <row r="406" spans="1:8" x14ac:dyDescent="0.3">
      <c r="A406" t="s">
        <v>4313</v>
      </c>
      <c r="B406" t="s">
        <v>3045</v>
      </c>
      <c r="C406" t="s">
        <v>3494</v>
      </c>
      <c r="D406" s="7">
        <v>45805</v>
      </c>
      <c r="E406">
        <v>258956.25</v>
      </c>
      <c r="F406">
        <v>46612.12</v>
      </c>
      <c r="G406" s="10">
        <f>COUNTIFS(Purchases!$E$4:$E$566,B406,Purchases!$B$4:$B$566,C406)</f>
        <v>1</v>
      </c>
      <c r="H406" s="10" t="str">
        <f t="shared" si="6"/>
        <v/>
      </c>
    </row>
    <row r="407" spans="1:8" x14ac:dyDescent="0.3">
      <c r="A407" t="s">
        <v>4324</v>
      </c>
      <c r="B407" t="s">
        <v>3120</v>
      </c>
      <c r="C407" t="s">
        <v>3745</v>
      </c>
      <c r="D407" s="7">
        <v>45772</v>
      </c>
      <c r="E407">
        <v>202547.76</v>
      </c>
      <c r="F407">
        <v>36458.6</v>
      </c>
      <c r="G407" s="10">
        <f>COUNTIFS(Purchases!$E$4:$E$566,B407,Purchases!$B$4:$B$566,C407)</f>
        <v>1</v>
      </c>
      <c r="H407" s="10" t="str">
        <f t="shared" si="6"/>
        <v/>
      </c>
    </row>
    <row r="408" spans="1:8" x14ac:dyDescent="0.3">
      <c r="A408" t="s">
        <v>4315</v>
      </c>
      <c r="B408" t="s">
        <v>3156</v>
      </c>
      <c r="C408" t="s">
        <v>3436</v>
      </c>
      <c r="D408" s="7">
        <v>46052</v>
      </c>
      <c r="E408">
        <v>0</v>
      </c>
      <c r="F408">
        <v>0</v>
      </c>
      <c r="G408" s="10">
        <f>COUNTIFS(Purchases!$E$4:$E$566,B408,Purchases!$B$4:$B$566,C408)</f>
        <v>1</v>
      </c>
      <c r="H408" s="10" t="str">
        <f t="shared" si="6"/>
        <v/>
      </c>
    </row>
    <row r="409" spans="1:8" x14ac:dyDescent="0.3">
      <c r="A409" t="s">
        <v>4315</v>
      </c>
      <c r="B409" t="s">
        <v>3156</v>
      </c>
      <c r="C409" t="s">
        <v>3468</v>
      </c>
      <c r="D409" s="7">
        <v>46051</v>
      </c>
      <c r="E409">
        <v>137107.51999999999</v>
      </c>
      <c r="F409">
        <v>24679.35</v>
      </c>
      <c r="G409" s="10">
        <f>COUNTIFS(Purchases!$E$4:$E$566,B409,Purchases!$B$4:$B$566,C409)</f>
        <v>1</v>
      </c>
      <c r="H409" s="10" t="str">
        <f t="shared" si="6"/>
        <v/>
      </c>
    </row>
    <row r="410" spans="1:8" x14ac:dyDescent="0.3">
      <c r="A410" t="s">
        <v>4316</v>
      </c>
      <c r="B410" t="s">
        <v>3069</v>
      </c>
      <c r="C410" t="s">
        <v>4303</v>
      </c>
      <c r="D410" s="7">
        <v>45822</v>
      </c>
      <c r="E410">
        <v>216529.95</v>
      </c>
      <c r="F410">
        <v>38975.39</v>
      </c>
      <c r="G410" s="10">
        <f>COUNTIFS(Purchases!$E$4:$E$566,B410,Purchases!$B$4:$B$566,C410)</f>
        <v>1</v>
      </c>
      <c r="H410" s="10" t="str">
        <f t="shared" si="6"/>
        <v/>
      </c>
    </row>
    <row r="411" spans="1:8" x14ac:dyDescent="0.3">
      <c r="A411" t="s">
        <v>4321</v>
      </c>
      <c r="B411" t="s">
        <v>3101</v>
      </c>
      <c r="C411" t="s">
        <v>4249</v>
      </c>
      <c r="D411" s="7">
        <v>45907</v>
      </c>
      <c r="E411">
        <v>505065.02</v>
      </c>
      <c r="F411">
        <v>90911.7</v>
      </c>
      <c r="G411" s="10">
        <f>COUNTIFS(Purchases!$E$4:$E$566,B411,Purchases!$B$4:$B$566,C411)</f>
        <v>1</v>
      </c>
      <c r="H411" s="10" t="str">
        <f t="shared" si="6"/>
        <v/>
      </c>
    </row>
    <row r="412" spans="1:8" x14ac:dyDescent="0.3">
      <c r="A412" t="s">
        <v>4314</v>
      </c>
      <c r="B412" t="s">
        <v>3125</v>
      </c>
      <c r="C412" t="s">
        <v>3300</v>
      </c>
      <c r="D412" s="7">
        <v>46093</v>
      </c>
      <c r="E412">
        <v>182679.32</v>
      </c>
      <c r="F412">
        <v>32882.28</v>
      </c>
      <c r="G412" s="10">
        <f>COUNTIFS(Purchases!$E$4:$E$566,B412,Purchases!$B$4:$B$566,C412)</f>
        <v>1</v>
      </c>
      <c r="H412" s="10" t="str">
        <f t="shared" si="6"/>
        <v/>
      </c>
    </row>
    <row r="413" spans="1:8" x14ac:dyDescent="0.3">
      <c r="A413" t="s">
        <v>4324</v>
      </c>
      <c r="B413" t="s">
        <v>3137</v>
      </c>
      <c r="C413" t="s">
        <v>3965</v>
      </c>
      <c r="D413" s="7">
        <v>45755</v>
      </c>
      <c r="E413">
        <v>3403639.2</v>
      </c>
      <c r="F413">
        <v>612655.06000000006</v>
      </c>
      <c r="G413" s="10">
        <f>COUNTIFS(Purchases!$E$4:$E$566,B413,Purchases!$B$4:$B$566,C413)</f>
        <v>1</v>
      </c>
      <c r="H413" s="10" t="str">
        <f t="shared" si="6"/>
        <v/>
      </c>
    </row>
    <row r="414" spans="1:8" x14ac:dyDescent="0.3">
      <c r="A414" t="s">
        <v>4321</v>
      </c>
      <c r="B414" t="s">
        <v>3085</v>
      </c>
      <c r="C414" t="s">
        <v>3593</v>
      </c>
      <c r="D414" s="7">
        <v>45927</v>
      </c>
      <c r="E414">
        <v>18178.810000000001</v>
      </c>
      <c r="F414">
        <v>3272.19</v>
      </c>
      <c r="G414" s="10">
        <f>COUNTIFS(Purchases!$E$4:$E$566,B414,Purchases!$B$4:$B$566,C414)</f>
        <v>1</v>
      </c>
      <c r="H414" s="10" t="str">
        <f t="shared" si="6"/>
        <v/>
      </c>
    </row>
    <row r="415" spans="1:8" x14ac:dyDescent="0.3">
      <c r="A415" t="s">
        <v>4318</v>
      </c>
      <c r="B415" t="s">
        <v>3137</v>
      </c>
      <c r="C415" t="s">
        <v>3749</v>
      </c>
      <c r="D415" s="7">
        <v>45950</v>
      </c>
      <c r="E415">
        <v>1572441.91</v>
      </c>
      <c r="F415">
        <v>232092.42</v>
      </c>
      <c r="G415" s="10">
        <f>COUNTIFS(Purchases!$E$4:$E$566,B415,Purchases!$B$4:$B$566,C415)</f>
        <v>1</v>
      </c>
      <c r="H415" s="10" t="str">
        <f t="shared" si="6"/>
        <v/>
      </c>
    </row>
    <row r="416" spans="1:8" x14ac:dyDescent="0.3">
      <c r="A416" t="s">
        <v>4322</v>
      </c>
      <c r="B416" t="s">
        <v>3120</v>
      </c>
      <c r="C416" t="s">
        <v>4135</v>
      </c>
      <c r="D416" s="7">
        <v>45861</v>
      </c>
      <c r="E416">
        <v>367707.6</v>
      </c>
      <c r="F416">
        <v>66187.37</v>
      </c>
      <c r="G416" s="10">
        <f>COUNTIFS(Purchases!$E$4:$E$566,B416,Purchases!$B$4:$B$566,C416)</f>
        <v>1</v>
      </c>
      <c r="H416" s="10" t="str">
        <f t="shared" si="6"/>
        <v/>
      </c>
    </row>
    <row r="417" spans="1:8" x14ac:dyDescent="0.3">
      <c r="A417" t="s">
        <v>4323</v>
      </c>
      <c r="B417" t="s">
        <v>3097</v>
      </c>
      <c r="C417" t="s">
        <v>3314</v>
      </c>
      <c r="D417" s="7">
        <v>45998</v>
      </c>
      <c r="E417">
        <v>501448.32</v>
      </c>
      <c r="F417">
        <v>90260.7</v>
      </c>
      <c r="G417" s="10">
        <f>COUNTIFS(Purchases!$E$4:$E$566,B417,Purchases!$B$4:$B$566,C417)</f>
        <v>1</v>
      </c>
      <c r="H417" s="10" t="str">
        <f t="shared" si="6"/>
        <v/>
      </c>
    </row>
    <row r="418" spans="1:8" x14ac:dyDescent="0.3">
      <c r="A418" t="s">
        <v>4317</v>
      </c>
      <c r="B418" t="s">
        <v>3149</v>
      </c>
      <c r="C418" t="s">
        <v>3997</v>
      </c>
      <c r="D418" s="7">
        <v>45886</v>
      </c>
      <c r="E418">
        <v>614604.64</v>
      </c>
      <c r="F418">
        <v>110628.84</v>
      </c>
      <c r="G418" s="10">
        <f>COUNTIFS(Purchases!$E$4:$E$566,B418,Purchases!$B$4:$B$566,C418)</f>
        <v>1</v>
      </c>
      <c r="H418" s="10" t="str">
        <f t="shared" si="6"/>
        <v/>
      </c>
    </row>
    <row r="419" spans="1:8" x14ac:dyDescent="0.3">
      <c r="A419" t="s">
        <v>4316</v>
      </c>
      <c r="B419" t="s">
        <v>3125</v>
      </c>
      <c r="C419" t="s">
        <v>3330</v>
      </c>
      <c r="D419" s="7">
        <v>45832</v>
      </c>
      <c r="E419">
        <v>420969.6</v>
      </c>
      <c r="F419">
        <v>75774.53</v>
      </c>
      <c r="G419" s="10">
        <f>COUNTIFS(Purchases!$E$4:$E$566,B419,Purchases!$B$4:$B$566,C419)</f>
        <v>1</v>
      </c>
      <c r="H419" s="10" t="str">
        <f t="shared" si="6"/>
        <v/>
      </c>
    </row>
    <row r="420" spans="1:8" x14ac:dyDescent="0.3">
      <c r="A420" t="s">
        <v>4321</v>
      </c>
      <c r="B420" t="s">
        <v>3152</v>
      </c>
      <c r="C420" t="s">
        <v>4281</v>
      </c>
      <c r="D420" s="7">
        <v>45926</v>
      </c>
      <c r="E420">
        <v>591069.71</v>
      </c>
      <c r="F420">
        <v>29553.49</v>
      </c>
      <c r="G420" s="10">
        <f>COUNTIFS(Purchases!$E$4:$E$566,B420,Purchases!$B$4:$B$566,C420)</f>
        <v>1</v>
      </c>
      <c r="H420" s="10" t="str">
        <f t="shared" si="6"/>
        <v/>
      </c>
    </row>
    <row r="421" spans="1:8" x14ac:dyDescent="0.3">
      <c r="A421" t="s">
        <v>4317</v>
      </c>
      <c r="B421" t="s">
        <v>3081</v>
      </c>
      <c r="C421" t="s">
        <v>4231</v>
      </c>
      <c r="D421" s="7">
        <v>45900</v>
      </c>
      <c r="E421">
        <v>102166.24</v>
      </c>
      <c r="F421">
        <v>5108.3100000000004</v>
      </c>
      <c r="G421" s="10">
        <f>COUNTIFS(Purchases!$E$4:$E$566,B421,Purchases!$B$4:$B$566,C421)</f>
        <v>1</v>
      </c>
      <c r="H421" s="10" t="str">
        <f t="shared" si="6"/>
        <v/>
      </c>
    </row>
    <row r="422" spans="1:8" x14ac:dyDescent="0.3">
      <c r="A422" t="s">
        <v>4316</v>
      </c>
      <c r="B422" t="s">
        <v>3145</v>
      </c>
      <c r="C422" t="s">
        <v>3751</v>
      </c>
      <c r="D422" s="7">
        <v>45821</v>
      </c>
      <c r="E422">
        <v>190302</v>
      </c>
      <c r="F422">
        <v>34254.36</v>
      </c>
      <c r="G422" s="10">
        <f>COUNTIFS(Purchases!$E$4:$E$566,B422,Purchases!$B$4:$B$566,C422)</f>
        <v>1</v>
      </c>
      <c r="H422" s="10" t="str">
        <f t="shared" si="6"/>
        <v/>
      </c>
    </row>
    <row r="423" spans="1:8" x14ac:dyDescent="0.3">
      <c r="A423" t="s">
        <v>4316</v>
      </c>
      <c r="B423" t="s">
        <v>3034</v>
      </c>
      <c r="C423" t="s">
        <v>4171</v>
      </c>
      <c r="D423" s="7">
        <v>45835</v>
      </c>
      <c r="E423">
        <v>1832052.8</v>
      </c>
      <c r="F423">
        <v>329769.5</v>
      </c>
      <c r="G423" s="10">
        <f>COUNTIFS(Purchases!$E$4:$E$566,B423,Purchases!$B$4:$B$566,C423)</f>
        <v>1</v>
      </c>
      <c r="H423" s="10" t="str">
        <f t="shared" si="6"/>
        <v/>
      </c>
    </row>
    <row r="424" spans="1:8" x14ac:dyDescent="0.3">
      <c r="A424" t="s">
        <v>4319</v>
      </c>
      <c r="B424" t="s">
        <v>3152</v>
      </c>
      <c r="C424" t="s">
        <v>3741</v>
      </c>
      <c r="D424" s="7">
        <v>45983</v>
      </c>
      <c r="E424">
        <v>293298.2</v>
      </c>
      <c r="F424">
        <v>14664.91</v>
      </c>
      <c r="G424" s="10">
        <f>COUNTIFS(Purchases!$E$4:$E$566,B424,Purchases!$B$4:$B$566,C424)</f>
        <v>1</v>
      </c>
      <c r="H424" s="10" t="str">
        <f t="shared" si="6"/>
        <v/>
      </c>
    </row>
    <row r="425" spans="1:8" x14ac:dyDescent="0.3">
      <c r="A425" t="s">
        <v>4319</v>
      </c>
      <c r="B425" t="s">
        <v>3045</v>
      </c>
      <c r="C425" t="s">
        <v>4093</v>
      </c>
      <c r="D425" s="7">
        <v>45978</v>
      </c>
      <c r="E425">
        <v>344411.61</v>
      </c>
      <c r="F425">
        <v>61994.09</v>
      </c>
      <c r="G425" s="10">
        <f>COUNTIFS(Purchases!$E$4:$E$566,B425,Purchases!$B$4:$B$566,C425)</f>
        <v>1</v>
      </c>
      <c r="H425" s="10" t="str">
        <f t="shared" si="6"/>
        <v/>
      </c>
    </row>
    <row r="426" spans="1:8" x14ac:dyDescent="0.3">
      <c r="A426" t="s">
        <v>4316</v>
      </c>
      <c r="B426" t="s">
        <v>3129</v>
      </c>
      <c r="C426" t="s">
        <v>4099</v>
      </c>
      <c r="D426" s="7">
        <v>45820</v>
      </c>
      <c r="E426">
        <v>151500.87</v>
      </c>
      <c r="F426">
        <v>7575.04</v>
      </c>
      <c r="G426" s="10">
        <f>COUNTIFS(Purchases!$E$4:$E$566,B426,Purchases!$B$4:$B$566,C426)</f>
        <v>1</v>
      </c>
      <c r="H426" s="10" t="str">
        <f t="shared" si="6"/>
        <v/>
      </c>
    </row>
    <row r="427" spans="1:8" x14ac:dyDescent="0.3">
      <c r="A427" t="s">
        <v>4317</v>
      </c>
      <c r="B427" t="s">
        <v>3156</v>
      </c>
      <c r="C427" t="s">
        <v>3543</v>
      </c>
      <c r="D427" s="7">
        <v>45886</v>
      </c>
      <c r="E427">
        <v>170244.44</v>
      </c>
      <c r="F427">
        <v>30644</v>
      </c>
      <c r="G427" s="10">
        <f>COUNTIFS(Purchases!$E$4:$E$566,B427,Purchases!$B$4:$B$566,C427)</f>
        <v>1</v>
      </c>
      <c r="H427" s="10" t="str">
        <f t="shared" si="6"/>
        <v/>
      </c>
    </row>
    <row r="428" spans="1:8" x14ac:dyDescent="0.3">
      <c r="A428" t="s">
        <v>4323</v>
      </c>
      <c r="B428" t="s">
        <v>3105</v>
      </c>
      <c r="C428" t="s">
        <v>3258</v>
      </c>
      <c r="D428" s="7">
        <v>45994</v>
      </c>
      <c r="E428">
        <v>50319.31</v>
      </c>
      <c r="F428">
        <v>2515.9699999999998</v>
      </c>
      <c r="G428" s="10">
        <f>COUNTIFS(Purchases!$E$4:$E$566,B428,Purchases!$B$4:$B$566,C428)</f>
        <v>1</v>
      </c>
      <c r="H428" s="10" t="str">
        <f t="shared" si="6"/>
        <v/>
      </c>
    </row>
    <row r="429" spans="1:8" x14ac:dyDescent="0.3">
      <c r="A429" t="s">
        <v>4321</v>
      </c>
      <c r="B429" t="s">
        <v>3133</v>
      </c>
      <c r="C429" t="s">
        <v>3695</v>
      </c>
      <c r="D429" s="7">
        <v>45927</v>
      </c>
      <c r="E429">
        <v>148890.79999999999</v>
      </c>
      <c r="F429">
        <v>26800.34</v>
      </c>
      <c r="G429" s="10">
        <f>COUNTIFS(Purchases!$E$4:$E$566,B429,Purchases!$B$4:$B$566,C429)</f>
        <v>1</v>
      </c>
      <c r="H429" s="10" t="str">
        <f t="shared" si="6"/>
        <v/>
      </c>
    </row>
    <row r="430" spans="1:8" x14ac:dyDescent="0.3">
      <c r="A430" t="s">
        <v>4313</v>
      </c>
      <c r="B430" t="s">
        <v>3081</v>
      </c>
      <c r="C430" t="s">
        <v>3354</v>
      </c>
      <c r="D430" s="7">
        <v>45787</v>
      </c>
      <c r="E430">
        <v>208491.93</v>
      </c>
      <c r="F430">
        <v>10424.6</v>
      </c>
      <c r="G430" s="10">
        <f>COUNTIFS(Purchases!$E$4:$E$566,B430,Purchases!$B$4:$B$566,C430)</f>
        <v>1</v>
      </c>
      <c r="H430" s="10" t="str">
        <f t="shared" si="6"/>
        <v/>
      </c>
    </row>
    <row r="431" spans="1:8" x14ac:dyDescent="0.3">
      <c r="A431" t="s">
        <v>4324</v>
      </c>
      <c r="B431" t="s">
        <v>3056</v>
      </c>
      <c r="C431" t="s">
        <v>3729</v>
      </c>
      <c r="D431" s="7">
        <v>45775</v>
      </c>
      <c r="E431">
        <v>401388.68</v>
      </c>
      <c r="F431">
        <v>20069.43</v>
      </c>
      <c r="G431" s="10">
        <f>COUNTIFS(Purchases!$E$4:$E$566,B431,Purchases!$B$4:$B$566,C431)</f>
        <v>1</v>
      </c>
      <c r="H431" s="10" t="str">
        <f t="shared" si="6"/>
        <v/>
      </c>
    </row>
    <row r="432" spans="1:8" x14ac:dyDescent="0.3">
      <c r="A432" t="s">
        <v>4315</v>
      </c>
      <c r="B432" t="s">
        <v>3040</v>
      </c>
      <c r="C432" t="s">
        <v>3905</v>
      </c>
      <c r="D432" s="7">
        <v>46043</v>
      </c>
      <c r="E432">
        <v>314411.8</v>
      </c>
      <c r="F432">
        <v>56594.12</v>
      </c>
      <c r="G432" s="10">
        <f>COUNTIFS(Purchases!$E$4:$E$566,B432,Purchases!$B$4:$B$566,C432)</f>
        <v>1</v>
      </c>
      <c r="H432" s="10" t="str">
        <f t="shared" si="6"/>
        <v/>
      </c>
    </row>
    <row r="433" spans="1:8" x14ac:dyDescent="0.3">
      <c r="A433" t="s">
        <v>4317</v>
      </c>
      <c r="B433" t="s">
        <v>3101</v>
      </c>
      <c r="C433" t="s">
        <v>3953</v>
      </c>
      <c r="D433" s="7">
        <v>45877</v>
      </c>
      <c r="E433">
        <v>36671.72</v>
      </c>
      <c r="F433">
        <v>6600.91</v>
      </c>
      <c r="G433" s="10">
        <f>COUNTIFS(Purchases!$E$4:$E$566,B433,Purchases!$B$4:$B$566,C433)</f>
        <v>1</v>
      </c>
      <c r="H433" s="10" t="str">
        <f t="shared" si="6"/>
        <v/>
      </c>
    </row>
    <row r="434" spans="1:8" x14ac:dyDescent="0.3">
      <c r="A434" t="s">
        <v>4314</v>
      </c>
      <c r="B434" t="s">
        <v>3149</v>
      </c>
      <c r="C434" t="s">
        <v>3837</v>
      </c>
      <c r="D434" s="7">
        <v>46085</v>
      </c>
      <c r="E434">
        <v>139375.62</v>
      </c>
      <c r="F434">
        <v>25087.61</v>
      </c>
      <c r="G434" s="10">
        <f>COUNTIFS(Purchases!$E$4:$E$566,B434,Purchases!$B$4:$B$566,C434)</f>
        <v>1</v>
      </c>
      <c r="H434" s="10" t="str">
        <f t="shared" si="6"/>
        <v/>
      </c>
    </row>
    <row r="435" spans="1:8" x14ac:dyDescent="0.3">
      <c r="A435" t="s">
        <v>4318</v>
      </c>
      <c r="B435" t="s">
        <v>3105</v>
      </c>
      <c r="C435" t="s">
        <v>3230</v>
      </c>
      <c r="D435" s="7">
        <v>45953</v>
      </c>
      <c r="E435">
        <v>295241.09999999998</v>
      </c>
      <c r="F435">
        <v>14762.06</v>
      </c>
      <c r="G435" s="10">
        <f>COUNTIFS(Purchases!$E$4:$E$566,B435,Purchases!$B$4:$B$566,C435)</f>
        <v>1</v>
      </c>
      <c r="H435" s="10" t="str">
        <f t="shared" si="6"/>
        <v/>
      </c>
    </row>
    <row r="436" spans="1:8" x14ac:dyDescent="0.3">
      <c r="A436" t="s">
        <v>4313</v>
      </c>
      <c r="B436" t="s">
        <v>3097</v>
      </c>
      <c r="C436" t="s">
        <v>3883</v>
      </c>
      <c r="D436" s="7">
        <v>45778</v>
      </c>
      <c r="E436">
        <v>137295.06</v>
      </c>
      <c r="F436">
        <v>24713.11</v>
      </c>
      <c r="G436" s="10">
        <f>COUNTIFS(Purchases!$E$4:$E$566,B436,Purchases!$B$4:$B$566,C436)</f>
        <v>1</v>
      </c>
      <c r="H436" s="10" t="str">
        <f t="shared" si="6"/>
        <v/>
      </c>
    </row>
    <row r="437" spans="1:8" x14ac:dyDescent="0.3">
      <c r="A437" t="s">
        <v>4323</v>
      </c>
      <c r="B437" t="s">
        <v>3050</v>
      </c>
      <c r="C437" t="s">
        <v>3825</v>
      </c>
      <c r="D437" s="7">
        <v>46016</v>
      </c>
      <c r="E437">
        <v>1030823.73</v>
      </c>
      <c r="F437">
        <v>185548.27</v>
      </c>
      <c r="G437" s="10">
        <f>COUNTIFS(Purchases!$E$4:$E$566,B437,Purchases!$B$4:$B$566,C437)</f>
        <v>1</v>
      </c>
      <c r="H437" s="10" t="str">
        <f t="shared" si="6"/>
        <v/>
      </c>
    </row>
    <row r="438" spans="1:8" x14ac:dyDescent="0.3">
      <c r="A438" t="s">
        <v>4316</v>
      </c>
      <c r="B438" t="s">
        <v>3045</v>
      </c>
      <c r="C438" t="s">
        <v>4277</v>
      </c>
      <c r="D438" s="7">
        <v>45811</v>
      </c>
      <c r="E438">
        <v>320213.36</v>
      </c>
      <c r="F438">
        <v>57638.400000000001</v>
      </c>
      <c r="G438" s="10">
        <f>COUNTIFS(Purchases!$E$4:$E$566,B438,Purchases!$B$4:$B$566,C438)</f>
        <v>1</v>
      </c>
      <c r="H438" s="10" t="str">
        <f t="shared" si="6"/>
        <v/>
      </c>
    </row>
    <row r="439" spans="1:8" x14ac:dyDescent="0.3">
      <c r="A439" t="s">
        <v>4312</v>
      </c>
      <c r="B439" t="s">
        <v>3101</v>
      </c>
      <c r="C439" t="s">
        <v>3686</v>
      </c>
      <c r="D439" s="7">
        <v>46071</v>
      </c>
      <c r="E439">
        <v>29286.12</v>
      </c>
      <c r="F439">
        <v>5271.5</v>
      </c>
      <c r="G439" s="10">
        <f>COUNTIFS(Purchases!$E$4:$E$566,B439,Purchases!$B$4:$B$566,C439)</f>
        <v>1</v>
      </c>
      <c r="H439" s="10" t="str">
        <f t="shared" si="6"/>
        <v/>
      </c>
    </row>
    <row r="440" spans="1:8" x14ac:dyDescent="0.3">
      <c r="A440" t="s">
        <v>4317</v>
      </c>
      <c r="B440" t="s">
        <v>3085</v>
      </c>
      <c r="C440" t="s">
        <v>3648</v>
      </c>
      <c r="D440" s="7">
        <v>45896</v>
      </c>
      <c r="E440">
        <v>162065.24</v>
      </c>
      <c r="F440">
        <v>29171.74</v>
      </c>
      <c r="G440" s="10">
        <f>COUNTIFS(Purchases!$E$4:$E$566,B440,Purchases!$B$4:$B$566,C440)</f>
        <v>1</v>
      </c>
      <c r="H440" s="10" t="str">
        <f t="shared" si="6"/>
        <v/>
      </c>
    </row>
    <row r="441" spans="1:8" x14ac:dyDescent="0.3">
      <c r="A441" t="s">
        <v>4313</v>
      </c>
      <c r="B441" t="s">
        <v>3125</v>
      </c>
      <c r="C441" t="s">
        <v>3210</v>
      </c>
      <c r="D441" s="7">
        <v>45778</v>
      </c>
      <c r="E441">
        <v>381932.04</v>
      </c>
      <c r="F441">
        <v>68747.77</v>
      </c>
      <c r="G441" s="10">
        <f>COUNTIFS(Purchases!$E$4:$E$566,B441,Purchases!$B$4:$B$566,C441)</f>
        <v>1</v>
      </c>
      <c r="H441" s="10" t="str">
        <f t="shared" si="6"/>
        <v/>
      </c>
    </row>
    <row r="442" spans="1:8" x14ac:dyDescent="0.3">
      <c r="A442" t="s">
        <v>4315</v>
      </c>
      <c r="B442" t="s">
        <v>3112</v>
      </c>
      <c r="C442" t="s">
        <v>4121</v>
      </c>
      <c r="D442" s="7">
        <v>46030</v>
      </c>
      <c r="E442">
        <v>4296286.38</v>
      </c>
      <c r="F442">
        <v>773331.55</v>
      </c>
      <c r="G442" s="10">
        <f>COUNTIFS(Purchases!$E$4:$E$566,B442,Purchases!$B$4:$B$566,C442)</f>
        <v>1</v>
      </c>
      <c r="H442" s="10" t="str">
        <f t="shared" si="6"/>
        <v/>
      </c>
    </row>
    <row r="443" spans="1:8" x14ac:dyDescent="0.3">
      <c r="A443" t="s">
        <v>4323</v>
      </c>
      <c r="B443" t="s">
        <v>3145</v>
      </c>
      <c r="C443" t="s">
        <v>3521</v>
      </c>
      <c r="D443" s="7">
        <v>46014</v>
      </c>
      <c r="E443">
        <v>330340.42</v>
      </c>
      <c r="F443">
        <v>59461.279999999999</v>
      </c>
      <c r="G443" s="10">
        <f>COUNTIFS(Purchases!$E$4:$E$566,B443,Purchases!$B$4:$B$566,C443)</f>
        <v>1</v>
      </c>
      <c r="H443" s="10" t="str">
        <f t="shared" si="6"/>
        <v/>
      </c>
    </row>
    <row r="444" spans="1:8" x14ac:dyDescent="0.3">
      <c r="A444" t="s">
        <v>4322</v>
      </c>
      <c r="B444" t="s">
        <v>3109</v>
      </c>
      <c r="C444" t="s">
        <v>3334</v>
      </c>
      <c r="D444" s="7">
        <v>45851</v>
      </c>
      <c r="E444">
        <v>153276.82999999999</v>
      </c>
      <c r="F444">
        <v>27589.83</v>
      </c>
      <c r="G444" s="10">
        <f>COUNTIFS(Purchases!$E$4:$E$566,B444,Purchases!$B$4:$B$566,C444)</f>
        <v>1</v>
      </c>
      <c r="H444" s="10" t="str">
        <f t="shared" si="6"/>
        <v/>
      </c>
    </row>
    <row r="445" spans="1:8" x14ac:dyDescent="0.3">
      <c r="A445" t="s">
        <v>4319</v>
      </c>
      <c r="B445" t="s">
        <v>3061</v>
      </c>
      <c r="C445" t="s">
        <v>3559</v>
      </c>
      <c r="D445" s="7">
        <v>45969</v>
      </c>
      <c r="E445">
        <v>110537.13</v>
      </c>
      <c r="F445">
        <v>19896.68</v>
      </c>
      <c r="G445" s="10">
        <f>COUNTIFS(Purchases!$E$4:$E$566,B445,Purchases!$B$4:$B$566,C445)</f>
        <v>1</v>
      </c>
      <c r="H445" s="10" t="str">
        <f t="shared" si="6"/>
        <v/>
      </c>
    </row>
    <row r="446" spans="1:8" x14ac:dyDescent="0.3">
      <c r="A446" t="s">
        <v>4319</v>
      </c>
      <c r="B446" t="s">
        <v>3061</v>
      </c>
      <c r="C446" t="s">
        <v>3761</v>
      </c>
      <c r="D446" s="7">
        <v>45972</v>
      </c>
      <c r="E446">
        <v>0</v>
      </c>
      <c r="F446">
        <v>0</v>
      </c>
      <c r="G446" s="10">
        <f>COUNTIFS(Purchases!$E$4:$E$566,B446,Purchases!$B$4:$B$566,C446)</f>
        <v>1</v>
      </c>
      <c r="H446" s="10" t="str">
        <f t="shared" si="6"/>
        <v/>
      </c>
    </row>
    <row r="447" spans="1:8" x14ac:dyDescent="0.3">
      <c r="A447" t="s">
        <v>4317</v>
      </c>
      <c r="B447" t="s">
        <v>3065</v>
      </c>
      <c r="C447" t="s">
        <v>3943</v>
      </c>
      <c r="D447" s="7">
        <v>45871</v>
      </c>
      <c r="E447">
        <v>1021240.44</v>
      </c>
      <c r="F447">
        <v>183823.28</v>
      </c>
      <c r="G447" s="10">
        <f>COUNTIFS(Purchases!$E$4:$E$566,B447,Purchases!$B$4:$B$566,C447)</f>
        <v>1</v>
      </c>
      <c r="H447" s="10" t="str">
        <f t="shared" si="6"/>
        <v/>
      </c>
    </row>
    <row r="448" spans="1:8" x14ac:dyDescent="0.3">
      <c r="A448" t="s">
        <v>4319</v>
      </c>
      <c r="B448" t="s">
        <v>3112</v>
      </c>
      <c r="C448" t="s">
        <v>3256</v>
      </c>
      <c r="D448" s="7">
        <v>45981</v>
      </c>
      <c r="E448">
        <v>2774746.45</v>
      </c>
      <c r="F448">
        <v>499454.36</v>
      </c>
      <c r="G448" s="10">
        <f>COUNTIFS(Purchases!$E$4:$E$566,B448,Purchases!$B$4:$B$566,C448)</f>
        <v>1</v>
      </c>
      <c r="H448" s="10" t="str">
        <f t="shared" si="6"/>
        <v/>
      </c>
    </row>
    <row r="449" spans="1:8" x14ac:dyDescent="0.3">
      <c r="A449" t="s">
        <v>4323</v>
      </c>
      <c r="B449" t="s">
        <v>3045</v>
      </c>
      <c r="C449" t="s">
        <v>3861</v>
      </c>
      <c r="D449" s="7">
        <v>46012</v>
      </c>
      <c r="E449">
        <v>121153.5</v>
      </c>
      <c r="F449">
        <v>21807.63</v>
      </c>
      <c r="G449" s="10">
        <f>COUNTIFS(Purchases!$E$4:$E$566,B449,Purchases!$B$4:$B$566,C449)</f>
        <v>1</v>
      </c>
      <c r="H449" s="10" t="str">
        <f t="shared" si="6"/>
        <v/>
      </c>
    </row>
    <row r="450" spans="1:8" x14ac:dyDescent="0.3">
      <c r="A450" t="s">
        <v>4315</v>
      </c>
      <c r="B450" t="s">
        <v>3085</v>
      </c>
      <c r="C450" t="s">
        <v>3620</v>
      </c>
      <c r="D450" s="7">
        <v>46027</v>
      </c>
      <c r="E450">
        <v>156557.31</v>
      </c>
      <c r="F450">
        <v>28180.32</v>
      </c>
      <c r="G450" s="10">
        <f>COUNTIFS(Purchases!$E$4:$E$566,B450,Purchases!$B$4:$B$566,C450)</f>
        <v>1</v>
      </c>
      <c r="H450" s="10" t="str">
        <f t="shared" si="6"/>
        <v/>
      </c>
    </row>
    <row r="451" spans="1:8" x14ac:dyDescent="0.3">
      <c r="A451" t="s">
        <v>4321</v>
      </c>
      <c r="B451" t="s">
        <v>3061</v>
      </c>
      <c r="C451" t="s">
        <v>3658</v>
      </c>
      <c r="D451" s="7">
        <v>45918</v>
      </c>
      <c r="E451">
        <v>0</v>
      </c>
      <c r="F451">
        <v>0</v>
      </c>
      <c r="G451" s="10">
        <f>COUNTIFS(Purchases!$E$4:$E$566,B451,Purchases!$B$4:$B$566,C451)</f>
        <v>1</v>
      </c>
      <c r="H451" s="10" t="str">
        <f t="shared" si="6"/>
        <v/>
      </c>
    </row>
    <row r="452" spans="1:8" x14ac:dyDescent="0.3">
      <c r="A452" t="s">
        <v>4316</v>
      </c>
      <c r="B452" t="s">
        <v>3050</v>
      </c>
      <c r="C452" t="s">
        <v>3434</v>
      </c>
      <c r="D452" s="7">
        <v>45815</v>
      </c>
      <c r="E452">
        <v>158374.74</v>
      </c>
      <c r="F452">
        <v>28507.45</v>
      </c>
      <c r="G452" s="10">
        <f>COUNTIFS(Purchases!$E$4:$E$566,B452,Purchases!$B$4:$B$566,C452)</f>
        <v>1</v>
      </c>
      <c r="H452" s="10" t="str">
        <f t="shared" ref="H452:H515" si="7">IF(G452=0,"FLAG","")</f>
        <v/>
      </c>
    </row>
    <row r="453" spans="1:8" x14ac:dyDescent="0.3">
      <c r="A453" t="s">
        <v>4313</v>
      </c>
      <c r="B453" t="s">
        <v>3129</v>
      </c>
      <c r="C453" t="s">
        <v>3640</v>
      </c>
      <c r="D453" s="7">
        <v>45794</v>
      </c>
      <c r="E453">
        <v>358091.28</v>
      </c>
      <c r="F453">
        <v>17904.560000000001</v>
      </c>
      <c r="G453" s="10">
        <f>COUNTIFS(Purchases!$E$4:$E$566,B453,Purchases!$B$4:$B$566,C453)</f>
        <v>1</v>
      </c>
      <c r="H453" s="10" t="str">
        <f t="shared" si="7"/>
        <v/>
      </c>
    </row>
    <row r="454" spans="1:8" x14ac:dyDescent="0.3">
      <c r="A454" t="s">
        <v>4324</v>
      </c>
      <c r="B454" t="s">
        <v>3125</v>
      </c>
      <c r="C454" t="s">
        <v>3244</v>
      </c>
      <c r="D454" s="7">
        <v>45774</v>
      </c>
      <c r="E454">
        <v>306150.78999999998</v>
      </c>
      <c r="F454">
        <v>55107.14</v>
      </c>
      <c r="G454" s="10">
        <f>COUNTIFS(Purchases!$E$4:$E$566,B454,Purchases!$B$4:$B$566,C454)</f>
        <v>1</v>
      </c>
      <c r="H454" s="10" t="str">
        <f t="shared" si="7"/>
        <v/>
      </c>
    </row>
    <row r="455" spans="1:8" x14ac:dyDescent="0.3">
      <c r="A455" t="s">
        <v>4319</v>
      </c>
      <c r="B455" t="s">
        <v>3116</v>
      </c>
      <c r="C455" t="s">
        <v>3903</v>
      </c>
      <c r="D455" s="7">
        <v>45971</v>
      </c>
      <c r="E455">
        <v>551016.75</v>
      </c>
      <c r="F455">
        <v>99183.02</v>
      </c>
      <c r="G455" s="10">
        <f>COUNTIFS(Purchases!$E$4:$E$566,B455,Purchases!$B$4:$B$566,C455)</f>
        <v>1</v>
      </c>
      <c r="H455" s="10" t="str">
        <f t="shared" si="7"/>
        <v/>
      </c>
    </row>
    <row r="456" spans="1:8" x14ac:dyDescent="0.3">
      <c r="A456" t="s">
        <v>4313</v>
      </c>
      <c r="B456" t="s">
        <v>3040</v>
      </c>
      <c r="C456" t="s">
        <v>3581</v>
      </c>
      <c r="D456" s="7">
        <v>45800</v>
      </c>
      <c r="E456">
        <v>578077.5</v>
      </c>
      <c r="F456">
        <v>104053.95</v>
      </c>
      <c r="G456" s="10">
        <f>COUNTIFS(Purchases!$E$4:$E$566,B456,Purchases!$B$4:$B$566,C456)</f>
        <v>1</v>
      </c>
      <c r="H456" s="10" t="str">
        <f t="shared" si="7"/>
        <v/>
      </c>
    </row>
    <row r="457" spans="1:8" x14ac:dyDescent="0.3">
      <c r="A457" t="s">
        <v>4316</v>
      </c>
      <c r="B457" t="s">
        <v>3050</v>
      </c>
      <c r="C457" t="s">
        <v>4265</v>
      </c>
      <c r="D457" s="7">
        <v>45833</v>
      </c>
      <c r="E457">
        <v>760381.23</v>
      </c>
      <c r="F457">
        <v>136868.62</v>
      </c>
      <c r="G457" s="10">
        <f>COUNTIFS(Purchases!$E$4:$E$566,B457,Purchases!$B$4:$B$566,C457)</f>
        <v>1</v>
      </c>
      <c r="H457" s="10" t="str">
        <f t="shared" si="7"/>
        <v/>
      </c>
    </row>
    <row r="458" spans="1:8" x14ac:dyDescent="0.3">
      <c r="A458" t="s">
        <v>4319</v>
      </c>
      <c r="B458" t="s">
        <v>3125</v>
      </c>
      <c r="C458" t="s">
        <v>3859</v>
      </c>
      <c r="D458" s="7">
        <v>45972</v>
      </c>
      <c r="E458">
        <v>470429.61</v>
      </c>
      <c r="F458">
        <v>84677.33</v>
      </c>
      <c r="G458" s="10">
        <f>COUNTIFS(Purchases!$E$4:$E$566,B458,Purchases!$B$4:$B$566,C458)</f>
        <v>1</v>
      </c>
      <c r="H458" s="10" t="str">
        <f t="shared" si="7"/>
        <v/>
      </c>
    </row>
    <row r="459" spans="1:8" x14ac:dyDescent="0.3">
      <c r="A459" t="s">
        <v>4316</v>
      </c>
      <c r="B459" t="s">
        <v>3081</v>
      </c>
      <c r="C459" t="s">
        <v>3565</v>
      </c>
      <c r="D459" s="7">
        <v>45836</v>
      </c>
      <c r="E459">
        <v>517361.04</v>
      </c>
      <c r="F459">
        <v>25868.05</v>
      </c>
      <c r="G459" s="10">
        <f>COUNTIFS(Purchases!$E$4:$E$566,B459,Purchases!$B$4:$B$566,C459)</f>
        <v>1</v>
      </c>
      <c r="H459" s="10" t="str">
        <f t="shared" si="7"/>
        <v/>
      </c>
    </row>
    <row r="460" spans="1:8" x14ac:dyDescent="0.3">
      <c r="A460" t="s">
        <v>4315</v>
      </c>
      <c r="B460" t="s">
        <v>3040</v>
      </c>
      <c r="C460" t="s">
        <v>4025</v>
      </c>
      <c r="D460" s="7">
        <v>46034</v>
      </c>
      <c r="E460">
        <v>348851.37</v>
      </c>
      <c r="F460">
        <v>62793.25</v>
      </c>
      <c r="G460" s="10">
        <f>COUNTIFS(Purchases!$E$4:$E$566,B460,Purchases!$B$4:$B$566,C460)</f>
        <v>1</v>
      </c>
      <c r="H460" s="10" t="str">
        <f t="shared" si="7"/>
        <v/>
      </c>
    </row>
    <row r="461" spans="1:8" x14ac:dyDescent="0.3">
      <c r="A461" t="s">
        <v>4313</v>
      </c>
      <c r="B461" t="s">
        <v>3065</v>
      </c>
      <c r="C461" t="s">
        <v>3674</v>
      </c>
      <c r="D461" s="7">
        <v>45796</v>
      </c>
      <c r="E461">
        <v>3547849.24</v>
      </c>
      <c r="F461">
        <v>638612.86</v>
      </c>
      <c r="G461" s="10">
        <f>COUNTIFS(Purchases!$E$4:$E$566,B461,Purchases!$B$4:$B$566,C461)</f>
        <v>1</v>
      </c>
      <c r="H461" s="10" t="str">
        <f t="shared" si="7"/>
        <v/>
      </c>
    </row>
    <row r="462" spans="1:8" x14ac:dyDescent="0.3">
      <c r="A462" t="s">
        <v>4324</v>
      </c>
      <c r="B462" t="s">
        <v>3073</v>
      </c>
      <c r="C462" t="s">
        <v>4201</v>
      </c>
      <c r="D462" s="7">
        <v>45768</v>
      </c>
      <c r="E462">
        <v>265799.43</v>
      </c>
      <c r="F462">
        <v>47843.9</v>
      </c>
      <c r="G462" s="10">
        <f>COUNTIFS(Purchases!$E$4:$E$566,B462,Purchases!$B$4:$B$566,C462)</f>
        <v>1</v>
      </c>
      <c r="H462" s="10" t="str">
        <f t="shared" si="7"/>
        <v/>
      </c>
    </row>
    <row r="463" spans="1:8" x14ac:dyDescent="0.3">
      <c r="A463" t="s">
        <v>4321</v>
      </c>
      <c r="B463" t="s">
        <v>3040</v>
      </c>
      <c r="C463" t="s">
        <v>4133</v>
      </c>
      <c r="D463" s="7">
        <v>45912</v>
      </c>
      <c r="E463">
        <v>204305.46</v>
      </c>
      <c r="F463">
        <v>36774.980000000003</v>
      </c>
      <c r="G463" s="10">
        <f>COUNTIFS(Purchases!$E$4:$E$566,B463,Purchases!$B$4:$B$566,C463)</f>
        <v>1</v>
      </c>
      <c r="H463" s="10" t="str">
        <f t="shared" si="7"/>
        <v/>
      </c>
    </row>
    <row r="464" spans="1:8" x14ac:dyDescent="0.3">
      <c r="A464" t="s">
        <v>4318</v>
      </c>
      <c r="B464" t="s">
        <v>3116</v>
      </c>
      <c r="C464" t="s">
        <v>4157</v>
      </c>
      <c r="D464" s="7">
        <v>45948</v>
      </c>
      <c r="E464">
        <v>621858.80000000005</v>
      </c>
      <c r="F464">
        <v>111934.58</v>
      </c>
      <c r="G464" s="10">
        <f>COUNTIFS(Purchases!$E$4:$E$566,B464,Purchases!$B$4:$B$566,C464)</f>
        <v>1</v>
      </c>
      <c r="H464" s="10" t="str">
        <f t="shared" si="7"/>
        <v/>
      </c>
    </row>
    <row r="465" spans="1:8" x14ac:dyDescent="0.3">
      <c r="A465" t="s">
        <v>4322</v>
      </c>
      <c r="B465" t="s">
        <v>3040</v>
      </c>
      <c r="C465" t="s">
        <v>3535</v>
      </c>
      <c r="D465" s="7">
        <v>45841</v>
      </c>
      <c r="E465">
        <v>292079.59000000003</v>
      </c>
      <c r="F465">
        <v>52574.33</v>
      </c>
      <c r="G465" s="10">
        <f>COUNTIFS(Purchases!$E$4:$E$566,B465,Purchases!$B$4:$B$566,C465)</f>
        <v>1</v>
      </c>
      <c r="H465" s="10" t="str">
        <f t="shared" si="7"/>
        <v/>
      </c>
    </row>
    <row r="466" spans="1:8" x14ac:dyDescent="0.3">
      <c r="A466" t="s">
        <v>4321</v>
      </c>
      <c r="B466" t="s">
        <v>3061</v>
      </c>
      <c r="C466" t="s">
        <v>3446</v>
      </c>
      <c r="D466" s="7">
        <v>45926</v>
      </c>
      <c r="E466">
        <v>37060.94</v>
      </c>
      <c r="F466">
        <v>6670.97</v>
      </c>
      <c r="G466" s="10">
        <f>COUNTIFS(Purchases!$E$4:$E$566,B466,Purchases!$B$4:$B$566,C466)</f>
        <v>1</v>
      </c>
      <c r="H466" s="10" t="str">
        <f t="shared" si="7"/>
        <v/>
      </c>
    </row>
    <row r="467" spans="1:8" x14ac:dyDescent="0.3">
      <c r="A467" t="s">
        <v>4315</v>
      </c>
      <c r="B467" t="s">
        <v>3090</v>
      </c>
      <c r="C467" t="s">
        <v>4287</v>
      </c>
      <c r="D467" s="7">
        <v>46030</v>
      </c>
      <c r="E467">
        <v>3181386.67</v>
      </c>
      <c r="F467">
        <v>572649.6</v>
      </c>
      <c r="G467" s="10">
        <f>COUNTIFS(Purchases!$E$4:$E$566,B467,Purchases!$B$4:$B$566,C467)</f>
        <v>1</v>
      </c>
      <c r="H467" s="10" t="str">
        <f t="shared" si="7"/>
        <v/>
      </c>
    </row>
    <row r="468" spans="1:8" x14ac:dyDescent="0.3">
      <c r="A468" t="s">
        <v>4324</v>
      </c>
      <c r="B468" t="s">
        <v>3097</v>
      </c>
      <c r="C468" t="s">
        <v>3737</v>
      </c>
      <c r="D468" s="7">
        <v>45762</v>
      </c>
      <c r="E468">
        <v>373231.3</v>
      </c>
      <c r="F468">
        <v>67181.63</v>
      </c>
      <c r="G468" s="10">
        <f>COUNTIFS(Purchases!$E$4:$E$566,B468,Purchases!$B$4:$B$566,C468)</f>
        <v>1</v>
      </c>
      <c r="H468" s="10" t="str">
        <f t="shared" si="7"/>
        <v/>
      </c>
    </row>
    <row r="469" spans="1:8" x14ac:dyDescent="0.3">
      <c r="A469" t="s">
        <v>4318</v>
      </c>
      <c r="B469" t="s">
        <v>3145</v>
      </c>
      <c r="C469" t="s">
        <v>3316</v>
      </c>
      <c r="D469" s="7">
        <v>45940</v>
      </c>
      <c r="E469">
        <v>343309.67</v>
      </c>
      <c r="F469">
        <v>61795.74</v>
      </c>
      <c r="G469" s="10">
        <f>COUNTIFS(Purchases!$E$4:$E$566,B469,Purchases!$B$4:$B$566,C469)</f>
        <v>1</v>
      </c>
      <c r="H469" s="10" t="str">
        <f t="shared" si="7"/>
        <v/>
      </c>
    </row>
    <row r="470" spans="1:8" x14ac:dyDescent="0.3">
      <c r="A470" t="s">
        <v>4316</v>
      </c>
      <c r="B470" t="s">
        <v>3034</v>
      </c>
      <c r="C470" t="s">
        <v>4207</v>
      </c>
      <c r="D470" s="7">
        <v>45828</v>
      </c>
      <c r="E470">
        <v>2293841.65</v>
      </c>
      <c r="F470">
        <v>412891.5</v>
      </c>
      <c r="G470" s="10">
        <f>COUNTIFS(Purchases!$E$4:$E$566,B470,Purchases!$B$4:$B$566,C470)</f>
        <v>1</v>
      </c>
      <c r="H470" s="10" t="str">
        <f t="shared" si="7"/>
        <v/>
      </c>
    </row>
    <row r="471" spans="1:8" x14ac:dyDescent="0.3">
      <c r="A471" t="s">
        <v>4312</v>
      </c>
      <c r="B471" t="s">
        <v>3149</v>
      </c>
      <c r="C471" t="s">
        <v>3636</v>
      </c>
      <c r="D471" s="7">
        <v>46065</v>
      </c>
      <c r="E471">
        <v>649759.80000000005</v>
      </c>
      <c r="F471">
        <v>116956.76</v>
      </c>
      <c r="G471" s="10">
        <f>COUNTIFS(Purchases!$E$4:$E$566,B471,Purchases!$B$4:$B$566,C471)</f>
        <v>1</v>
      </c>
      <c r="H471" s="10" t="str">
        <f t="shared" si="7"/>
        <v/>
      </c>
    </row>
    <row r="472" spans="1:8" x14ac:dyDescent="0.3">
      <c r="A472" t="s">
        <v>4314</v>
      </c>
      <c r="B472" t="s">
        <v>3109</v>
      </c>
      <c r="C472" t="s">
        <v>4243</v>
      </c>
      <c r="D472" s="7">
        <v>46093</v>
      </c>
      <c r="E472">
        <v>15003.35</v>
      </c>
      <c r="F472">
        <v>2700.6</v>
      </c>
      <c r="G472" s="10">
        <f>COUNTIFS(Purchases!$E$4:$E$566,B472,Purchases!$B$4:$B$566,C472)</f>
        <v>1</v>
      </c>
      <c r="H472" s="10" t="str">
        <f t="shared" si="7"/>
        <v/>
      </c>
    </row>
    <row r="473" spans="1:8" x14ac:dyDescent="0.3">
      <c r="A473" t="s">
        <v>4322</v>
      </c>
      <c r="B473" t="s">
        <v>3093</v>
      </c>
      <c r="C473" t="s">
        <v>3977</v>
      </c>
      <c r="D473" s="7">
        <v>45865</v>
      </c>
      <c r="E473">
        <v>211576.36</v>
      </c>
      <c r="F473">
        <v>38083.74</v>
      </c>
      <c r="G473" s="10">
        <f>COUNTIFS(Purchases!$E$4:$E$566,B473,Purchases!$B$4:$B$566,C473)</f>
        <v>1</v>
      </c>
      <c r="H473" s="10" t="str">
        <f t="shared" si="7"/>
        <v/>
      </c>
    </row>
    <row r="474" spans="1:8" x14ac:dyDescent="0.3">
      <c r="A474" t="s">
        <v>4317</v>
      </c>
      <c r="B474" t="s">
        <v>3105</v>
      </c>
      <c r="C474" t="s">
        <v>3885</v>
      </c>
      <c r="D474" s="7">
        <v>45880</v>
      </c>
      <c r="E474">
        <v>508761.81</v>
      </c>
      <c r="F474">
        <v>25438.09</v>
      </c>
      <c r="G474" s="10">
        <f>COUNTIFS(Purchases!$E$4:$E$566,B474,Purchases!$B$4:$B$566,C474)</f>
        <v>1</v>
      </c>
      <c r="H474" s="10" t="str">
        <f t="shared" si="7"/>
        <v/>
      </c>
    </row>
    <row r="475" spans="1:8" x14ac:dyDescent="0.3">
      <c r="A475" t="s">
        <v>4314</v>
      </c>
      <c r="B475" t="s">
        <v>3141</v>
      </c>
      <c r="C475" t="s">
        <v>4205</v>
      </c>
      <c r="D475" s="7">
        <v>46106</v>
      </c>
      <c r="E475">
        <v>335628.78</v>
      </c>
      <c r="F475">
        <v>60413.18</v>
      </c>
      <c r="G475" s="10">
        <f>COUNTIFS(Purchases!$E$4:$E$566,B475,Purchases!$B$4:$B$566,C475)</f>
        <v>1</v>
      </c>
      <c r="H475" s="10" t="str">
        <f t="shared" si="7"/>
        <v/>
      </c>
    </row>
    <row r="476" spans="1:8" x14ac:dyDescent="0.3">
      <c r="A476" t="s">
        <v>4321</v>
      </c>
      <c r="B476" t="s">
        <v>3116</v>
      </c>
      <c r="C476" t="s">
        <v>3555</v>
      </c>
      <c r="D476" s="7">
        <v>45912</v>
      </c>
      <c r="E476">
        <v>357361.2</v>
      </c>
      <c r="F476">
        <v>64325.02</v>
      </c>
      <c r="G476" s="10">
        <f>COUNTIFS(Purchases!$E$4:$E$566,B476,Purchases!$B$4:$B$566,C476)</f>
        <v>1</v>
      </c>
      <c r="H476" s="10" t="str">
        <f t="shared" si="7"/>
        <v/>
      </c>
    </row>
    <row r="477" spans="1:8" x14ac:dyDescent="0.3">
      <c r="A477" t="s">
        <v>4315</v>
      </c>
      <c r="B477" t="s">
        <v>3112</v>
      </c>
      <c r="C477" t="s">
        <v>4007</v>
      </c>
      <c r="D477" s="7">
        <v>46024</v>
      </c>
      <c r="E477">
        <v>1975105.23</v>
      </c>
      <c r="F477">
        <v>355518.94</v>
      </c>
      <c r="G477" s="10">
        <f>COUNTIFS(Purchases!$E$4:$E$566,B477,Purchases!$B$4:$B$566,C477)</f>
        <v>1</v>
      </c>
      <c r="H477" s="10" t="str">
        <f t="shared" si="7"/>
        <v/>
      </c>
    </row>
    <row r="478" spans="1:8" x14ac:dyDescent="0.3">
      <c r="A478" t="s">
        <v>4323</v>
      </c>
      <c r="B478" t="s">
        <v>3077</v>
      </c>
      <c r="C478" t="s">
        <v>4189</v>
      </c>
      <c r="D478" s="7">
        <v>45997</v>
      </c>
      <c r="E478">
        <v>838418.1</v>
      </c>
      <c r="F478">
        <v>150915.26</v>
      </c>
      <c r="G478" s="10">
        <f>COUNTIFS(Purchases!$E$4:$E$566,B478,Purchases!$B$4:$B$566,C478)</f>
        <v>1</v>
      </c>
      <c r="H478" s="10" t="str">
        <f t="shared" si="7"/>
        <v/>
      </c>
    </row>
    <row r="479" spans="1:8" x14ac:dyDescent="0.3">
      <c r="A479" t="s">
        <v>4317</v>
      </c>
      <c r="B479" t="s">
        <v>3141</v>
      </c>
      <c r="C479" t="s">
        <v>3549</v>
      </c>
      <c r="D479" s="7">
        <v>45876</v>
      </c>
      <c r="E479">
        <v>721062.04</v>
      </c>
      <c r="F479">
        <v>129791.17</v>
      </c>
      <c r="G479" s="10">
        <f>COUNTIFS(Purchases!$E$4:$E$566,B479,Purchases!$B$4:$B$566,C479)</f>
        <v>1</v>
      </c>
      <c r="H479" s="10" t="str">
        <f t="shared" si="7"/>
        <v/>
      </c>
    </row>
    <row r="480" spans="1:8" x14ac:dyDescent="0.3">
      <c r="A480" t="s">
        <v>4323</v>
      </c>
      <c r="B480" t="s">
        <v>3069</v>
      </c>
      <c r="C480" t="s">
        <v>3873</v>
      </c>
      <c r="D480" s="7">
        <v>46000</v>
      </c>
      <c r="E480">
        <v>445697.9</v>
      </c>
      <c r="F480">
        <v>80225.62</v>
      </c>
      <c r="G480" s="10">
        <f>COUNTIFS(Purchases!$E$4:$E$566,B480,Purchases!$B$4:$B$566,C480)</f>
        <v>1</v>
      </c>
      <c r="H480" s="10" t="str">
        <f t="shared" si="7"/>
        <v/>
      </c>
    </row>
    <row r="481" spans="1:8" x14ac:dyDescent="0.3">
      <c r="A481" t="s">
        <v>4315</v>
      </c>
      <c r="B481" t="s">
        <v>3129</v>
      </c>
      <c r="C481" t="s">
        <v>3250</v>
      </c>
      <c r="D481" s="7">
        <v>46047</v>
      </c>
      <c r="E481">
        <v>362958.05</v>
      </c>
      <c r="F481">
        <v>18147.900000000001</v>
      </c>
      <c r="G481" s="10">
        <f>COUNTIFS(Purchases!$E$4:$E$566,B481,Purchases!$B$4:$B$566,C481)</f>
        <v>1</v>
      </c>
      <c r="H481" s="10" t="str">
        <f t="shared" si="7"/>
        <v/>
      </c>
    </row>
    <row r="482" spans="1:8" x14ac:dyDescent="0.3">
      <c r="A482" t="s">
        <v>4324</v>
      </c>
      <c r="B482" t="s">
        <v>3145</v>
      </c>
      <c r="C482" t="s">
        <v>3248</v>
      </c>
      <c r="D482" s="7">
        <v>45754</v>
      </c>
      <c r="E482">
        <v>443620.8</v>
      </c>
      <c r="F482">
        <v>79851.740000000005</v>
      </c>
      <c r="G482" s="10">
        <f>COUNTIFS(Purchases!$E$4:$E$566,B482,Purchases!$B$4:$B$566,C482)</f>
        <v>1</v>
      </c>
      <c r="H482" s="10" t="str">
        <f t="shared" si="7"/>
        <v/>
      </c>
    </row>
    <row r="483" spans="1:8" x14ac:dyDescent="0.3">
      <c r="A483" t="s">
        <v>4316</v>
      </c>
      <c r="B483" t="s">
        <v>3090</v>
      </c>
      <c r="C483" t="s">
        <v>3672</v>
      </c>
      <c r="D483" s="7">
        <v>45820</v>
      </c>
      <c r="E483">
        <v>3453134.3</v>
      </c>
      <c r="F483">
        <v>621564.17000000004</v>
      </c>
      <c r="G483" s="10">
        <f>COUNTIFS(Purchases!$E$4:$E$566,B483,Purchases!$B$4:$B$566,C483)</f>
        <v>1</v>
      </c>
      <c r="H483" s="10" t="str">
        <f t="shared" si="7"/>
        <v/>
      </c>
    </row>
    <row r="484" spans="1:8" x14ac:dyDescent="0.3">
      <c r="A484" t="s">
        <v>4319</v>
      </c>
      <c r="B484" t="s">
        <v>3061</v>
      </c>
      <c r="C484" t="s">
        <v>3678</v>
      </c>
      <c r="D484" s="7">
        <v>45977</v>
      </c>
      <c r="E484">
        <v>139258.26</v>
      </c>
      <c r="F484">
        <v>25066.49</v>
      </c>
      <c r="G484" s="10">
        <f>COUNTIFS(Purchases!$E$4:$E$566,B484,Purchases!$B$4:$B$566,C484)</f>
        <v>1</v>
      </c>
      <c r="H484" s="10" t="str">
        <f t="shared" si="7"/>
        <v/>
      </c>
    </row>
    <row r="485" spans="1:8" x14ac:dyDescent="0.3">
      <c r="A485" t="s">
        <v>4319</v>
      </c>
      <c r="B485" t="s">
        <v>3152</v>
      </c>
      <c r="C485" t="s">
        <v>3957</v>
      </c>
      <c r="D485" s="7">
        <v>45981</v>
      </c>
      <c r="E485">
        <v>93461.4</v>
      </c>
      <c r="F485">
        <v>4673.07</v>
      </c>
      <c r="G485" s="10">
        <f>COUNTIFS(Purchases!$E$4:$E$566,B485,Purchases!$B$4:$B$566,C485)</f>
        <v>1</v>
      </c>
      <c r="H485" s="10" t="str">
        <f t="shared" si="7"/>
        <v/>
      </c>
    </row>
    <row r="486" spans="1:8" x14ac:dyDescent="0.3">
      <c r="A486" t="s">
        <v>4321</v>
      </c>
      <c r="B486" t="s">
        <v>3097</v>
      </c>
      <c r="C486" t="s">
        <v>4005</v>
      </c>
      <c r="D486" s="7">
        <v>45905</v>
      </c>
      <c r="E486">
        <v>286399.74</v>
      </c>
      <c r="F486">
        <v>51551.95</v>
      </c>
      <c r="G486" s="10">
        <f>COUNTIFS(Purchases!$E$4:$E$566,B486,Purchases!$B$4:$B$566,C486)</f>
        <v>1</v>
      </c>
      <c r="H486" s="10" t="str">
        <f t="shared" si="7"/>
        <v/>
      </c>
    </row>
    <row r="487" spans="1:8" x14ac:dyDescent="0.3">
      <c r="A487" t="s">
        <v>4324</v>
      </c>
      <c r="B487" t="s">
        <v>3034</v>
      </c>
      <c r="C487" t="s">
        <v>4029</v>
      </c>
      <c r="D487" s="7">
        <v>45765</v>
      </c>
      <c r="E487">
        <v>3297554.08</v>
      </c>
      <c r="F487">
        <v>593559.73</v>
      </c>
      <c r="G487" s="10">
        <f>COUNTIFS(Purchases!$E$4:$E$566,B487,Purchases!$B$4:$B$566,C487)</f>
        <v>1</v>
      </c>
      <c r="H487" s="10" t="str">
        <f t="shared" si="7"/>
        <v/>
      </c>
    </row>
    <row r="488" spans="1:8" x14ac:dyDescent="0.3">
      <c r="A488" t="s">
        <v>4324</v>
      </c>
      <c r="B488" t="s">
        <v>3040</v>
      </c>
      <c r="C488" t="s">
        <v>3579</v>
      </c>
      <c r="D488" s="7">
        <v>45774</v>
      </c>
      <c r="E488">
        <v>278250.96000000002</v>
      </c>
      <c r="F488">
        <v>50085.17</v>
      </c>
      <c r="G488" s="10">
        <f>COUNTIFS(Purchases!$E$4:$E$566,B488,Purchases!$B$4:$B$566,C488)</f>
        <v>1</v>
      </c>
      <c r="H488" s="10" t="str">
        <f t="shared" si="7"/>
        <v/>
      </c>
    </row>
    <row r="489" spans="1:8" x14ac:dyDescent="0.3">
      <c r="A489" t="s">
        <v>4323</v>
      </c>
      <c r="B489" t="s">
        <v>3097</v>
      </c>
      <c r="C489" t="s">
        <v>3551</v>
      </c>
      <c r="D489" s="7">
        <v>46019</v>
      </c>
      <c r="E489">
        <v>424493.59</v>
      </c>
      <c r="F489">
        <v>76408.850000000006</v>
      </c>
      <c r="G489" s="10">
        <f>COUNTIFS(Purchases!$E$4:$E$566,B489,Purchases!$B$4:$B$566,C489)</f>
        <v>1</v>
      </c>
      <c r="H489" s="10" t="str">
        <f t="shared" si="7"/>
        <v/>
      </c>
    </row>
    <row r="490" spans="1:8" x14ac:dyDescent="0.3">
      <c r="A490" t="s">
        <v>4315</v>
      </c>
      <c r="B490" t="s">
        <v>3073</v>
      </c>
      <c r="C490" t="s">
        <v>4051</v>
      </c>
      <c r="D490" s="7">
        <v>46028</v>
      </c>
      <c r="E490">
        <v>522551.44</v>
      </c>
      <c r="F490">
        <v>94059.26</v>
      </c>
      <c r="G490" s="10">
        <f>COUNTIFS(Purchases!$E$4:$E$566,B490,Purchases!$B$4:$B$566,C490)</f>
        <v>1</v>
      </c>
      <c r="H490" s="10" t="str">
        <f t="shared" si="7"/>
        <v/>
      </c>
    </row>
    <row r="491" spans="1:8" x14ac:dyDescent="0.3">
      <c r="A491" t="s">
        <v>4319</v>
      </c>
      <c r="B491" t="s">
        <v>3109</v>
      </c>
      <c r="C491" t="s">
        <v>3989</v>
      </c>
      <c r="D491" s="7">
        <v>45972</v>
      </c>
      <c r="E491">
        <v>148630.49</v>
      </c>
      <c r="F491">
        <v>26753.49</v>
      </c>
      <c r="G491" s="10">
        <f>COUNTIFS(Purchases!$E$4:$E$566,B491,Purchases!$B$4:$B$566,C491)</f>
        <v>1</v>
      </c>
      <c r="H491" s="10" t="str">
        <f t="shared" si="7"/>
        <v/>
      </c>
    </row>
    <row r="492" spans="1:8" x14ac:dyDescent="0.3">
      <c r="A492" t="s">
        <v>4315</v>
      </c>
      <c r="B492" t="s">
        <v>3090</v>
      </c>
      <c r="C492" t="s">
        <v>4261</v>
      </c>
      <c r="D492" s="7">
        <v>46046</v>
      </c>
      <c r="E492">
        <v>4381651.68</v>
      </c>
      <c r="F492">
        <v>788697.3</v>
      </c>
      <c r="G492" s="10">
        <f>COUNTIFS(Purchases!$E$4:$E$566,B492,Purchases!$B$4:$B$566,C492)</f>
        <v>1</v>
      </c>
      <c r="H492" s="10" t="str">
        <f t="shared" si="7"/>
        <v/>
      </c>
    </row>
    <row r="493" spans="1:8" x14ac:dyDescent="0.3">
      <c r="A493" t="s">
        <v>4316</v>
      </c>
      <c r="B493" t="s">
        <v>3145</v>
      </c>
      <c r="C493" t="s">
        <v>3815</v>
      </c>
      <c r="D493" s="7">
        <v>45809</v>
      </c>
      <c r="E493">
        <v>135993.5</v>
      </c>
      <c r="F493">
        <v>24478.83</v>
      </c>
      <c r="G493" s="10">
        <f>COUNTIFS(Purchases!$E$4:$E$566,B493,Purchases!$B$4:$B$566,C493)</f>
        <v>1</v>
      </c>
      <c r="H493" s="10" t="str">
        <f t="shared" si="7"/>
        <v/>
      </c>
    </row>
    <row r="494" spans="1:8" x14ac:dyDescent="0.3">
      <c r="A494" t="s">
        <v>4318</v>
      </c>
      <c r="B494" t="s">
        <v>3141</v>
      </c>
      <c r="C494" t="s">
        <v>3262</v>
      </c>
      <c r="D494" s="7">
        <v>45940</v>
      </c>
      <c r="E494">
        <v>844003.8</v>
      </c>
      <c r="F494">
        <v>151920.68</v>
      </c>
      <c r="G494" s="10">
        <f>COUNTIFS(Purchases!$E$4:$E$566,B494,Purchases!$B$4:$B$566,C494)</f>
        <v>1</v>
      </c>
      <c r="H494" s="10" t="str">
        <f t="shared" si="7"/>
        <v/>
      </c>
    </row>
    <row r="495" spans="1:8" x14ac:dyDescent="0.3">
      <c r="A495" t="s">
        <v>4317</v>
      </c>
      <c r="B495" t="s">
        <v>3129</v>
      </c>
      <c r="C495" t="s">
        <v>3739</v>
      </c>
      <c r="D495" s="7">
        <v>45883</v>
      </c>
      <c r="E495">
        <v>75614.64</v>
      </c>
      <c r="F495">
        <v>3780.73</v>
      </c>
      <c r="G495" s="10">
        <f>COUNTIFS(Purchases!$E$4:$E$566,B495,Purchases!$B$4:$B$566,C495)</f>
        <v>1</v>
      </c>
      <c r="H495" s="10" t="str">
        <f t="shared" si="7"/>
        <v/>
      </c>
    </row>
    <row r="496" spans="1:8" x14ac:dyDescent="0.3">
      <c r="A496" t="s">
        <v>4312</v>
      </c>
      <c r="B496" t="s">
        <v>3109</v>
      </c>
      <c r="C496" t="s">
        <v>3783</v>
      </c>
      <c r="D496" s="7">
        <v>46054</v>
      </c>
      <c r="E496">
        <v>45684.73</v>
      </c>
      <c r="F496">
        <v>8223.25</v>
      </c>
      <c r="G496" s="10">
        <f>COUNTIFS(Purchases!$E$4:$E$566,B496,Purchases!$B$4:$B$566,C496)</f>
        <v>1</v>
      </c>
      <c r="H496" s="10" t="str">
        <f t="shared" si="7"/>
        <v/>
      </c>
    </row>
    <row r="497" spans="1:8" x14ac:dyDescent="0.3">
      <c r="A497" t="s">
        <v>4324</v>
      </c>
      <c r="B497" t="s">
        <v>3109</v>
      </c>
      <c r="C497" t="s">
        <v>4163</v>
      </c>
      <c r="D497" s="7">
        <v>45773</v>
      </c>
      <c r="E497">
        <v>74640.960000000006</v>
      </c>
      <c r="F497">
        <v>13435.37</v>
      </c>
      <c r="G497" s="10">
        <f>COUNTIFS(Purchases!$E$4:$E$566,B497,Purchases!$B$4:$B$566,C497)</f>
        <v>1</v>
      </c>
      <c r="H497" s="10" t="str">
        <f t="shared" si="7"/>
        <v/>
      </c>
    </row>
    <row r="498" spans="1:8" x14ac:dyDescent="0.3">
      <c r="A498" t="s">
        <v>4316</v>
      </c>
      <c r="B498" t="s">
        <v>3050</v>
      </c>
      <c r="C498" t="s">
        <v>3214</v>
      </c>
      <c r="D498" s="7">
        <v>45838</v>
      </c>
      <c r="E498">
        <v>643220.94999999995</v>
      </c>
      <c r="F498">
        <v>115779.77</v>
      </c>
      <c r="G498" s="10">
        <f>COUNTIFS(Purchases!$E$4:$E$566,B498,Purchases!$B$4:$B$566,C498)</f>
        <v>1</v>
      </c>
      <c r="H498" s="10" t="str">
        <f t="shared" si="7"/>
        <v/>
      </c>
    </row>
    <row r="499" spans="1:8" x14ac:dyDescent="0.3">
      <c r="A499" t="s">
        <v>4323</v>
      </c>
      <c r="B499" t="s">
        <v>3137</v>
      </c>
      <c r="C499" t="s">
        <v>3380</v>
      </c>
      <c r="D499" s="7">
        <v>46010</v>
      </c>
      <c r="E499">
        <v>2470798.92</v>
      </c>
      <c r="F499">
        <v>444743.81</v>
      </c>
      <c r="G499" s="10">
        <f>COUNTIFS(Purchases!$E$4:$E$566,B499,Purchases!$B$4:$B$566,C499)</f>
        <v>1</v>
      </c>
      <c r="H499" s="10" t="str">
        <f t="shared" si="7"/>
        <v/>
      </c>
    </row>
    <row r="500" spans="1:8" x14ac:dyDescent="0.3">
      <c r="A500" t="s">
        <v>4314</v>
      </c>
      <c r="B500" t="s">
        <v>3034</v>
      </c>
      <c r="C500" t="s">
        <v>3218</v>
      </c>
      <c r="D500" s="7">
        <v>46089</v>
      </c>
      <c r="E500">
        <v>2276730.17</v>
      </c>
      <c r="F500">
        <v>409811.43</v>
      </c>
      <c r="G500" s="10">
        <f>COUNTIFS(Purchases!$E$4:$E$566,B500,Purchases!$B$4:$B$566,C500)</f>
        <v>1</v>
      </c>
      <c r="H500" s="10" t="str">
        <f t="shared" si="7"/>
        <v/>
      </c>
    </row>
    <row r="501" spans="1:8" x14ac:dyDescent="0.3">
      <c r="A501" t="s">
        <v>4315</v>
      </c>
      <c r="B501" t="s">
        <v>3093</v>
      </c>
      <c r="C501" t="s">
        <v>3993</v>
      </c>
      <c r="D501" s="7">
        <v>46024</v>
      </c>
      <c r="E501">
        <v>524423.46</v>
      </c>
      <c r="F501">
        <v>94396.22</v>
      </c>
      <c r="G501" s="10">
        <f>COUNTIFS(Purchases!$E$4:$E$566,B501,Purchases!$B$4:$B$566,C501)</f>
        <v>1</v>
      </c>
      <c r="H501" s="10" t="str">
        <f t="shared" si="7"/>
        <v/>
      </c>
    </row>
    <row r="502" spans="1:8" x14ac:dyDescent="0.3">
      <c r="A502" t="s">
        <v>4314</v>
      </c>
      <c r="B502" t="s">
        <v>3129</v>
      </c>
      <c r="C502" t="s">
        <v>3891</v>
      </c>
      <c r="D502" s="7">
        <v>46103</v>
      </c>
      <c r="E502">
        <v>278564.11</v>
      </c>
      <c r="F502">
        <v>13928.21</v>
      </c>
      <c r="G502" s="10">
        <f>COUNTIFS(Purchases!$E$4:$E$566,B502,Purchases!$B$4:$B$566,C502)</f>
        <v>1</v>
      </c>
      <c r="H502" s="10" t="str">
        <f t="shared" si="7"/>
        <v/>
      </c>
    </row>
    <row r="503" spans="1:8" x14ac:dyDescent="0.3">
      <c r="A503" t="s">
        <v>4319</v>
      </c>
      <c r="B503" t="s">
        <v>3149</v>
      </c>
      <c r="C503" t="s">
        <v>3642</v>
      </c>
      <c r="D503" s="7">
        <v>45987</v>
      </c>
      <c r="E503">
        <v>413068.74</v>
      </c>
      <c r="F503">
        <v>74352.37</v>
      </c>
      <c r="G503" s="10">
        <f>COUNTIFS(Purchases!$E$4:$E$566,B503,Purchases!$B$4:$B$566,C503)</f>
        <v>1</v>
      </c>
      <c r="H503" s="10" t="str">
        <f t="shared" si="7"/>
        <v/>
      </c>
    </row>
    <row r="504" spans="1:8" x14ac:dyDescent="0.3">
      <c r="A504" t="s">
        <v>4313</v>
      </c>
      <c r="B504" t="s">
        <v>3149</v>
      </c>
      <c r="C504" t="s">
        <v>3787</v>
      </c>
      <c r="D504" s="7">
        <v>45804</v>
      </c>
      <c r="E504">
        <v>710725.8</v>
      </c>
      <c r="F504">
        <v>127930.64</v>
      </c>
      <c r="G504" s="10">
        <f>COUNTIFS(Purchases!$E$4:$E$566,B504,Purchases!$B$4:$B$566,C504)</f>
        <v>1</v>
      </c>
      <c r="H504" s="10" t="str">
        <f t="shared" si="7"/>
        <v/>
      </c>
    </row>
    <row r="505" spans="1:8" x14ac:dyDescent="0.3">
      <c r="A505" t="s">
        <v>4312</v>
      </c>
      <c r="B505" t="s">
        <v>3065</v>
      </c>
      <c r="C505" t="s">
        <v>4041</v>
      </c>
      <c r="D505" s="7">
        <v>46079</v>
      </c>
      <c r="E505">
        <v>2493990</v>
      </c>
      <c r="F505">
        <v>448918.2</v>
      </c>
      <c r="G505" s="10">
        <f>COUNTIFS(Purchases!$E$4:$E$566,B505,Purchases!$B$4:$B$566,C505)</f>
        <v>1</v>
      </c>
      <c r="H505" s="10" t="str">
        <f t="shared" si="7"/>
        <v/>
      </c>
    </row>
    <row r="506" spans="1:8" x14ac:dyDescent="0.3">
      <c r="A506" t="s">
        <v>4317</v>
      </c>
      <c r="B506" t="s">
        <v>3145</v>
      </c>
      <c r="C506" t="s">
        <v>4301</v>
      </c>
      <c r="D506" s="7">
        <v>45900</v>
      </c>
      <c r="E506">
        <v>238189.74</v>
      </c>
      <c r="F506">
        <v>42874.15</v>
      </c>
      <c r="G506" s="10">
        <f>COUNTIFS(Purchases!$E$4:$E$566,B506,Purchases!$B$4:$B$566,C506)</f>
        <v>1</v>
      </c>
      <c r="H506" s="10" t="str">
        <f t="shared" si="7"/>
        <v/>
      </c>
    </row>
    <row r="507" spans="1:8" x14ac:dyDescent="0.3">
      <c r="A507" t="s">
        <v>4324</v>
      </c>
      <c r="B507" t="s">
        <v>3034</v>
      </c>
      <c r="C507" t="s">
        <v>3346</v>
      </c>
      <c r="D507" s="7">
        <v>45775</v>
      </c>
      <c r="E507">
        <v>2626905.87</v>
      </c>
      <c r="F507">
        <v>472843.06</v>
      </c>
      <c r="G507" s="10">
        <f>COUNTIFS(Purchases!$E$4:$E$566,B507,Purchases!$B$4:$B$566,C507)</f>
        <v>1</v>
      </c>
      <c r="H507" s="10" t="str">
        <f t="shared" si="7"/>
        <v/>
      </c>
    </row>
    <row r="508" spans="1:8" x14ac:dyDescent="0.3">
      <c r="A508" t="s">
        <v>4316</v>
      </c>
      <c r="B508" t="s">
        <v>3137</v>
      </c>
      <c r="C508" t="s">
        <v>3374</v>
      </c>
      <c r="D508" s="7">
        <v>45829</v>
      </c>
      <c r="E508">
        <v>3091870.4</v>
      </c>
      <c r="F508">
        <v>556536.67000000004</v>
      </c>
      <c r="G508" s="10">
        <f>COUNTIFS(Purchases!$E$4:$E$566,B508,Purchases!$B$4:$B$566,C508)</f>
        <v>1</v>
      </c>
      <c r="H508" s="10" t="str">
        <f t="shared" si="7"/>
        <v/>
      </c>
    </row>
    <row r="509" spans="1:8" x14ac:dyDescent="0.3">
      <c r="A509" t="s">
        <v>4312</v>
      </c>
      <c r="B509" t="s">
        <v>3065</v>
      </c>
      <c r="C509" t="s">
        <v>3985</v>
      </c>
      <c r="D509" s="7">
        <v>46071</v>
      </c>
      <c r="E509">
        <v>2367608.5499999998</v>
      </c>
      <c r="F509">
        <v>426169.54</v>
      </c>
      <c r="G509" s="10">
        <f>COUNTIFS(Purchases!$E$4:$E$566,B509,Purchases!$B$4:$B$566,C509)</f>
        <v>1</v>
      </c>
      <c r="H509" s="10" t="str">
        <f t="shared" si="7"/>
        <v/>
      </c>
    </row>
    <row r="510" spans="1:8" x14ac:dyDescent="0.3">
      <c r="A510" t="s">
        <v>4314</v>
      </c>
      <c r="B510" t="s">
        <v>3156</v>
      </c>
      <c r="C510" t="s">
        <v>3571</v>
      </c>
      <c r="D510" s="7">
        <v>46096</v>
      </c>
      <c r="E510">
        <v>149217.21</v>
      </c>
      <c r="F510">
        <v>26859.1</v>
      </c>
      <c r="G510" s="10">
        <f>COUNTIFS(Purchases!$E$4:$E$566,B510,Purchases!$B$4:$B$566,C510)</f>
        <v>1</v>
      </c>
      <c r="H510" s="10" t="str">
        <f t="shared" si="7"/>
        <v/>
      </c>
    </row>
    <row r="511" spans="1:8" x14ac:dyDescent="0.3">
      <c r="A511" t="s">
        <v>4314</v>
      </c>
      <c r="B511" t="s">
        <v>3125</v>
      </c>
      <c r="C511" t="s">
        <v>4113</v>
      </c>
      <c r="D511" s="7">
        <v>46099</v>
      </c>
      <c r="E511">
        <v>1147223</v>
      </c>
      <c r="F511">
        <v>206500.14</v>
      </c>
      <c r="G511" s="10">
        <f>COUNTIFS(Purchases!$E$4:$E$566,B511,Purchases!$B$4:$B$566,C511)</f>
        <v>1</v>
      </c>
      <c r="H511" s="10" t="str">
        <f t="shared" si="7"/>
        <v/>
      </c>
    </row>
    <row r="512" spans="1:8" x14ac:dyDescent="0.3">
      <c r="A512" t="s">
        <v>4319</v>
      </c>
      <c r="B512" t="s">
        <v>3050</v>
      </c>
      <c r="C512" t="s">
        <v>3969</v>
      </c>
      <c r="D512" s="7">
        <v>45970</v>
      </c>
      <c r="E512">
        <v>1010482.2</v>
      </c>
      <c r="F512">
        <v>181886.8</v>
      </c>
      <c r="G512" s="10">
        <f>COUNTIFS(Purchases!$E$4:$E$566,B512,Purchases!$B$4:$B$566,C512)</f>
        <v>1</v>
      </c>
      <c r="H512" s="10" t="str">
        <f t="shared" si="7"/>
        <v/>
      </c>
    </row>
    <row r="513" spans="1:8" x14ac:dyDescent="0.3">
      <c r="A513" t="s">
        <v>4317</v>
      </c>
      <c r="B513" t="s">
        <v>3056</v>
      </c>
      <c r="C513" t="s">
        <v>3855</v>
      </c>
      <c r="D513" s="7">
        <v>45898</v>
      </c>
      <c r="E513">
        <v>433011.20000000001</v>
      </c>
      <c r="F513">
        <v>21650.560000000001</v>
      </c>
      <c r="G513" s="10">
        <f>COUNTIFS(Purchases!$E$4:$E$566,B513,Purchases!$B$4:$B$566,C513)</f>
        <v>1</v>
      </c>
      <c r="H513" s="10" t="str">
        <f t="shared" si="7"/>
        <v/>
      </c>
    </row>
    <row r="514" spans="1:8" x14ac:dyDescent="0.3">
      <c r="A514" t="s">
        <v>4313</v>
      </c>
      <c r="B514" t="s">
        <v>3040</v>
      </c>
      <c r="C514" t="s">
        <v>4197</v>
      </c>
      <c r="D514" s="7">
        <v>45803</v>
      </c>
      <c r="E514">
        <v>484439.34</v>
      </c>
      <c r="F514">
        <v>87199.08</v>
      </c>
      <c r="G514" s="10">
        <f>COUNTIFS(Purchases!$E$4:$E$566,B514,Purchases!$B$4:$B$566,C514)</f>
        <v>1</v>
      </c>
      <c r="H514" s="10" t="str">
        <f t="shared" si="7"/>
        <v/>
      </c>
    </row>
    <row r="515" spans="1:8" x14ac:dyDescent="0.3">
      <c r="A515" t="s">
        <v>4316</v>
      </c>
      <c r="B515" t="s">
        <v>3081</v>
      </c>
      <c r="C515" t="s">
        <v>3743</v>
      </c>
      <c r="D515" s="7">
        <v>45819</v>
      </c>
      <c r="E515">
        <v>260439.85</v>
      </c>
      <c r="F515">
        <v>13021.99</v>
      </c>
      <c r="G515" s="10">
        <f>COUNTIFS(Purchases!$E$4:$E$566,B515,Purchases!$B$4:$B$566,C515)</f>
        <v>1</v>
      </c>
      <c r="H515" s="10" t="str">
        <f t="shared" si="7"/>
        <v/>
      </c>
    </row>
    <row r="516" spans="1:8" x14ac:dyDescent="0.3">
      <c r="A516" t="s">
        <v>4318</v>
      </c>
      <c r="B516" t="s">
        <v>3045</v>
      </c>
      <c r="C516" t="s">
        <v>3585</v>
      </c>
      <c r="D516" s="7">
        <v>45952</v>
      </c>
      <c r="E516">
        <v>181561.38</v>
      </c>
      <c r="F516">
        <v>32681.05</v>
      </c>
      <c r="G516" s="10">
        <f>COUNTIFS(Purchases!$E$4:$E$566,B516,Purchases!$B$4:$B$566,C516)</f>
        <v>1</v>
      </c>
      <c r="H516" s="10" t="str">
        <f t="shared" ref="H516:H579" si="8">IF(G516=0,"FLAG","")</f>
        <v/>
      </c>
    </row>
    <row r="517" spans="1:8" x14ac:dyDescent="0.3">
      <c r="A517" t="s">
        <v>4319</v>
      </c>
      <c r="B517" t="s">
        <v>3050</v>
      </c>
      <c r="C517" t="s">
        <v>3937</v>
      </c>
      <c r="D517" s="7">
        <v>45982</v>
      </c>
      <c r="E517">
        <v>511685.05</v>
      </c>
      <c r="F517">
        <v>92103.31</v>
      </c>
      <c r="G517" s="10">
        <f>COUNTIFS(Purchases!$E$4:$E$566,B517,Purchases!$B$4:$B$566,C517)</f>
        <v>1</v>
      </c>
      <c r="H517" s="10" t="str">
        <f t="shared" si="8"/>
        <v/>
      </c>
    </row>
    <row r="518" spans="1:8" x14ac:dyDescent="0.3">
      <c r="A518" t="s">
        <v>4317</v>
      </c>
      <c r="B518" t="s">
        <v>3125</v>
      </c>
      <c r="C518" t="s">
        <v>3466</v>
      </c>
      <c r="D518" s="7">
        <v>45886</v>
      </c>
      <c r="E518">
        <v>357677.44</v>
      </c>
      <c r="F518">
        <v>64381.94</v>
      </c>
      <c r="G518" s="10">
        <f>COUNTIFS(Purchases!$E$4:$E$566,B518,Purchases!$B$4:$B$566,C518)</f>
        <v>1</v>
      </c>
      <c r="H518" s="10" t="str">
        <f t="shared" si="8"/>
        <v/>
      </c>
    </row>
    <row r="519" spans="1:8" x14ac:dyDescent="0.3">
      <c r="A519" t="s">
        <v>4323</v>
      </c>
      <c r="B519" t="s">
        <v>3105</v>
      </c>
      <c r="C519" t="s">
        <v>3699</v>
      </c>
      <c r="D519" s="7">
        <v>46019</v>
      </c>
      <c r="E519">
        <v>97990.04</v>
      </c>
      <c r="F519">
        <v>4899.5</v>
      </c>
      <c r="G519" s="10">
        <f>COUNTIFS(Purchases!$E$4:$E$566,B519,Purchases!$B$4:$B$566,C519)</f>
        <v>1</v>
      </c>
      <c r="H519" s="10" t="str">
        <f t="shared" si="8"/>
        <v/>
      </c>
    </row>
    <row r="520" spans="1:8" x14ac:dyDescent="0.3">
      <c r="A520" t="s">
        <v>4322</v>
      </c>
      <c r="B520" t="s">
        <v>3129</v>
      </c>
      <c r="C520" t="s">
        <v>3757</v>
      </c>
      <c r="D520" s="7">
        <v>45869</v>
      </c>
      <c r="E520">
        <v>165925.71</v>
      </c>
      <c r="F520">
        <v>8296.2900000000009</v>
      </c>
      <c r="G520" s="10">
        <f>COUNTIFS(Purchases!$E$4:$E$566,B520,Purchases!$B$4:$B$566,C520)</f>
        <v>1</v>
      </c>
      <c r="H520" s="10" t="str">
        <f t="shared" si="8"/>
        <v/>
      </c>
    </row>
    <row r="521" spans="1:8" x14ac:dyDescent="0.3">
      <c r="A521" t="s">
        <v>4322</v>
      </c>
      <c r="B521" t="s">
        <v>3133</v>
      </c>
      <c r="C521" t="s">
        <v>3492</v>
      </c>
      <c r="D521" s="7">
        <v>45863</v>
      </c>
      <c r="E521">
        <v>46468.61</v>
      </c>
      <c r="F521">
        <v>8364.35</v>
      </c>
      <c r="G521" s="10">
        <f>COUNTIFS(Purchases!$E$4:$E$566,B521,Purchases!$B$4:$B$566,C521)</f>
        <v>1</v>
      </c>
      <c r="H521" s="10" t="str">
        <f t="shared" si="8"/>
        <v/>
      </c>
    </row>
    <row r="522" spans="1:8" x14ac:dyDescent="0.3">
      <c r="A522" t="s">
        <v>4321</v>
      </c>
      <c r="B522" t="s">
        <v>3090</v>
      </c>
      <c r="C522" t="s">
        <v>3404</v>
      </c>
      <c r="D522" s="7">
        <v>45910</v>
      </c>
      <c r="E522">
        <v>4760354.4000000004</v>
      </c>
      <c r="F522">
        <v>856863.79</v>
      </c>
      <c r="G522" s="10">
        <f>COUNTIFS(Purchases!$E$4:$E$566,B522,Purchases!$B$4:$B$566,C522)</f>
        <v>1</v>
      </c>
      <c r="H522" s="10" t="str">
        <f t="shared" si="8"/>
        <v/>
      </c>
    </row>
    <row r="523" spans="1:8" x14ac:dyDescent="0.3">
      <c r="A523" t="s">
        <v>4319</v>
      </c>
      <c r="B523" t="s">
        <v>3034</v>
      </c>
      <c r="C523" t="s">
        <v>3797</v>
      </c>
      <c r="D523" s="7">
        <v>45975</v>
      </c>
      <c r="E523">
        <v>3854433.96</v>
      </c>
      <c r="F523">
        <v>693798.11</v>
      </c>
      <c r="G523" s="10">
        <f>COUNTIFS(Purchases!$E$4:$E$566,B523,Purchases!$B$4:$B$566,C523)</f>
        <v>1</v>
      </c>
      <c r="H523" s="10" t="str">
        <f t="shared" si="8"/>
        <v/>
      </c>
    </row>
    <row r="524" spans="1:8" x14ac:dyDescent="0.3">
      <c r="A524" t="s">
        <v>4316</v>
      </c>
      <c r="B524" t="s">
        <v>3065</v>
      </c>
      <c r="C524" t="s">
        <v>3857</v>
      </c>
      <c r="D524" s="7">
        <v>45834</v>
      </c>
      <c r="E524">
        <v>3939189.2</v>
      </c>
      <c r="F524">
        <v>709054.06</v>
      </c>
      <c r="G524" s="10">
        <f>COUNTIFS(Purchases!$E$4:$E$566,B524,Purchases!$B$4:$B$566,C524)</f>
        <v>1</v>
      </c>
      <c r="H524" s="10" t="str">
        <f t="shared" si="8"/>
        <v/>
      </c>
    </row>
    <row r="525" spans="1:8" x14ac:dyDescent="0.3">
      <c r="A525" t="s">
        <v>4321</v>
      </c>
      <c r="B525" t="s">
        <v>3145</v>
      </c>
      <c r="C525" t="s">
        <v>3414</v>
      </c>
      <c r="D525" s="7">
        <v>45908</v>
      </c>
      <c r="E525">
        <v>494709.57</v>
      </c>
      <c r="F525">
        <v>89047.72</v>
      </c>
      <c r="G525" s="10">
        <f>COUNTIFS(Purchases!$E$4:$E$566,B525,Purchases!$B$4:$B$566,C525)</f>
        <v>1</v>
      </c>
      <c r="H525" s="10" t="str">
        <f t="shared" si="8"/>
        <v/>
      </c>
    </row>
    <row r="526" spans="1:8" x14ac:dyDescent="0.3">
      <c r="A526" t="s">
        <v>4317</v>
      </c>
      <c r="B526" t="s">
        <v>3112</v>
      </c>
      <c r="C526" t="s">
        <v>3194</v>
      </c>
      <c r="D526" s="7">
        <v>45891</v>
      </c>
      <c r="E526">
        <v>2871534.4</v>
      </c>
      <c r="F526">
        <v>516876.19</v>
      </c>
      <c r="G526" s="10">
        <f>COUNTIFS(Purchases!$E$4:$E$566,B526,Purchases!$B$4:$B$566,C526)</f>
        <v>1</v>
      </c>
      <c r="H526" s="10" t="str">
        <f t="shared" si="8"/>
        <v/>
      </c>
    </row>
    <row r="527" spans="1:8" x14ac:dyDescent="0.3">
      <c r="A527" t="s">
        <v>4316</v>
      </c>
      <c r="B527" t="s">
        <v>3065</v>
      </c>
      <c r="C527" t="s">
        <v>3486</v>
      </c>
      <c r="D527" s="7">
        <v>45830</v>
      </c>
      <c r="E527">
        <v>3381104.28</v>
      </c>
      <c r="F527">
        <v>608598.77</v>
      </c>
      <c r="G527" s="10">
        <f>COUNTIFS(Purchases!$E$4:$E$566,B527,Purchases!$B$4:$B$566,C527)</f>
        <v>1</v>
      </c>
      <c r="H527" s="10" t="str">
        <f t="shared" si="8"/>
        <v/>
      </c>
    </row>
    <row r="528" spans="1:8" x14ac:dyDescent="0.3">
      <c r="A528" t="s">
        <v>4319</v>
      </c>
      <c r="B528" t="s">
        <v>3085</v>
      </c>
      <c r="C528" t="s">
        <v>3400</v>
      </c>
      <c r="D528" s="7">
        <v>45990</v>
      </c>
      <c r="E528">
        <v>179381.57</v>
      </c>
      <c r="F528">
        <v>32288.68</v>
      </c>
      <c r="G528" s="10">
        <f>COUNTIFS(Purchases!$E$4:$E$566,B528,Purchases!$B$4:$B$566,C528)</f>
        <v>1</v>
      </c>
      <c r="H528" s="10" t="str">
        <f t="shared" si="8"/>
        <v/>
      </c>
    </row>
    <row r="529" spans="1:8" x14ac:dyDescent="0.3">
      <c r="A529" t="s">
        <v>4313</v>
      </c>
      <c r="B529" t="s">
        <v>3129</v>
      </c>
      <c r="C529" t="s">
        <v>3628</v>
      </c>
      <c r="D529" s="7">
        <v>45804</v>
      </c>
      <c r="E529">
        <v>188885.61</v>
      </c>
      <c r="F529">
        <v>9444.2800000000007</v>
      </c>
      <c r="G529" s="10">
        <f>COUNTIFS(Purchases!$E$4:$E$566,B529,Purchases!$B$4:$B$566,C529)</f>
        <v>1</v>
      </c>
      <c r="H529" s="10" t="str">
        <f t="shared" si="8"/>
        <v/>
      </c>
    </row>
    <row r="530" spans="1:8" x14ac:dyDescent="0.3">
      <c r="A530" t="s">
        <v>4317</v>
      </c>
      <c r="B530" t="s">
        <v>3137</v>
      </c>
      <c r="C530" t="s">
        <v>4107</v>
      </c>
      <c r="D530" s="7">
        <v>45886</v>
      </c>
      <c r="E530">
        <v>3658987.7</v>
      </c>
      <c r="F530">
        <v>658617.79</v>
      </c>
      <c r="G530" s="10">
        <f>COUNTIFS(Purchases!$E$4:$E$566,B530,Purchases!$B$4:$B$566,C530)</f>
        <v>1</v>
      </c>
      <c r="H530" s="10" t="str">
        <f t="shared" si="8"/>
        <v/>
      </c>
    </row>
    <row r="531" spans="1:8" x14ac:dyDescent="0.3">
      <c r="A531" t="s">
        <v>4315</v>
      </c>
      <c r="B531" t="s">
        <v>3073</v>
      </c>
      <c r="C531" t="s">
        <v>3268</v>
      </c>
      <c r="D531" s="7">
        <v>46037</v>
      </c>
      <c r="E531">
        <v>306708.24</v>
      </c>
      <c r="F531">
        <v>55207.48</v>
      </c>
      <c r="G531" s="10">
        <f>COUNTIFS(Purchases!$E$4:$E$566,B531,Purchases!$B$4:$B$566,C531)</f>
        <v>1</v>
      </c>
      <c r="H531" s="10" t="str">
        <f t="shared" si="8"/>
        <v/>
      </c>
    </row>
    <row r="532" spans="1:8" x14ac:dyDescent="0.3">
      <c r="A532" t="s">
        <v>4318</v>
      </c>
      <c r="B532" t="s">
        <v>3040</v>
      </c>
      <c r="C532" t="s">
        <v>3933</v>
      </c>
      <c r="D532" s="7">
        <v>45960</v>
      </c>
      <c r="E532">
        <v>161886.24</v>
      </c>
      <c r="F532">
        <v>29139.52</v>
      </c>
      <c r="G532" s="10">
        <f>COUNTIFS(Purchases!$E$4:$E$566,B532,Purchases!$B$4:$B$566,C532)</f>
        <v>1</v>
      </c>
      <c r="H532" s="10" t="str">
        <f t="shared" si="8"/>
        <v/>
      </c>
    </row>
    <row r="533" spans="1:8" x14ac:dyDescent="0.3">
      <c r="A533" t="s">
        <v>4317</v>
      </c>
      <c r="B533" t="s">
        <v>3133</v>
      </c>
      <c r="C533" t="s">
        <v>3963</v>
      </c>
      <c r="D533" s="7">
        <v>45878</v>
      </c>
      <c r="E533">
        <v>0</v>
      </c>
      <c r="F533">
        <v>0</v>
      </c>
      <c r="G533" s="10">
        <f>COUNTIFS(Purchases!$E$4:$E$566,B533,Purchases!$B$4:$B$566,C533)</f>
        <v>1</v>
      </c>
      <c r="H533" s="10" t="str">
        <f t="shared" si="8"/>
        <v/>
      </c>
    </row>
    <row r="534" spans="1:8" x14ac:dyDescent="0.3">
      <c r="A534" t="s">
        <v>4319</v>
      </c>
      <c r="B534" t="s">
        <v>3105</v>
      </c>
      <c r="C534" t="s">
        <v>3717</v>
      </c>
      <c r="D534" s="7">
        <v>45989</v>
      </c>
      <c r="E534">
        <v>36307.72</v>
      </c>
      <c r="F534">
        <v>1815.39</v>
      </c>
      <c r="G534" s="10">
        <f>COUNTIFS(Purchases!$E$4:$E$566,B534,Purchases!$B$4:$B$566,C534)</f>
        <v>1</v>
      </c>
      <c r="H534" s="10" t="str">
        <f t="shared" si="8"/>
        <v/>
      </c>
    </row>
    <row r="535" spans="1:8" x14ac:dyDescent="0.3">
      <c r="A535" t="s">
        <v>4315</v>
      </c>
      <c r="B535" t="s">
        <v>3045</v>
      </c>
      <c r="C535" t="s">
        <v>3490</v>
      </c>
      <c r="D535" s="7">
        <v>46036</v>
      </c>
      <c r="E535">
        <v>174699.48</v>
      </c>
      <c r="F535">
        <v>31445.91</v>
      </c>
      <c r="G535" s="10">
        <f>COUNTIFS(Purchases!$E$4:$E$566,B535,Purchases!$B$4:$B$566,C535)</f>
        <v>1</v>
      </c>
      <c r="H535" s="10" t="str">
        <f t="shared" si="8"/>
        <v/>
      </c>
    </row>
    <row r="536" spans="1:8" x14ac:dyDescent="0.3">
      <c r="A536" t="s">
        <v>4315</v>
      </c>
      <c r="B536" t="s">
        <v>3105</v>
      </c>
      <c r="C536" t="s">
        <v>3362</v>
      </c>
      <c r="D536" s="7">
        <v>46029</v>
      </c>
      <c r="E536">
        <v>437541.28</v>
      </c>
      <c r="F536">
        <v>21877.06</v>
      </c>
      <c r="G536" s="10">
        <f>COUNTIFS(Purchases!$E$4:$E$566,B536,Purchases!$B$4:$B$566,C536)</f>
        <v>1</v>
      </c>
      <c r="H536" s="10" t="str">
        <f t="shared" si="8"/>
        <v/>
      </c>
    </row>
    <row r="537" spans="1:8" x14ac:dyDescent="0.3">
      <c r="A537" t="s">
        <v>4323</v>
      </c>
      <c r="B537" t="s">
        <v>3093</v>
      </c>
      <c r="C537" t="s">
        <v>4077</v>
      </c>
      <c r="D537" s="7">
        <v>45995</v>
      </c>
      <c r="E537">
        <v>140013</v>
      </c>
      <c r="F537">
        <v>25202.34</v>
      </c>
      <c r="G537" s="10">
        <f>COUNTIFS(Purchases!$E$4:$E$566,B537,Purchases!$B$4:$B$566,C537)</f>
        <v>1</v>
      </c>
      <c r="H537" s="10" t="str">
        <f t="shared" si="8"/>
        <v/>
      </c>
    </row>
    <row r="538" spans="1:8" x14ac:dyDescent="0.3">
      <c r="A538" t="s">
        <v>4312</v>
      </c>
      <c r="B538" t="s">
        <v>3050</v>
      </c>
      <c r="C538" t="s">
        <v>3320</v>
      </c>
      <c r="D538" s="7">
        <v>46057</v>
      </c>
      <c r="E538">
        <v>24287.200000000001</v>
      </c>
      <c r="F538">
        <v>4371.7</v>
      </c>
      <c r="G538" s="10">
        <f>COUNTIFS(Purchases!$E$4:$E$566,B538,Purchases!$B$4:$B$566,C538)</f>
        <v>1</v>
      </c>
      <c r="H538" s="10" t="str">
        <f t="shared" si="8"/>
        <v/>
      </c>
    </row>
    <row r="539" spans="1:8" x14ac:dyDescent="0.3">
      <c r="A539" t="s">
        <v>4321</v>
      </c>
      <c r="B539" t="s">
        <v>3034</v>
      </c>
      <c r="C539" t="s">
        <v>3616</v>
      </c>
      <c r="D539" s="7">
        <v>45917</v>
      </c>
      <c r="E539">
        <v>1225022.6399999999</v>
      </c>
      <c r="F539">
        <v>220504.08</v>
      </c>
      <c r="G539" s="10">
        <f>COUNTIFS(Purchases!$E$4:$E$566,B539,Purchases!$B$4:$B$566,C539)</f>
        <v>1</v>
      </c>
      <c r="H539" s="10" t="str">
        <f t="shared" si="8"/>
        <v/>
      </c>
    </row>
    <row r="540" spans="1:8" x14ac:dyDescent="0.3">
      <c r="A540" t="s">
        <v>4314</v>
      </c>
      <c r="B540" t="s">
        <v>3093</v>
      </c>
      <c r="C540" t="s">
        <v>3274</v>
      </c>
      <c r="D540" s="7">
        <v>46099</v>
      </c>
      <c r="E540">
        <v>255333.72</v>
      </c>
      <c r="F540">
        <v>45960.07</v>
      </c>
      <c r="G540" s="10">
        <f>COUNTIFS(Purchases!$E$4:$E$566,B540,Purchases!$B$4:$B$566,C540)</f>
        <v>1</v>
      </c>
      <c r="H540" s="10" t="str">
        <f t="shared" si="8"/>
        <v/>
      </c>
    </row>
    <row r="541" spans="1:8" x14ac:dyDescent="0.3">
      <c r="A541" t="s">
        <v>4322</v>
      </c>
      <c r="B541" t="s">
        <v>3061</v>
      </c>
      <c r="C541" t="s">
        <v>3240</v>
      </c>
      <c r="D541" s="7">
        <v>45842</v>
      </c>
      <c r="E541">
        <v>93801.95</v>
      </c>
      <c r="F541">
        <v>16884.349999999999</v>
      </c>
      <c r="G541" s="10">
        <f>COUNTIFS(Purchases!$E$4:$E$566,B541,Purchases!$B$4:$B$566,C541)</f>
        <v>1</v>
      </c>
      <c r="H541" s="10" t="str">
        <f t="shared" si="8"/>
        <v/>
      </c>
    </row>
    <row r="542" spans="1:8" x14ac:dyDescent="0.3">
      <c r="A542" t="s">
        <v>4315</v>
      </c>
      <c r="B542" t="s">
        <v>3093</v>
      </c>
      <c r="C542" t="s">
        <v>3350</v>
      </c>
      <c r="D542" s="7">
        <v>46048</v>
      </c>
      <c r="E542">
        <v>440615.56</v>
      </c>
      <c r="F542">
        <v>79310.8</v>
      </c>
      <c r="G542" s="10">
        <f>COUNTIFS(Purchases!$E$4:$E$566,B542,Purchases!$B$4:$B$566,C542)</f>
        <v>1</v>
      </c>
      <c r="H542" s="10" t="str">
        <f t="shared" si="8"/>
        <v/>
      </c>
    </row>
    <row r="543" spans="1:8" x14ac:dyDescent="0.3">
      <c r="A543" t="s">
        <v>4322</v>
      </c>
      <c r="B543" t="s">
        <v>3105</v>
      </c>
      <c r="C543" t="s">
        <v>4089</v>
      </c>
      <c r="D543" s="7">
        <v>45868</v>
      </c>
      <c r="E543">
        <v>493562.96</v>
      </c>
      <c r="F543">
        <v>24678.15</v>
      </c>
      <c r="G543" s="10">
        <f>COUNTIFS(Purchases!$E$4:$E$566,B543,Purchases!$B$4:$B$566,C543)</f>
        <v>1</v>
      </c>
      <c r="H543" s="10" t="str">
        <f t="shared" si="8"/>
        <v/>
      </c>
    </row>
    <row r="544" spans="1:8" x14ac:dyDescent="0.3">
      <c r="A544" t="s">
        <v>4321</v>
      </c>
      <c r="B544" t="s">
        <v>3149</v>
      </c>
      <c r="C544" t="s">
        <v>3420</v>
      </c>
      <c r="D544" s="7">
        <v>45919</v>
      </c>
      <c r="E544">
        <v>922367.04</v>
      </c>
      <c r="F544">
        <v>166026.07</v>
      </c>
      <c r="G544" s="10">
        <f>COUNTIFS(Purchases!$E$4:$E$566,B544,Purchases!$B$4:$B$566,C544)</f>
        <v>1</v>
      </c>
      <c r="H544" s="10" t="str">
        <f t="shared" si="8"/>
        <v/>
      </c>
    </row>
    <row r="545" spans="1:8" x14ac:dyDescent="0.3">
      <c r="A545" t="s">
        <v>4316</v>
      </c>
      <c r="B545" t="s">
        <v>3105</v>
      </c>
      <c r="C545" t="s">
        <v>3614</v>
      </c>
      <c r="D545" s="7">
        <v>45812</v>
      </c>
      <c r="E545">
        <v>281877.2</v>
      </c>
      <c r="F545">
        <v>14093.86</v>
      </c>
      <c r="G545" s="10">
        <f>COUNTIFS(Purchases!$E$4:$E$566,B545,Purchases!$B$4:$B$566,C545)</f>
        <v>1</v>
      </c>
      <c r="H545" s="10" t="str">
        <f t="shared" si="8"/>
        <v/>
      </c>
    </row>
    <row r="546" spans="1:8" x14ac:dyDescent="0.3">
      <c r="A546" t="s">
        <v>4321</v>
      </c>
      <c r="B546" t="s">
        <v>3050</v>
      </c>
      <c r="C546" t="s">
        <v>4253</v>
      </c>
      <c r="D546" s="7">
        <v>45927</v>
      </c>
      <c r="E546">
        <v>140821.72</v>
      </c>
      <c r="F546">
        <v>25347.91</v>
      </c>
      <c r="G546" s="10">
        <f>COUNTIFS(Purchases!$E$4:$E$566,B546,Purchases!$B$4:$B$566,C546)</f>
        <v>1</v>
      </c>
      <c r="H546" s="10" t="str">
        <f t="shared" si="8"/>
        <v/>
      </c>
    </row>
    <row r="547" spans="1:8" x14ac:dyDescent="0.3">
      <c r="A547" t="s">
        <v>4319</v>
      </c>
      <c r="B547" t="s">
        <v>3069</v>
      </c>
      <c r="C547" t="s">
        <v>4037</v>
      </c>
      <c r="D547" s="7">
        <v>45966</v>
      </c>
      <c r="E547">
        <v>451976.22</v>
      </c>
      <c r="F547">
        <v>81355.72</v>
      </c>
      <c r="G547" s="10">
        <f>COUNTIFS(Purchases!$E$4:$E$566,B547,Purchases!$B$4:$B$566,C547)</f>
        <v>1</v>
      </c>
      <c r="H547" s="10" t="str">
        <f t="shared" si="8"/>
        <v/>
      </c>
    </row>
    <row r="548" spans="1:8" x14ac:dyDescent="0.3">
      <c r="A548" t="s">
        <v>4319</v>
      </c>
      <c r="B548" t="s">
        <v>3141</v>
      </c>
      <c r="C548" t="s">
        <v>3200</v>
      </c>
      <c r="D548" s="7">
        <v>45970</v>
      </c>
      <c r="E548">
        <v>583439.84</v>
      </c>
      <c r="F548">
        <v>105019.17</v>
      </c>
      <c r="G548" s="10">
        <f>COUNTIFS(Purchases!$E$4:$E$566,B548,Purchases!$B$4:$B$566,C548)</f>
        <v>1</v>
      </c>
      <c r="H548" s="10" t="str">
        <f t="shared" si="8"/>
        <v/>
      </c>
    </row>
    <row r="549" spans="1:8" x14ac:dyDescent="0.3">
      <c r="A549" t="s">
        <v>4317</v>
      </c>
      <c r="B549" t="s">
        <v>3133</v>
      </c>
      <c r="C549" t="s">
        <v>3336</v>
      </c>
      <c r="D549" s="7">
        <v>45891</v>
      </c>
      <c r="E549">
        <v>70954.61</v>
      </c>
      <c r="F549">
        <v>12771.83</v>
      </c>
      <c r="G549" s="10">
        <f>COUNTIFS(Purchases!$E$4:$E$566,B549,Purchases!$B$4:$B$566,C549)</f>
        <v>1</v>
      </c>
      <c r="H549" s="10" t="str">
        <f t="shared" si="8"/>
        <v/>
      </c>
    </row>
    <row r="550" spans="1:8" x14ac:dyDescent="0.3">
      <c r="A550" t="s">
        <v>4324</v>
      </c>
      <c r="B550" t="s">
        <v>3141</v>
      </c>
      <c r="C550" t="s">
        <v>4011</v>
      </c>
      <c r="D550" s="7">
        <v>45769</v>
      </c>
      <c r="E550">
        <v>583672.94999999995</v>
      </c>
      <c r="F550">
        <v>105061.13</v>
      </c>
      <c r="G550" s="10">
        <f>COUNTIFS(Purchases!$E$4:$E$566,B550,Purchases!$B$4:$B$566,C550)</f>
        <v>1</v>
      </c>
      <c r="H550" s="10" t="str">
        <f t="shared" si="8"/>
        <v/>
      </c>
    </row>
    <row r="551" spans="1:8" x14ac:dyDescent="0.3">
      <c r="A551" t="s">
        <v>4312</v>
      </c>
      <c r="B551" t="s">
        <v>3105</v>
      </c>
      <c r="C551" t="s">
        <v>3430</v>
      </c>
      <c r="D551" s="7">
        <v>46074</v>
      </c>
      <c r="E551">
        <v>295017.36</v>
      </c>
      <c r="F551">
        <v>14750.87</v>
      </c>
      <c r="G551" s="10">
        <f>COUNTIFS(Purchases!$E$4:$E$566,B551,Purchases!$B$4:$B$566,C551)</f>
        <v>1</v>
      </c>
      <c r="H551" s="10" t="str">
        <f t="shared" si="8"/>
        <v/>
      </c>
    </row>
    <row r="552" spans="1:8" x14ac:dyDescent="0.3">
      <c r="A552" t="s">
        <v>4324</v>
      </c>
      <c r="B552" t="s">
        <v>3125</v>
      </c>
      <c r="C552" t="s">
        <v>3618</v>
      </c>
      <c r="D552" s="7">
        <v>45770</v>
      </c>
      <c r="E552">
        <v>978570.32</v>
      </c>
      <c r="F552">
        <v>176142.66</v>
      </c>
      <c r="G552" s="10">
        <f>COUNTIFS(Purchases!$E$4:$E$566,B552,Purchases!$B$4:$B$566,C552)</f>
        <v>1</v>
      </c>
      <c r="H552" s="10" t="str">
        <f t="shared" si="8"/>
        <v/>
      </c>
    </row>
  </sheetData>
  <autoFilter ref="A3:H552" xr:uid="{00000000-0009-0000-0000-000009000000}"/>
  <conditionalFormatting sqref="H4:H552">
    <cfRule type="cellIs" dxfId="4" priority="1" operator="equal">
      <formula>"FLAG"</formula>
    </cfRule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468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2" customWidth="1"/>
    <col min="2" max="2" width="21" customWidth="1"/>
    <col min="3" max="3" width="11" customWidth="1"/>
    <col min="4" max="4" width="17" customWidth="1"/>
    <col min="5" max="5" width="12" customWidth="1"/>
    <col min="6" max="6" width="10" customWidth="1"/>
    <col min="7" max="8" width="13" customWidth="1"/>
    <col min="9" max="9" width="10" customWidth="1"/>
    <col min="10" max="15" width="14" customWidth="1"/>
    <col min="16" max="16" width="8" customWidth="1"/>
  </cols>
  <sheetData>
    <row r="1" spans="1:16" ht="15.6" x14ac:dyDescent="0.3">
      <c r="A1" s="6" t="s">
        <v>4327</v>
      </c>
    </row>
    <row r="2" spans="1:16" x14ac:dyDescent="0.3">
      <c r="A2" s="2" t="s">
        <v>1525</v>
      </c>
    </row>
    <row r="3" spans="1:16" ht="31.95" customHeight="1" x14ac:dyDescent="0.3">
      <c r="A3" s="8" t="s">
        <v>4328</v>
      </c>
      <c r="B3" s="8" t="s">
        <v>4329</v>
      </c>
      <c r="C3" s="8" t="s">
        <v>180</v>
      </c>
      <c r="D3" s="8" t="s">
        <v>4330</v>
      </c>
      <c r="E3" s="8" t="s">
        <v>4331</v>
      </c>
      <c r="F3" s="8" t="s">
        <v>4332</v>
      </c>
      <c r="G3" s="8" t="s">
        <v>4333</v>
      </c>
      <c r="H3" s="8" t="s">
        <v>186</v>
      </c>
      <c r="I3" s="9" t="s">
        <v>4334</v>
      </c>
      <c r="J3" s="9" t="s">
        <v>4335</v>
      </c>
      <c r="K3" s="9" t="s">
        <v>4336</v>
      </c>
      <c r="L3" s="9" t="s">
        <v>4337</v>
      </c>
      <c r="M3" s="9" t="s">
        <v>4338</v>
      </c>
      <c r="N3" s="9" t="s">
        <v>1540</v>
      </c>
      <c r="O3" s="9" t="s">
        <v>4339</v>
      </c>
      <c r="P3" s="9" t="s">
        <v>4340</v>
      </c>
    </row>
    <row r="4" spans="1:16" x14ac:dyDescent="0.3">
      <c r="A4" t="s">
        <v>4341</v>
      </c>
      <c r="B4" s="7">
        <v>45753</v>
      </c>
      <c r="C4" t="s">
        <v>340</v>
      </c>
      <c r="D4" t="s">
        <v>3671</v>
      </c>
      <c r="E4">
        <v>4074698.47</v>
      </c>
      <c r="F4" t="s">
        <v>4342</v>
      </c>
      <c r="G4" t="s">
        <v>1552</v>
      </c>
      <c r="H4" t="s">
        <v>196</v>
      </c>
      <c r="I4" s="10">
        <f t="shared" ref="I4:I67" si="0">COUNTIFS($C$4:$C$468,C4,$B$4:$B$468,B4)</f>
        <v>1</v>
      </c>
      <c r="J4" s="12">
        <f t="shared" ref="J4:J67" si="1">SUMIFS($E$4:$E$468,$C$4:$C$468,C4,$B$4:$B$468,B4)</f>
        <v>4074698.47</v>
      </c>
      <c r="K4" s="10" t="str">
        <f t="shared" ref="K4:K67" si="2">IF(AND(I4&gt;=2,J4&gt;200000,E4&lt;=200000),"FLAG","")</f>
        <v/>
      </c>
      <c r="L4" s="10" t="str">
        <f t="shared" ref="L4:L67" si="3">IF(G4=H4,"FLAG","")</f>
        <v/>
      </c>
      <c r="M4" s="10" t="str">
        <f t="shared" ref="M4:M67" si="4">IF(AND(D4&lt;&gt;"On Account",COUNTIF($D$4:$D$468,D4)&gt;1),"FLAG","")</f>
        <v/>
      </c>
      <c r="N4" s="10" t="str">
        <f t="shared" ref="N4:N67" si="5">IF(WEEKDAY(B4)=1,"FLAG","")</f>
        <v>FLAG</v>
      </c>
      <c r="O4" s="10" t="str">
        <f>IF(COUNTIFS(Vendors!$A$4:$A$35,C4,Vendors!$R$4:$R$35,"FLAG")+COUNTIFS(Vendors!$A$4:$A$35,C4,Vendors!$N$4:$N$35,"FLAG")&gt;0,"FLAG","")</f>
        <v/>
      </c>
      <c r="P4" s="10">
        <f t="shared" ref="P4:P67" si="6">VALUE(LEFT(TEXT(INT(E4),"0"),1))</f>
        <v>4</v>
      </c>
    </row>
    <row r="5" spans="1:16" x14ac:dyDescent="0.3">
      <c r="A5" t="s">
        <v>4343</v>
      </c>
      <c r="B5" s="7">
        <v>45772</v>
      </c>
      <c r="C5" t="s">
        <v>220</v>
      </c>
      <c r="D5" t="s">
        <v>3247</v>
      </c>
      <c r="E5">
        <v>523472.54</v>
      </c>
      <c r="F5" t="s">
        <v>4342</v>
      </c>
      <c r="G5" t="s">
        <v>1552</v>
      </c>
      <c r="H5" t="s">
        <v>196</v>
      </c>
      <c r="I5" s="10">
        <f t="shared" si="0"/>
        <v>1</v>
      </c>
      <c r="J5" s="12">
        <f t="shared" si="1"/>
        <v>523472.54</v>
      </c>
      <c r="K5" s="10" t="str">
        <f t="shared" si="2"/>
        <v/>
      </c>
      <c r="L5" s="10" t="str">
        <f t="shared" si="3"/>
        <v/>
      </c>
      <c r="M5" s="10" t="str">
        <f t="shared" si="4"/>
        <v/>
      </c>
      <c r="N5" s="10" t="str">
        <f t="shared" si="5"/>
        <v/>
      </c>
      <c r="O5" s="10" t="str">
        <f>IF(COUNTIFS(Vendors!$A$4:$A$35,C5,Vendors!$R$4:$R$35,"FLAG")+COUNTIFS(Vendors!$A$4:$A$35,C5,Vendors!$N$4:$N$35,"FLAG")&gt;0,"FLAG","")</f>
        <v/>
      </c>
      <c r="P5" s="10">
        <f t="shared" si="6"/>
        <v>5</v>
      </c>
    </row>
    <row r="6" spans="1:16" x14ac:dyDescent="0.3">
      <c r="A6" t="s">
        <v>4344</v>
      </c>
      <c r="B6" s="7">
        <v>45789</v>
      </c>
      <c r="C6" t="s">
        <v>284</v>
      </c>
      <c r="D6" t="s">
        <v>3357</v>
      </c>
      <c r="E6">
        <v>612190.04</v>
      </c>
      <c r="F6" t="s">
        <v>4342</v>
      </c>
      <c r="G6" t="s">
        <v>1552</v>
      </c>
      <c r="H6" t="s">
        <v>196</v>
      </c>
      <c r="I6" s="10">
        <f t="shared" si="0"/>
        <v>1</v>
      </c>
      <c r="J6" s="12">
        <f t="shared" si="1"/>
        <v>612190.04</v>
      </c>
      <c r="K6" s="10" t="str">
        <f t="shared" si="2"/>
        <v/>
      </c>
      <c r="L6" s="10" t="str">
        <f t="shared" si="3"/>
        <v/>
      </c>
      <c r="M6" s="10" t="str">
        <f t="shared" si="4"/>
        <v/>
      </c>
      <c r="N6" s="10" t="str">
        <f t="shared" si="5"/>
        <v/>
      </c>
      <c r="O6" s="10" t="str">
        <f>IF(COUNTIFS(Vendors!$A$4:$A$35,C6,Vendors!$R$4:$R$35,"FLAG")+COUNTIFS(Vendors!$A$4:$A$35,C6,Vendors!$N$4:$N$35,"FLAG")&gt;0,"FLAG","")</f>
        <v/>
      </c>
      <c r="P6" s="10">
        <f t="shared" si="6"/>
        <v>6</v>
      </c>
    </row>
    <row r="7" spans="1:16" x14ac:dyDescent="0.3">
      <c r="A7" t="s">
        <v>4345</v>
      </c>
      <c r="B7" s="7">
        <v>45789</v>
      </c>
      <c r="C7" t="s">
        <v>193</v>
      </c>
      <c r="D7" t="s">
        <v>3876</v>
      </c>
      <c r="E7">
        <v>394464.83</v>
      </c>
      <c r="F7" t="s">
        <v>4342</v>
      </c>
      <c r="G7" t="s">
        <v>1552</v>
      </c>
      <c r="H7" t="s">
        <v>196</v>
      </c>
      <c r="I7" s="10">
        <f t="shared" si="0"/>
        <v>1</v>
      </c>
      <c r="J7" s="12">
        <f t="shared" si="1"/>
        <v>394464.83</v>
      </c>
      <c r="K7" s="10" t="str">
        <f t="shared" si="2"/>
        <v/>
      </c>
      <c r="L7" s="10" t="str">
        <f t="shared" si="3"/>
        <v/>
      </c>
      <c r="M7" s="10" t="str">
        <f t="shared" si="4"/>
        <v/>
      </c>
      <c r="N7" s="10" t="str">
        <f t="shared" si="5"/>
        <v/>
      </c>
      <c r="O7" s="10" t="str">
        <f>IF(COUNTIFS(Vendors!$A$4:$A$35,C7,Vendors!$R$4:$R$35,"FLAG")+COUNTIFS(Vendors!$A$4:$A$35,C7,Vendors!$N$4:$N$35,"FLAG")&gt;0,"FLAG","")</f>
        <v/>
      </c>
      <c r="P7" s="10">
        <f t="shared" si="6"/>
        <v>3</v>
      </c>
    </row>
    <row r="8" spans="1:16" x14ac:dyDescent="0.3">
      <c r="A8" t="s">
        <v>4346</v>
      </c>
      <c r="B8" s="7">
        <v>45789</v>
      </c>
      <c r="C8" t="s">
        <v>198</v>
      </c>
      <c r="D8" t="s">
        <v>4200</v>
      </c>
      <c r="E8">
        <v>313643.33</v>
      </c>
      <c r="F8" t="s">
        <v>4342</v>
      </c>
      <c r="G8" t="s">
        <v>1552</v>
      </c>
      <c r="H8" t="s">
        <v>196</v>
      </c>
      <c r="I8" s="10">
        <f t="shared" si="0"/>
        <v>1</v>
      </c>
      <c r="J8" s="12">
        <f t="shared" si="1"/>
        <v>313643.33</v>
      </c>
      <c r="K8" s="10" t="str">
        <f t="shared" si="2"/>
        <v/>
      </c>
      <c r="L8" s="10" t="str">
        <f t="shared" si="3"/>
        <v/>
      </c>
      <c r="M8" s="10" t="str">
        <f t="shared" si="4"/>
        <v/>
      </c>
      <c r="N8" s="10" t="str">
        <f t="shared" si="5"/>
        <v/>
      </c>
      <c r="O8" s="10" t="str">
        <f>IF(COUNTIFS(Vendors!$A$4:$A$35,C8,Vendors!$R$4:$R$35,"FLAG")+COUNTIFS(Vendors!$A$4:$A$35,C8,Vendors!$N$4:$N$35,"FLAG")&gt;0,"FLAG","")</f>
        <v/>
      </c>
      <c r="P8" s="10">
        <f t="shared" si="6"/>
        <v>3</v>
      </c>
    </row>
    <row r="9" spans="1:16" x14ac:dyDescent="0.3">
      <c r="A9" t="s">
        <v>4347</v>
      </c>
      <c r="B9" s="7">
        <v>45792</v>
      </c>
      <c r="C9" t="s">
        <v>227</v>
      </c>
      <c r="D9" t="s">
        <v>4028</v>
      </c>
      <c r="E9">
        <v>3891113.81</v>
      </c>
      <c r="F9" t="s">
        <v>4342</v>
      </c>
      <c r="G9" t="s">
        <v>1552</v>
      </c>
      <c r="H9" t="s">
        <v>196</v>
      </c>
      <c r="I9" s="10">
        <f t="shared" si="0"/>
        <v>1</v>
      </c>
      <c r="J9" s="12">
        <f t="shared" si="1"/>
        <v>3891113.81</v>
      </c>
      <c r="K9" s="10" t="str">
        <f t="shared" si="2"/>
        <v/>
      </c>
      <c r="L9" s="10" t="str">
        <f t="shared" si="3"/>
        <v/>
      </c>
      <c r="M9" s="10" t="str">
        <f t="shared" si="4"/>
        <v/>
      </c>
      <c r="N9" s="10" t="str">
        <f t="shared" si="5"/>
        <v/>
      </c>
      <c r="O9" s="10" t="str">
        <f>IF(COUNTIFS(Vendors!$A$4:$A$35,C9,Vendors!$R$4:$R$35,"FLAG")+COUNTIFS(Vendors!$A$4:$A$35,C9,Vendors!$N$4:$N$35,"FLAG")&gt;0,"FLAG","")</f>
        <v/>
      </c>
      <c r="P9" s="10">
        <f t="shared" si="6"/>
        <v>3</v>
      </c>
    </row>
    <row r="10" spans="1:16" x14ac:dyDescent="0.3">
      <c r="A10" t="s">
        <v>4348</v>
      </c>
      <c r="B10" s="7">
        <v>45793</v>
      </c>
      <c r="C10" t="s">
        <v>284</v>
      </c>
      <c r="D10" t="s">
        <v>3744</v>
      </c>
      <c r="E10">
        <v>239006.36</v>
      </c>
      <c r="F10" t="s">
        <v>4342</v>
      </c>
      <c r="G10" t="s">
        <v>1552</v>
      </c>
      <c r="H10" t="s">
        <v>196</v>
      </c>
      <c r="I10" s="10">
        <f t="shared" si="0"/>
        <v>1</v>
      </c>
      <c r="J10" s="12">
        <f t="shared" si="1"/>
        <v>239006.36</v>
      </c>
      <c r="K10" s="10" t="str">
        <f t="shared" si="2"/>
        <v/>
      </c>
      <c r="L10" s="10" t="str">
        <f t="shared" si="3"/>
        <v/>
      </c>
      <c r="M10" s="10" t="str">
        <f t="shared" si="4"/>
        <v/>
      </c>
      <c r="N10" s="10" t="str">
        <f t="shared" si="5"/>
        <v/>
      </c>
      <c r="O10" s="10" t="str">
        <f>IF(COUNTIFS(Vendors!$A$4:$A$35,C10,Vendors!$R$4:$R$35,"FLAG")+COUNTIFS(Vendors!$A$4:$A$35,C10,Vendors!$N$4:$N$35,"FLAG")&gt;0,"FLAG","")</f>
        <v/>
      </c>
      <c r="P10" s="10">
        <f t="shared" si="6"/>
        <v>2</v>
      </c>
    </row>
    <row r="11" spans="1:16" x14ac:dyDescent="0.3">
      <c r="A11" t="s">
        <v>4349</v>
      </c>
      <c r="B11" s="7">
        <v>45794</v>
      </c>
      <c r="C11" t="s">
        <v>231</v>
      </c>
      <c r="D11" t="s">
        <v>3578</v>
      </c>
      <c r="E11">
        <v>328336.13</v>
      </c>
      <c r="F11" t="s">
        <v>4342</v>
      </c>
      <c r="G11" t="s">
        <v>1552</v>
      </c>
      <c r="H11" t="s">
        <v>196</v>
      </c>
      <c r="I11" s="10">
        <f t="shared" si="0"/>
        <v>1</v>
      </c>
      <c r="J11" s="12">
        <f t="shared" si="1"/>
        <v>328336.13</v>
      </c>
      <c r="K11" s="10" t="str">
        <f t="shared" si="2"/>
        <v/>
      </c>
      <c r="L11" s="10" t="str">
        <f t="shared" si="3"/>
        <v/>
      </c>
      <c r="M11" s="10" t="str">
        <f t="shared" si="4"/>
        <v/>
      </c>
      <c r="N11" s="10" t="str">
        <f t="shared" si="5"/>
        <v/>
      </c>
      <c r="O11" s="10" t="str">
        <f>IF(COUNTIFS(Vendors!$A$4:$A$35,C11,Vendors!$R$4:$R$35,"FLAG")+COUNTIFS(Vendors!$A$4:$A$35,C11,Vendors!$N$4:$N$35,"FLAG")&gt;0,"FLAG","")</f>
        <v/>
      </c>
      <c r="P11" s="10">
        <f t="shared" si="6"/>
        <v>3</v>
      </c>
    </row>
    <row r="12" spans="1:16" x14ac:dyDescent="0.3">
      <c r="A12" t="s">
        <v>4350</v>
      </c>
      <c r="B12" s="7">
        <v>45796</v>
      </c>
      <c r="C12" t="s">
        <v>300</v>
      </c>
      <c r="D12" t="s">
        <v>4162</v>
      </c>
      <c r="E12">
        <v>88076.33</v>
      </c>
      <c r="F12" t="s">
        <v>4342</v>
      </c>
      <c r="G12" t="s">
        <v>1552</v>
      </c>
      <c r="H12" t="s">
        <v>191</v>
      </c>
      <c r="I12" s="10">
        <f t="shared" si="0"/>
        <v>1</v>
      </c>
      <c r="J12" s="12">
        <f t="shared" si="1"/>
        <v>88076.33</v>
      </c>
      <c r="K12" s="10" t="str">
        <f t="shared" si="2"/>
        <v/>
      </c>
      <c r="L12" s="10" t="str">
        <f t="shared" si="3"/>
        <v/>
      </c>
      <c r="M12" s="10" t="str">
        <f t="shared" si="4"/>
        <v/>
      </c>
      <c r="N12" s="10" t="str">
        <f t="shared" si="5"/>
        <v/>
      </c>
      <c r="O12" s="10" t="str">
        <f>IF(COUNTIFS(Vendors!$A$4:$A$35,C12,Vendors!$R$4:$R$35,"FLAG")+COUNTIFS(Vendors!$A$4:$A$35,C12,Vendors!$N$4:$N$35,"FLAG")&gt;0,"FLAG","")</f>
        <v/>
      </c>
      <c r="P12" s="10">
        <f t="shared" si="6"/>
        <v>8</v>
      </c>
    </row>
    <row r="13" spans="1:16" x14ac:dyDescent="0.3">
      <c r="A13" t="s">
        <v>4351</v>
      </c>
      <c r="B13" s="7">
        <v>45797</v>
      </c>
      <c r="C13" t="s">
        <v>224</v>
      </c>
      <c r="D13" t="s">
        <v>3546</v>
      </c>
      <c r="E13">
        <v>770267.13</v>
      </c>
      <c r="F13" t="s">
        <v>4342</v>
      </c>
      <c r="G13" t="s">
        <v>1552</v>
      </c>
      <c r="H13" t="s">
        <v>196</v>
      </c>
      <c r="I13" s="10">
        <f t="shared" si="0"/>
        <v>1</v>
      </c>
      <c r="J13" s="12">
        <f t="shared" si="1"/>
        <v>770267.13</v>
      </c>
      <c r="K13" s="10" t="str">
        <f t="shared" si="2"/>
        <v/>
      </c>
      <c r="L13" s="10" t="str">
        <f t="shared" si="3"/>
        <v/>
      </c>
      <c r="M13" s="10" t="str">
        <f t="shared" si="4"/>
        <v/>
      </c>
      <c r="N13" s="10" t="str">
        <f t="shared" si="5"/>
        <v/>
      </c>
      <c r="O13" s="10" t="str">
        <f>IF(COUNTIFS(Vendors!$A$4:$A$35,C13,Vendors!$R$4:$R$35,"FLAG")+COUNTIFS(Vendors!$A$4:$A$35,C13,Vendors!$N$4:$N$35,"FLAG")&gt;0,"FLAG","")</f>
        <v/>
      </c>
      <c r="P13" s="10">
        <f t="shared" si="6"/>
        <v>7</v>
      </c>
    </row>
    <row r="14" spans="1:16" x14ac:dyDescent="0.3">
      <c r="A14" t="s">
        <v>4352</v>
      </c>
      <c r="B14" s="7">
        <v>45797</v>
      </c>
      <c r="C14" t="s">
        <v>212</v>
      </c>
      <c r="D14" t="s">
        <v>3910</v>
      </c>
      <c r="E14">
        <v>791865.29</v>
      </c>
      <c r="F14" t="s">
        <v>4342</v>
      </c>
      <c r="G14" t="s">
        <v>1552</v>
      </c>
      <c r="H14" t="s">
        <v>196</v>
      </c>
      <c r="I14" s="10">
        <f t="shared" si="0"/>
        <v>1</v>
      </c>
      <c r="J14" s="12">
        <f t="shared" si="1"/>
        <v>791865.29</v>
      </c>
      <c r="K14" s="10" t="str">
        <f t="shared" si="2"/>
        <v/>
      </c>
      <c r="L14" s="10" t="str">
        <f t="shared" si="3"/>
        <v/>
      </c>
      <c r="M14" s="10" t="str">
        <f t="shared" si="4"/>
        <v/>
      </c>
      <c r="N14" s="10" t="str">
        <f t="shared" si="5"/>
        <v/>
      </c>
      <c r="O14" s="10" t="str">
        <f>IF(COUNTIFS(Vendors!$A$4:$A$35,C14,Vendors!$R$4:$R$35,"FLAG")+COUNTIFS(Vendors!$A$4:$A$35,C14,Vendors!$N$4:$N$35,"FLAG")&gt;0,"FLAG","")</f>
        <v/>
      </c>
      <c r="P14" s="10">
        <f t="shared" si="6"/>
        <v>7</v>
      </c>
    </row>
    <row r="15" spans="1:16" x14ac:dyDescent="0.3">
      <c r="A15" t="s">
        <v>4353</v>
      </c>
      <c r="B15" s="7">
        <v>45798</v>
      </c>
      <c r="C15" t="s">
        <v>253</v>
      </c>
      <c r="D15" t="s">
        <v>4246</v>
      </c>
      <c r="E15">
        <v>194134.3</v>
      </c>
      <c r="F15" t="s">
        <v>4342</v>
      </c>
      <c r="G15" t="s">
        <v>1552</v>
      </c>
      <c r="H15" t="s">
        <v>191</v>
      </c>
      <c r="I15" s="10">
        <f t="shared" si="0"/>
        <v>1</v>
      </c>
      <c r="J15" s="12">
        <f t="shared" si="1"/>
        <v>194134.3</v>
      </c>
      <c r="K15" s="10" t="str">
        <f t="shared" si="2"/>
        <v/>
      </c>
      <c r="L15" s="10" t="str">
        <f t="shared" si="3"/>
        <v/>
      </c>
      <c r="M15" s="10" t="str">
        <f t="shared" si="4"/>
        <v/>
      </c>
      <c r="N15" s="10" t="str">
        <f t="shared" si="5"/>
        <v/>
      </c>
      <c r="O15" s="10" t="str">
        <f>IF(COUNTIFS(Vendors!$A$4:$A$35,C15,Vendors!$R$4:$R$35,"FLAG")+COUNTIFS(Vendors!$A$4:$A$35,C15,Vendors!$N$4:$N$35,"FLAG")&gt;0,"FLAG","")</f>
        <v/>
      </c>
      <c r="P15" s="10">
        <f t="shared" si="6"/>
        <v>1</v>
      </c>
    </row>
    <row r="16" spans="1:16" x14ac:dyDescent="0.3">
      <c r="A16" t="s">
        <v>4354</v>
      </c>
      <c r="B16" s="7">
        <v>45800</v>
      </c>
      <c r="C16" t="s">
        <v>323</v>
      </c>
      <c r="D16" t="s">
        <v>3964</v>
      </c>
      <c r="E16">
        <v>4016294.26</v>
      </c>
      <c r="F16" t="s">
        <v>4342</v>
      </c>
      <c r="G16" t="s">
        <v>1552</v>
      </c>
      <c r="H16" t="s">
        <v>196</v>
      </c>
      <c r="I16" s="10">
        <f t="shared" si="0"/>
        <v>1</v>
      </c>
      <c r="J16" s="12">
        <f t="shared" si="1"/>
        <v>4016294.26</v>
      </c>
      <c r="K16" s="10" t="str">
        <f t="shared" si="2"/>
        <v/>
      </c>
      <c r="L16" s="10" t="str">
        <f t="shared" si="3"/>
        <v/>
      </c>
      <c r="M16" s="10" t="str">
        <f t="shared" si="4"/>
        <v/>
      </c>
      <c r="N16" s="10" t="str">
        <f t="shared" si="5"/>
        <v/>
      </c>
      <c r="O16" s="10" t="str">
        <f>IF(COUNTIFS(Vendors!$A$4:$A$35,C16,Vendors!$R$4:$R$35,"FLAG")+COUNTIFS(Vendors!$A$4:$A$35,C16,Vendors!$N$4:$N$35,"FLAG")&gt;0,"FLAG","")</f>
        <v/>
      </c>
      <c r="P16" s="10">
        <f t="shared" si="6"/>
        <v>4</v>
      </c>
    </row>
    <row r="17" spans="1:16" x14ac:dyDescent="0.3">
      <c r="A17" t="s">
        <v>4355</v>
      </c>
      <c r="B17" s="7">
        <v>45803</v>
      </c>
      <c r="C17" t="s">
        <v>247</v>
      </c>
      <c r="D17" t="s">
        <v>3704</v>
      </c>
      <c r="E17">
        <v>0</v>
      </c>
      <c r="F17" t="s">
        <v>4342</v>
      </c>
      <c r="G17" t="s">
        <v>1552</v>
      </c>
      <c r="H17" t="s">
        <v>191</v>
      </c>
      <c r="I17" s="10">
        <f t="shared" si="0"/>
        <v>1</v>
      </c>
      <c r="J17" s="12">
        <f t="shared" si="1"/>
        <v>0</v>
      </c>
      <c r="K17" s="10" t="str">
        <f t="shared" si="2"/>
        <v/>
      </c>
      <c r="L17" s="10" t="str">
        <f t="shared" si="3"/>
        <v/>
      </c>
      <c r="M17" s="10" t="str">
        <f t="shared" si="4"/>
        <v/>
      </c>
      <c r="N17" s="10" t="str">
        <f t="shared" si="5"/>
        <v/>
      </c>
      <c r="O17" s="10" t="str">
        <f>IF(COUNTIFS(Vendors!$A$4:$A$35,C17,Vendors!$R$4:$R$35,"FLAG")+COUNTIFS(Vendors!$A$4:$A$35,C17,Vendors!$N$4:$N$35,"FLAG")&gt;0,"FLAG","")</f>
        <v/>
      </c>
      <c r="P17" s="10">
        <f t="shared" si="6"/>
        <v>0</v>
      </c>
    </row>
    <row r="18" spans="1:16" x14ac:dyDescent="0.3">
      <c r="A18" t="s">
        <v>4356</v>
      </c>
      <c r="B18" s="7">
        <v>45804</v>
      </c>
      <c r="C18" t="s">
        <v>212</v>
      </c>
      <c r="D18" t="s">
        <v>3832</v>
      </c>
      <c r="E18">
        <v>763275.97</v>
      </c>
      <c r="F18" t="s">
        <v>4342</v>
      </c>
      <c r="G18" t="s">
        <v>1552</v>
      </c>
      <c r="H18" t="s">
        <v>196</v>
      </c>
      <c r="I18" s="10">
        <f t="shared" si="0"/>
        <v>1</v>
      </c>
      <c r="J18" s="12">
        <f t="shared" si="1"/>
        <v>763275.97</v>
      </c>
      <c r="K18" s="10" t="str">
        <f t="shared" si="2"/>
        <v/>
      </c>
      <c r="L18" s="10" t="str">
        <f t="shared" si="3"/>
        <v/>
      </c>
      <c r="M18" s="10" t="str">
        <f t="shared" si="4"/>
        <v/>
      </c>
      <c r="N18" s="10" t="str">
        <f t="shared" si="5"/>
        <v/>
      </c>
      <c r="O18" s="10" t="str">
        <f>IF(COUNTIFS(Vendors!$A$4:$A$35,C18,Vendors!$R$4:$R$35,"FLAG")+COUNTIFS(Vendors!$A$4:$A$35,C18,Vendors!$N$4:$N$35,"FLAG")&gt;0,"FLAG","")</f>
        <v/>
      </c>
      <c r="P18" s="10">
        <f t="shared" si="6"/>
        <v>7</v>
      </c>
    </row>
    <row r="19" spans="1:16" x14ac:dyDescent="0.3">
      <c r="A19" t="s">
        <v>4357</v>
      </c>
      <c r="B19" s="7">
        <v>45805</v>
      </c>
      <c r="C19" t="s">
        <v>206</v>
      </c>
      <c r="D19" t="s">
        <v>3882</v>
      </c>
      <c r="E19">
        <v>162008.17000000001</v>
      </c>
      <c r="F19" t="s">
        <v>4342</v>
      </c>
      <c r="G19" t="s">
        <v>1552</v>
      </c>
      <c r="H19" t="s">
        <v>191</v>
      </c>
      <c r="I19" s="10">
        <f t="shared" si="0"/>
        <v>1</v>
      </c>
      <c r="J19" s="12">
        <f t="shared" si="1"/>
        <v>162008.17000000001</v>
      </c>
      <c r="K19" s="10" t="str">
        <f t="shared" si="2"/>
        <v/>
      </c>
      <c r="L19" s="10" t="str">
        <f t="shared" si="3"/>
        <v/>
      </c>
      <c r="M19" s="10" t="str">
        <f t="shared" si="4"/>
        <v/>
      </c>
      <c r="N19" s="10" t="str">
        <f t="shared" si="5"/>
        <v/>
      </c>
      <c r="O19" s="10" t="str">
        <f>IF(COUNTIFS(Vendors!$A$4:$A$35,C19,Vendors!$R$4:$R$35,"FLAG")+COUNTIFS(Vendors!$A$4:$A$35,C19,Vendors!$N$4:$N$35,"FLAG")&gt;0,"FLAG","")</f>
        <v/>
      </c>
      <c r="P19" s="10">
        <f t="shared" si="6"/>
        <v>1</v>
      </c>
    </row>
    <row r="20" spans="1:16" x14ac:dyDescent="0.3">
      <c r="A20" t="s">
        <v>4358</v>
      </c>
      <c r="B20" s="7">
        <v>45807</v>
      </c>
      <c r="C20" t="s">
        <v>212</v>
      </c>
      <c r="D20" t="s">
        <v>4010</v>
      </c>
      <c r="E20">
        <v>688734.08</v>
      </c>
      <c r="F20" t="s">
        <v>4342</v>
      </c>
      <c r="G20" t="s">
        <v>1552</v>
      </c>
      <c r="H20" t="s">
        <v>196</v>
      </c>
      <c r="I20" s="10">
        <f t="shared" si="0"/>
        <v>1</v>
      </c>
      <c r="J20" s="12">
        <f t="shared" si="1"/>
        <v>688734.08</v>
      </c>
      <c r="K20" s="10" t="str">
        <f t="shared" si="2"/>
        <v/>
      </c>
      <c r="L20" s="10" t="str">
        <f t="shared" si="3"/>
        <v/>
      </c>
      <c r="M20" s="10" t="str">
        <f t="shared" si="4"/>
        <v/>
      </c>
      <c r="N20" s="10" t="str">
        <f t="shared" si="5"/>
        <v/>
      </c>
      <c r="O20" s="10" t="str">
        <f>IF(COUNTIFS(Vendors!$A$4:$A$35,C20,Vendors!$R$4:$R$35,"FLAG")+COUNTIFS(Vendors!$A$4:$A$35,C20,Vendors!$N$4:$N$35,"FLAG")&gt;0,"FLAG","")</f>
        <v/>
      </c>
      <c r="P20" s="10">
        <f t="shared" si="6"/>
        <v>6</v>
      </c>
    </row>
    <row r="21" spans="1:16" x14ac:dyDescent="0.3">
      <c r="A21" t="s">
        <v>4359</v>
      </c>
      <c r="B21" s="7">
        <v>45807</v>
      </c>
      <c r="C21" t="s">
        <v>239</v>
      </c>
      <c r="D21" t="s">
        <v>4144</v>
      </c>
      <c r="E21">
        <v>399715.47</v>
      </c>
      <c r="F21" t="s">
        <v>4342</v>
      </c>
      <c r="G21" t="s">
        <v>1552</v>
      </c>
      <c r="H21" t="s">
        <v>196</v>
      </c>
      <c r="I21" s="10">
        <f t="shared" si="0"/>
        <v>1</v>
      </c>
      <c r="J21" s="12">
        <f t="shared" si="1"/>
        <v>399715.47</v>
      </c>
      <c r="K21" s="10" t="str">
        <f t="shared" si="2"/>
        <v/>
      </c>
      <c r="L21" s="10" t="str">
        <f t="shared" si="3"/>
        <v/>
      </c>
      <c r="M21" s="10" t="str">
        <f t="shared" si="4"/>
        <v/>
      </c>
      <c r="N21" s="10" t="str">
        <f t="shared" si="5"/>
        <v/>
      </c>
      <c r="O21" s="10" t="str">
        <f>IF(COUNTIFS(Vendors!$A$4:$A$35,C21,Vendors!$R$4:$R$35,"FLAG")+COUNTIFS(Vendors!$A$4:$A$35,C21,Vendors!$N$4:$N$35,"FLAG")&gt;0,"FLAG","")</f>
        <v/>
      </c>
      <c r="P21" s="10">
        <f t="shared" si="6"/>
        <v>3</v>
      </c>
    </row>
    <row r="22" spans="1:16" x14ac:dyDescent="0.3">
      <c r="A22" t="s">
        <v>4360</v>
      </c>
      <c r="B22" s="7">
        <v>45808</v>
      </c>
      <c r="C22" t="s">
        <v>202</v>
      </c>
      <c r="D22" t="s">
        <v>3617</v>
      </c>
      <c r="E22">
        <v>1154712.98</v>
      </c>
      <c r="F22" t="s">
        <v>4342</v>
      </c>
      <c r="G22" t="s">
        <v>1552</v>
      </c>
      <c r="H22" t="s">
        <v>196</v>
      </c>
      <c r="I22" s="10">
        <f t="shared" si="0"/>
        <v>1</v>
      </c>
      <c r="J22" s="12">
        <f t="shared" si="1"/>
        <v>1154712.98</v>
      </c>
      <c r="K22" s="10" t="str">
        <f t="shared" si="2"/>
        <v/>
      </c>
      <c r="L22" s="10" t="str">
        <f t="shared" si="3"/>
        <v/>
      </c>
      <c r="M22" s="10" t="str">
        <f t="shared" si="4"/>
        <v/>
      </c>
      <c r="N22" s="10" t="str">
        <f t="shared" si="5"/>
        <v/>
      </c>
      <c r="O22" s="10" t="str">
        <f>IF(COUNTIFS(Vendors!$A$4:$A$35,C22,Vendors!$R$4:$R$35,"FLAG")+COUNTIFS(Vendors!$A$4:$A$35,C22,Vendors!$N$4:$N$35,"FLAG")&gt;0,"FLAG","")</f>
        <v/>
      </c>
      <c r="P22" s="10">
        <f t="shared" si="6"/>
        <v>1</v>
      </c>
    </row>
    <row r="23" spans="1:16" x14ac:dyDescent="0.3">
      <c r="A23" t="s">
        <v>4361</v>
      </c>
      <c r="B23" s="7">
        <v>45810</v>
      </c>
      <c r="C23" t="s">
        <v>235</v>
      </c>
      <c r="D23" t="s">
        <v>3381</v>
      </c>
      <c r="E23">
        <v>197568.37</v>
      </c>
      <c r="F23" t="s">
        <v>4342</v>
      </c>
      <c r="G23" t="s">
        <v>1552</v>
      </c>
      <c r="H23" t="s">
        <v>191</v>
      </c>
      <c r="I23" s="10">
        <f t="shared" si="0"/>
        <v>1</v>
      </c>
      <c r="J23" s="12">
        <f t="shared" si="1"/>
        <v>197568.37</v>
      </c>
      <c r="K23" s="10" t="str">
        <f t="shared" si="2"/>
        <v/>
      </c>
      <c r="L23" s="10" t="str">
        <f t="shared" si="3"/>
        <v/>
      </c>
      <c r="M23" s="10" t="str">
        <f t="shared" si="4"/>
        <v/>
      </c>
      <c r="N23" s="10" t="str">
        <f t="shared" si="5"/>
        <v/>
      </c>
      <c r="O23" s="10" t="str">
        <f>IF(COUNTIFS(Vendors!$A$4:$A$35,C23,Vendors!$R$4:$R$35,"FLAG")+COUNTIFS(Vendors!$A$4:$A$35,C23,Vendors!$N$4:$N$35,"FLAG")&gt;0,"FLAG","")</f>
        <v/>
      </c>
      <c r="P23" s="10">
        <f t="shared" si="6"/>
        <v>1</v>
      </c>
    </row>
    <row r="24" spans="1:16" x14ac:dyDescent="0.3">
      <c r="A24" t="s">
        <v>4362</v>
      </c>
      <c r="B24" s="7">
        <v>45810</v>
      </c>
      <c r="C24" t="s">
        <v>311</v>
      </c>
      <c r="D24" t="s">
        <v>4136</v>
      </c>
      <c r="E24">
        <v>5344073.07</v>
      </c>
      <c r="F24" t="s">
        <v>4342</v>
      </c>
      <c r="G24" t="s">
        <v>1552</v>
      </c>
      <c r="H24" t="s">
        <v>196</v>
      </c>
      <c r="I24" s="10">
        <f t="shared" si="0"/>
        <v>1</v>
      </c>
      <c r="J24" s="12">
        <f t="shared" si="1"/>
        <v>5344073.07</v>
      </c>
      <c r="K24" s="10" t="str">
        <f t="shared" si="2"/>
        <v/>
      </c>
      <c r="L24" s="10" t="str">
        <f t="shared" si="3"/>
        <v/>
      </c>
      <c r="M24" s="10" t="str">
        <f t="shared" si="4"/>
        <v/>
      </c>
      <c r="N24" s="10" t="str">
        <f t="shared" si="5"/>
        <v/>
      </c>
      <c r="O24" s="10" t="str">
        <f>IF(COUNTIFS(Vendors!$A$4:$A$35,C24,Vendors!$R$4:$R$35,"FLAG")+COUNTIFS(Vendors!$A$4:$A$35,C24,Vendors!$N$4:$N$35,"FLAG")&gt;0,"FLAG","")</f>
        <v/>
      </c>
      <c r="P24" s="10">
        <f t="shared" si="6"/>
        <v>5</v>
      </c>
    </row>
    <row r="25" spans="1:16" x14ac:dyDescent="0.3">
      <c r="A25" t="s">
        <v>4363</v>
      </c>
      <c r="B25" s="7">
        <v>45810</v>
      </c>
      <c r="C25" t="s">
        <v>206</v>
      </c>
      <c r="D25" t="s">
        <v>3736</v>
      </c>
      <c r="E25">
        <v>440412.93</v>
      </c>
      <c r="F25" t="s">
        <v>4342</v>
      </c>
      <c r="G25" t="s">
        <v>1552</v>
      </c>
      <c r="H25" t="s">
        <v>196</v>
      </c>
      <c r="I25" s="10">
        <f t="shared" si="0"/>
        <v>1</v>
      </c>
      <c r="J25" s="12">
        <f t="shared" si="1"/>
        <v>440412.93</v>
      </c>
      <c r="K25" s="10" t="str">
        <f t="shared" si="2"/>
        <v/>
      </c>
      <c r="L25" s="10" t="str">
        <f t="shared" si="3"/>
        <v/>
      </c>
      <c r="M25" s="10" t="str">
        <f t="shared" si="4"/>
        <v/>
      </c>
      <c r="N25" s="10" t="str">
        <f t="shared" si="5"/>
        <v/>
      </c>
      <c r="O25" s="10" t="str">
        <f>IF(COUNTIFS(Vendors!$A$4:$A$35,C25,Vendors!$R$4:$R$35,"FLAG")+COUNTIFS(Vendors!$A$4:$A$35,C25,Vendors!$N$4:$N$35,"FLAG")&gt;0,"FLAG","")</f>
        <v/>
      </c>
      <c r="P25" s="10">
        <f t="shared" si="6"/>
        <v>4</v>
      </c>
    </row>
    <row r="26" spans="1:16" x14ac:dyDescent="0.3">
      <c r="A26" t="s">
        <v>4364</v>
      </c>
      <c r="B26" s="7">
        <v>45811</v>
      </c>
      <c r="C26" t="s">
        <v>202</v>
      </c>
      <c r="D26" t="s">
        <v>4090</v>
      </c>
      <c r="E26">
        <v>679636.6</v>
      </c>
      <c r="F26" t="s">
        <v>4342</v>
      </c>
      <c r="G26" t="s">
        <v>1552</v>
      </c>
      <c r="H26" t="s">
        <v>196</v>
      </c>
      <c r="I26" s="10">
        <f t="shared" si="0"/>
        <v>1</v>
      </c>
      <c r="J26" s="12">
        <f t="shared" si="1"/>
        <v>679636.6</v>
      </c>
      <c r="K26" s="10" t="str">
        <f t="shared" si="2"/>
        <v/>
      </c>
      <c r="L26" s="10" t="str">
        <f t="shared" si="3"/>
        <v/>
      </c>
      <c r="M26" s="10" t="str">
        <f t="shared" si="4"/>
        <v/>
      </c>
      <c r="N26" s="10" t="str">
        <f t="shared" si="5"/>
        <v/>
      </c>
      <c r="O26" s="10" t="str">
        <f>IF(COUNTIFS(Vendors!$A$4:$A$35,C26,Vendors!$R$4:$R$35,"FLAG")+COUNTIFS(Vendors!$A$4:$A$35,C26,Vendors!$N$4:$N$35,"FLAG")&gt;0,"FLAG","")</f>
        <v/>
      </c>
      <c r="P26" s="10">
        <f t="shared" si="6"/>
        <v>6</v>
      </c>
    </row>
    <row r="27" spans="1:16" x14ac:dyDescent="0.3">
      <c r="A27" t="s">
        <v>4365</v>
      </c>
      <c r="B27" s="7">
        <v>45812</v>
      </c>
      <c r="C27" t="s">
        <v>284</v>
      </c>
      <c r="D27" t="s">
        <v>3451</v>
      </c>
      <c r="E27">
        <v>353513.97</v>
      </c>
      <c r="F27" t="s">
        <v>4342</v>
      </c>
      <c r="G27" t="s">
        <v>1552</v>
      </c>
      <c r="H27" t="s">
        <v>196</v>
      </c>
      <c r="I27" s="10">
        <f t="shared" si="0"/>
        <v>1</v>
      </c>
      <c r="J27" s="12">
        <f t="shared" si="1"/>
        <v>353513.97</v>
      </c>
      <c r="K27" s="10" t="str">
        <f t="shared" si="2"/>
        <v/>
      </c>
      <c r="L27" s="10" t="str">
        <f t="shared" si="3"/>
        <v/>
      </c>
      <c r="M27" s="10" t="str">
        <f t="shared" si="4"/>
        <v/>
      </c>
      <c r="N27" s="10" t="str">
        <f t="shared" si="5"/>
        <v/>
      </c>
      <c r="O27" s="10" t="str">
        <f>IF(COUNTIFS(Vendors!$A$4:$A$35,C27,Vendors!$R$4:$R$35,"FLAG")+COUNTIFS(Vendors!$A$4:$A$35,C27,Vendors!$N$4:$N$35,"FLAG")&gt;0,"FLAG","")</f>
        <v/>
      </c>
      <c r="P27" s="10">
        <f t="shared" si="6"/>
        <v>3</v>
      </c>
    </row>
    <row r="28" spans="1:16" x14ac:dyDescent="0.3">
      <c r="A28" t="s">
        <v>4366</v>
      </c>
      <c r="B28" s="7">
        <v>45812</v>
      </c>
      <c r="C28" t="s">
        <v>244</v>
      </c>
      <c r="D28" t="s">
        <v>3770</v>
      </c>
      <c r="E28">
        <v>210616.48</v>
      </c>
      <c r="F28" t="s">
        <v>4342</v>
      </c>
      <c r="G28" t="s">
        <v>1552</v>
      </c>
      <c r="H28" t="s">
        <v>196</v>
      </c>
      <c r="I28" s="10">
        <f t="shared" si="0"/>
        <v>1</v>
      </c>
      <c r="J28" s="12">
        <f t="shared" si="1"/>
        <v>210616.48</v>
      </c>
      <c r="K28" s="10" t="str">
        <f t="shared" si="2"/>
        <v/>
      </c>
      <c r="L28" s="10" t="str">
        <f t="shared" si="3"/>
        <v/>
      </c>
      <c r="M28" s="10" t="str">
        <f t="shared" si="4"/>
        <v/>
      </c>
      <c r="N28" s="10" t="str">
        <f t="shared" si="5"/>
        <v/>
      </c>
      <c r="O28" s="10" t="str">
        <f>IF(COUNTIFS(Vendors!$A$4:$A$35,C28,Vendors!$R$4:$R$35,"FLAG")+COUNTIFS(Vendors!$A$4:$A$35,C28,Vendors!$N$4:$N$35,"FLAG")&gt;0,"FLAG","")</f>
        <v/>
      </c>
      <c r="P28" s="10">
        <f t="shared" si="6"/>
        <v>2</v>
      </c>
    </row>
    <row r="29" spans="1:16" x14ac:dyDescent="0.3">
      <c r="A29" t="s">
        <v>4367</v>
      </c>
      <c r="B29" s="7">
        <v>45813</v>
      </c>
      <c r="C29" t="s">
        <v>227</v>
      </c>
      <c r="D29" t="s">
        <v>3345</v>
      </c>
      <c r="E29">
        <v>3099748.93</v>
      </c>
      <c r="F29" t="s">
        <v>4342</v>
      </c>
      <c r="G29" t="s">
        <v>1552</v>
      </c>
      <c r="H29" t="s">
        <v>196</v>
      </c>
      <c r="I29" s="10">
        <f t="shared" si="0"/>
        <v>1</v>
      </c>
      <c r="J29" s="12">
        <f t="shared" si="1"/>
        <v>3099748.93</v>
      </c>
      <c r="K29" s="10" t="str">
        <f t="shared" si="2"/>
        <v/>
      </c>
      <c r="L29" s="10" t="str">
        <f t="shared" si="3"/>
        <v/>
      </c>
      <c r="M29" s="10" t="str">
        <f t="shared" si="4"/>
        <v/>
      </c>
      <c r="N29" s="10" t="str">
        <f t="shared" si="5"/>
        <v/>
      </c>
      <c r="O29" s="10" t="str">
        <f>IF(COUNTIFS(Vendors!$A$4:$A$35,C29,Vendors!$R$4:$R$35,"FLAG")+COUNTIFS(Vendors!$A$4:$A$35,C29,Vendors!$N$4:$N$35,"FLAG")&gt;0,"FLAG","")</f>
        <v/>
      </c>
      <c r="P29" s="10">
        <f t="shared" si="6"/>
        <v>3</v>
      </c>
    </row>
    <row r="30" spans="1:16" x14ac:dyDescent="0.3">
      <c r="A30" t="s">
        <v>4368</v>
      </c>
      <c r="B30" s="7">
        <v>45813</v>
      </c>
      <c r="C30" t="s">
        <v>239</v>
      </c>
      <c r="D30" t="s">
        <v>3806</v>
      </c>
      <c r="E30">
        <v>195607.35</v>
      </c>
      <c r="F30" t="s">
        <v>4342</v>
      </c>
      <c r="G30" t="s">
        <v>1552</v>
      </c>
      <c r="H30" t="s">
        <v>191</v>
      </c>
      <c r="I30" s="10">
        <f t="shared" si="0"/>
        <v>1</v>
      </c>
      <c r="J30" s="12">
        <f t="shared" si="1"/>
        <v>195607.35</v>
      </c>
      <c r="K30" s="10" t="str">
        <f t="shared" si="2"/>
        <v/>
      </c>
      <c r="L30" s="10" t="str">
        <f t="shared" si="3"/>
        <v/>
      </c>
      <c r="M30" s="10" t="str">
        <f t="shared" si="4"/>
        <v/>
      </c>
      <c r="N30" s="10" t="str">
        <f t="shared" si="5"/>
        <v/>
      </c>
      <c r="O30" s="10" t="str">
        <f>IF(COUNTIFS(Vendors!$A$4:$A$35,C30,Vendors!$R$4:$R$35,"FLAG")+COUNTIFS(Vendors!$A$4:$A$35,C30,Vendors!$N$4:$N$35,"FLAG")&gt;0,"FLAG","")</f>
        <v/>
      </c>
      <c r="P30" s="10">
        <f t="shared" si="6"/>
        <v>1</v>
      </c>
    </row>
    <row r="31" spans="1:16" x14ac:dyDescent="0.3">
      <c r="A31" t="s">
        <v>4369</v>
      </c>
      <c r="B31" s="7">
        <v>45814</v>
      </c>
      <c r="C31" t="s">
        <v>247</v>
      </c>
      <c r="D31" t="s">
        <v>4034</v>
      </c>
      <c r="E31">
        <v>135440.85</v>
      </c>
      <c r="F31" t="s">
        <v>4342</v>
      </c>
      <c r="G31" t="s">
        <v>1552</v>
      </c>
      <c r="H31" t="s">
        <v>191</v>
      </c>
      <c r="I31" s="10">
        <f t="shared" si="0"/>
        <v>1</v>
      </c>
      <c r="J31" s="12">
        <f t="shared" si="1"/>
        <v>135440.85</v>
      </c>
      <c r="K31" s="10" t="str">
        <f t="shared" si="2"/>
        <v/>
      </c>
      <c r="L31" s="10" t="str">
        <f t="shared" si="3"/>
        <v/>
      </c>
      <c r="M31" s="10" t="str">
        <f t="shared" si="4"/>
        <v/>
      </c>
      <c r="N31" s="10" t="str">
        <f t="shared" si="5"/>
        <v/>
      </c>
      <c r="O31" s="10" t="str">
        <f>IF(COUNTIFS(Vendors!$A$4:$A$35,C31,Vendors!$R$4:$R$35,"FLAG")+COUNTIFS(Vendors!$A$4:$A$35,C31,Vendors!$N$4:$N$35,"FLAG")&gt;0,"FLAG","")</f>
        <v/>
      </c>
      <c r="P31" s="10">
        <f t="shared" si="6"/>
        <v>1</v>
      </c>
    </row>
    <row r="32" spans="1:16" x14ac:dyDescent="0.3">
      <c r="A32" t="s">
        <v>4370</v>
      </c>
      <c r="B32" s="7">
        <v>45815</v>
      </c>
      <c r="C32" t="s">
        <v>340</v>
      </c>
      <c r="D32" t="s">
        <v>3693</v>
      </c>
      <c r="E32">
        <v>5431467.5199999996</v>
      </c>
      <c r="F32" t="s">
        <v>4342</v>
      </c>
      <c r="G32" t="s">
        <v>1552</v>
      </c>
      <c r="H32" t="s">
        <v>196</v>
      </c>
      <c r="I32" s="10">
        <f t="shared" si="0"/>
        <v>1</v>
      </c>
      <c r="J32" s="12">
        <f t="shared" si="1"/>
        <v>5431467.5199999996</v>
      </c>
      <c r="K32" s="10" t="str">
        <f t="shared" si="2"/>
        <v/>
      </c>
      <c r="L32" s="10" t="str">
        <f t="shared" si="3"/>
        <v/>
      </c>
      <c r="M32" s="10" t="str">
        <f t="shared" si="4"/>
        <v/>
      </c>
      <c r="N32" s="10" t="str">
        <f t="shared" si="5"/>
        <v/>
      </c>
      <c r="O32" s="10" t="str">
        <f>IF(COUNTIFS(Vendors!$A$4:$A$35,C32,Vendors!$R$4:$R$35,"FLAG")+COUNTIFS(Vendors!$A$4:$A$35,C32,Vendors!$N$4:$N$35,"FLAG")&gt;0,"FLAG","")</f>
        <v/>
      </c>
      <c r="P32" s="10">
        <f t="shared" si="6"/>
        <v>5</v>
      </c>
    </row>
    <row r="33" spans="1:16" x14ac:dyDescent="0.3">
      <c r="A33" t="s">
        <v>4371</v>
      </c>
      <c r="B33" s="7">
        <v>45817</v>
      </c>
      <c r="C33" t="s">
        <v>202</v>
      </c>
      <c r="D33" t="s">
        <v>3211</v>
      </c>
      <c r="E33">
        <v>150331.88</v>
      </c>
      <c r="F33" t="s">
        <v>4342</v>
      </c>
      <c r="G33" t="s">
        <v>1552</v>
      </c>
      <c r="H33" t="s">
        <v>191</v>
      </c>
      <c r="I33" s="10">
        <f t="shared" si="0"/>
        <v>1</v>
      </c>
      <c r="J33" s="12">
        <f t="shared" si="1"/>
        <v>150331.88</v>
      </c>
      <c r="K33" s="10" t="str">
        <f t="shared" si="2"/>
        <v/>
      </c>
      <c r="L33" s="10" t="str">
        <f t="shared" si="3"/>
        <v/>
      </c>
      <c r="M33" s="10" t="str">
        <f t="shared" si="4"/>
        <v/>
      </c>
      <c r="N33" s="10" t="str">
        <f t="shared" si="5"/>
        <v/>
      </c>
      <c r="O33" s="10" t="str">
        <f>IF(COUNTIFS(Vendors!$A$4:$A$35,C33,Vendors!$R$4:$R$35,"FLAG")+COUNTIFS(Vendors!$A$4:$A$35,C33,Vendors!$N$4:$N$35,"FLAG")&gt;0,"FLAG","")</f>
        <v/>
      </c>
      <c r="P33" s="10">
        <f t="shared" si="6"/>
        <v>1</v>
      </c>
    </row>
    <row r="34" spans="1:16" x14ac:dyDescent="0.3">
      <c r="A34" t="s">
        <v>4372</v>
      </c>
      <c r="B34" s="7">
        <v>45817</v>
      </c>
      <c r="C34" t="s">
        <v>193</v>
      </c>
      <c r="D34" t="s">
        <v>3185</v>
      </c>
      <c r="E34">
        <v>343816.13</v>
      </c>
      <c r="F34" t="s">
        <v>4342</v>
      </c>
      <c r="G34" t="s">
        <v>1552</v>
      </c>
      <c r="H34" t="s">
        <v>196</v>
      </c>
      <c r="I34" s="10">
        <f t="shared" si="0"/>
        <v>1</v>
      </c>
      <c r="J34" s="12">
        <f t="shared" si="1"/>
        <v>343816.13</v>
      </c>
      <c r="K34" s="10" t="str">
        <f t="shared" si="2"/>
        <v/>
      </c>
      <c r="L34" s="10" t="str">
        <f t="shared" si="3"/>
        <v/>
      </c>
      <c r="M34" s="10" t="str">
        <f t="shared" si="4"/>
        <v/>
      </c>
      <c r="N34" s="10" t="str">
        <f t="shared" si="5"/>
        <v/>
      </c>
      <c r="O34" s="10" t="str">
        <f>IF(COUNTIFS(Vendors!$A$4:$A$35,C34,Vendors!$R$4:$R$35,"FLAG")+COUNTIFS(Vendors!$A$4:$A$35,C34,Vendors!$N$4:$N$35,"FLAG")&gt;0,"FLAG","")</f>
        <v/>
      </c>
      <c r="P34" s="10">
        <f t="shared" si="6"/>
        <v>3</v>
      </c>
    </row>
    <row r="35" spans="1:16" x14ac:dyDescent="0.3">
      <c r="A35" t="s">
        <v>4373</v>
      </c>
      <c r="B35" s="7">
        <v>45818</v>
      </c>
      <c r="C35" t="s">
        <v>340</v>
      </c>
      <c r="D35" t="s">
        <v>3691</v>
      </c>
      <c r="E35">
        <v>5431467.5199999996</v>
      </c>
      <c r="F35" t="s">
        <v>4342</v>
      </c>
      <c r="G35" t="s">
        <v>1552</v>
      </c>
      <c r="H35" t="s">
        <v>196</v>
      </c>
      <c r="I35" s="10">
        <f t="shared" si="0"/>
        <v>1</v>
      </c>
      <c r="J35" s="12">
        <f t="shared" si="1"/>
        <v>5431467.5199999996</v>
      </c>
      <c r="K35" s="10" t="str">
        <f t="shared" si="2"/>
        <v/>
      </c>
      <c r="L35" s="10" t="str">
        <f t="shared" si="3"/>
        <v/>
      </c>
      <c r="M35" s="10" t="str">
        <f t="shared" si="4"/>
        <v/>
      </c>
      <c r="N35" s="10" t="str">
        <f t="shared" si="5"/>
        <v/>
      </c>
      <c r="O35" s="10" t="str">
        <f>IF(COUNTIFS(Vendors!$A$4:$A$35,C35,Vendors!$R$4:$R$35,"FLAG")+COUNTIFS(Vendors!$A$4:$A$35,C35,Vendors!$N$4:$N$35,"FLAG")&gt;0,"FLAG","")</f>
        <v/>
      </c>
      <c r="P35" s="10">
        <f t="shared" si="6"/>
        <v>5</v>
      </c>
    </row>
    <row r="36" spans="1:16" x14ac:dyDescent="0.3">
      <c r="A36" t="s">
        <v>4374</v>
      </c>
      <c r="B36" s="7">
        <v>45819</v>
      </c>
      <c r="C36" t="s">
        <v>235</v>
      </c>
      <c r="D36" t="s">
        <v>3327</v>
      </c>
      <c r="E36">
        <v>0</v>
      </c>
      <c r="F36" t="s">
        <v>4342</v>
      </c>
      <c r="G36" t="s">
        <v>1552</v>
      </c>
      <c r="H36" t="s">
        <v>191</v>
      </c>
      <c r="I36" s="10">
        <f t="shared" si="0"/>
        <v>1</v>
      </c>
      <c r="J36" s="12">
        <f t="shared" si="1"/>
        <v>0</v>
      </c>
      <c r="K36" s="10" t="str">
        <f t="shared" si="2"/>
        <v/>
      </c>
      <c r="L36" s="10" t="str">
        <f t="shared" si="3"/>
        <v/>
      </c>
      <c r="M36" s="10" t="str">
        <f t="shared" si="4"/>
        <v/>
      </c>
      <c r="N36" s="10" t="str">
        <f t="shared" si="5"/>
        <v/>
      </c>
      <c r="O36" s="10" t="str">
        <f>IF(COUNTIFS(Vendors!$A$4:$A$35,C36,Vendors!$R$4:$R$35,"FLAG")+COUNTIFS(Vendors!$A$4:$A$35,C36,Vendors!$N$4:$N$35,"FLAG")&gt;0,"FLAG","")</f>
        <v/>
      </c>
      <c r="P36" s="10">
        <f t="shared" si="6"/>
        <v>0</v>
      </c>
    </row>
    <row r="37" spans="1:16" x14ac:dyDescent="0.3">
      <c r="A37" t="s">
        <v>4375</v>
      </c>
      <c r="B37" s="7">
        <v>45822</v>
      </c>
      <c r="C37" t="s">
        <v>202</v>
      </c>
      <c r="D37" t="s">
        <v>3243</v>
      </c>
      <c r="E37">
        <v>361257.93</v>
      </c>
      <c r="F37" t="s">
        <v>4342</v>
      </c>
      <c r="G37" t="s">
        <v>1552</v>
      </c>
      <c r="H37" t="s">
        <v>196</v>
      </c>
      <c r="I37" s="10">
        <f t="shared" si="0"/>
        <v>1</v>
      </c>
      <c r="J37" s="12">
        <f t="shared" si="1"/>
        <v>361257.93</v>
      </c>
      <c r="K37" s="10" t="str">
        <f t="shared" si="2"/>
        <v/>
      </c>
      <c r="L37" s="10" t="str">
        <f t="shared" si="3"/>
        <v/>
      </c>
      <c r="M37" s="10" t="str">
        <f t="shared" si="4"/>
        <v/>
      </c>
      <c r="N37" s="10" t="str">
        <f t="shared" si="5"/>
        <v/>
      </c>
      <c r="O37" s="10" t="str">
        <f>IF(COUNTIFS(Vendors!$A$4:$A$35,C37,Vendors!$R$4:$R$35,"FLAG")+COUNTIFS(Vendors!$A$4:$A$35,C37,Vendors!$N$4:$N$35,"FLAG")&gt;0,"FLAG","")</f>
        <v/>
      </c>
      <c r="P37" s="10">
        <f t="shared" si="6"/>
        <v>3</v>
      </c>
    </row>
    <row r="38" spans="1:16" x14ac:dyDescent="0.3">
      <c r="A38" t="s">
        <v>4376</v>
      </c>
      <c r="B38" s="7">
        <v>45822</v>
      </c>
      <c r="C38" t="s">
        <v>284</v>
      </c>
      <c r="D38" t="s">
        <v>3822</v>
      </c>
      <c r="E38">
        <v>636963.13</v>
      </c>
      <c r="F38" t="s">
        <v>4342</v>
      </c>
      <c r="G38" t="s">
        <v>1552</v>
      </c>
      <c r="H38" t="s">
        <v>196</v>
      </c>
      <c r="I38" s="10">
        <f t="shared" si="0"/>
        <v>1</v>
      </c>
      <c r="J38" s="12">
        <f t="shared" si="1"/>
        <v>636963.13</v>
      </c>
      <c r="K38" s="10" t="str">
        <f t="shared" si="2"/>
        <v/>
      </c>
      <c r="L38" s="10" t="str">
        <f t="shared" si="3"/>
        <v/>
      </c>
      <c r="M38" s="10" t="str">
        <f t="shared" si="4"/>
        <v/>
      </c>
      <c r="N38" s="10" t="str">
        <f t="shared" si="5"/>
        <v/>
      </c>
      <c r="O38" s="10" t="str">
        <f>IF(COUNTIFS(Vendors!$A$4:$A$35,C38,Vendors!$R$4:$R$35,"FLAG")+COUNTIFS(Vendors!$A$4:$A$35,C38,Vendors!$N$4:$N$35,"FLAG")&gt;0,"FLAG","")</f>
        <v/>
      </c>
      <c r="P38" s="10">
        <f t="shared" si="6"/>
        <v>6</v>
      </c>
    </row>
    <row r="39" spans="1:16" x14ac:dyDescent="0.3">
      <c r="A39" t="s">
        <v>4377</v>
      </c>
      <c r="B39" s="7">
        <v>45824</v>
      </c>
      <c r="C39" t="s">
        <v>277</v>
      </c>
      <c r="D39" t="s">
        <v>4148</v>
      </c>
      <c r="E39">
        <v>255238.23</v>
      </c>
      <c r="F39" t="s">
        <v>4342</v>
      </c>
      <c r="G39" t="s">
        <v>1552</v>
      </c>
      <c r="H39" t="s">
        <v>196</v>
      </c>
      <c r="I39" s="10">
        <f t="shared" si="0"/>
        <v>1</v>
      </c>
      <c r="J39" s="12">
        <f t="shared" si="1"/>
        <v>255238.23</v>
      </c>
      <c r="K39" s="10" t="str">
        <f t="shared" si="2"/>
        <v/>
      </c>
      <c r="L39" s="10" t="str">
        <f t="shared" si="3"/>
        <v/>
      </c>
      <c r="M39" s="10" t="str">
        <f t="shared" si="4"/>
        <v/>
      </c>
      <c r="N39" s="10" t="str">
        <f t="shared" si="5"/>
        <v/>
      </c>
      <c r="O39" s="10" t="str">
        <f>IF(COUNTIFS(Vendors!$A$4:$A$35,C39,Vendors!$R$4:$R$35,"FLAG")+COUNTIFS(Vendors!$A$4:$A$35,C39,Vendors!$N$4:$N$35,"FLAG")&gt;0,"FLAG","")</f>
        <v/>
      </c>
      <c r="P39" s="10">
        <f t="shared" si="6"/>
        <v>2</v>
      </c>
    </row>
    <row r="40" spans="1:16" x14ac:dyDescent="0.3">
      <c r="A40" t="s">
        <v>4378</v>
      </c>
      <c r="B40" s="7">
        <v>45824</v>
      </c>
      <c r="C40" t="s">
        <v>193</v>
      </c>
      <c r="D40" t="s">
        <v>3874</v>
      </c>
      <c r="E40">
        <v>621116.68000000005</v>
      </c>
      <c r="F40" t="s">
        <v>4342</v>
      </c>
      <c r="G40" t="s">
        <v>1552</v>
      </c>
      <c r="H40" t="s">
        <v>196</v>
      </c>
      <c r="I40" s="10">
        <f t="shared" si="0"/>
        <v>1</v>
      </c>
      <c r="J40" s="12">
        <f t="shared" si="1"/>
        <v>621116.68000000005</v>
      </c>
      <c r="K40" s="10" t="str">
        <f t="shared" si="2"/>
        <v/>
      </c>
      <c r="L40" s="10" t="str">
        <f t="shared" si="3"/>
        <v/>
      </c>
      <c r="M40" s="10" t="str">
        <f t="shared" si="4"/>
        <v/>
      </c>
      <c r="N40" s="10" t="str">
        <f t="shared" si="5"/>
        <v/>
      </c>
      <c r="O40" s="10" t="str">
        <f>IF(COUNTIFS(Vendors!$A$4:$A$35,C40,Vendors!$R$4:$R$35,"FLAG")+COUNTIFS(Vendors!$A$4:$A$35,C40,Vendors!$N$4:$N$35,"FLAG")&gt;0,"FLAG","")</f>
        <v/>
      </c>
      <c r="P40" s="10">
        <f t="shared" si="6"/>
        <v>6</v>
      </c>
    </row>
    <row r="41" spans="1:16" x14ac:dyDescent="0.3">
      <c r="A41" t="s">
        <v>4379</v>
      </c>
      <c r="B41" s="7">
        <v>45824</v>
      </c>
      <c r="C41" t="s">
        <v>305</v>
      </c>
      <c r="D41" t="s">
        <v>3886</v>
      </c>
      <c r="E41">
        <v>69680.03</v>
      </c>
      <c r="F41" t="s">
        <v>4342</v>
      </c>
      <c r="G41" t="s">
        <v>1552</v>
      </c>
      <c r="H41" t="s">
        <v>191</v>
      </c>
      <c r="I41" s="10">
        <f t="shared" si="0"/>
        <v>1</v>
      </c>
      <c r="J41" s="12">
        <f t="shared" si="1"/>
        <v>69680.03</v>
      </c>
      <c r="K41" s="10" t="str">
        <f t="shared" si="2"/>
        <v/>
      </c>
      <c r="L41" s="10" t="str">
        <f t="shared" si="3"/>
        <v/>
      </c>
      <c r="M41" s="10" t="str">
        <f t="shared" si="4"/>
        <v/>
      </c>
      <c r="N41" s="10" t="str">
        <f t="shared" si="5"/>
        <v/>
      </c>
      <c r="O41" s="10" t="str">
        <f>IF(COUNTIFS(Vendors!$A$4:$A$35,C41,Vendors!$R$4:$R$35,"FLAG")+COUNTIFS(Vendors!$A$4:$A$35,C41,Vendors!$N$4:$N$35,"FLAG")&gt;0,"FLAG","")</f>
        <v/>
      </c>
      <c r="P41" s="10">
        <f t="shared" si="6"/>
        <v>6</v>
      </c>
    </row>
    <row r="42" spans="1:16" x14ac:dyDescent="0.3">
      <c r="A42" t="s">
        <v>4380</v>
      </c>
      <c r="B42" s="7">
        <v>45825</v>
      </c>
      <c r="C42" t="s">
        <v>220</v>
      </c>
      <c r="D42" t="s">
        <v>3794</v>
      </c>
      <c r="E42">
        <v>639379.53</v>
      </c>
      <c r="F42" t="s">
        <v>4342</v>
      </c>
      <c r="G42" t="s">
        <v>1552</v>
      </c>
      <c r="H42" t="s">
        <v>196</v>
      </c>
      <c r="I42" s="10">
        <f t="shared" si="0"/>
        <v>1</v>
      </c>
      <c r="J42" s="12">
        <f t="shared" si="1"/>
        <v>639379.53</v>
      </c>
      <c r="K42" s="10" t="str">
        <f t="shared" si="2"/>
        <v/>
      </c>
      <c r="L42" s="10" t="str">
        <f t="shared" si="3"/>
        <v/>
      </c>
      <c r="M42" s="10" t="str">
        <f t="shared" si="4"/>
        <v/>
      </c>
      <c r="N42" s="10" t="str">
        <f t="shared" si="5"/>
        <v/>
      </c>
      <c r="O42" s="10" t="str">
        <f>IF(COUNTIFS(Vendors!$A$4:$A$35,C42,Vendors!$R$4:$R$35,"FLAG")+COUNTIFS(Vendors!$A$4:$A$35,C42,Vendors!$N$4:$N$35,"FLAG")&gt;0,"FLAG","")</f>
        <v/>
      </c>
      <c r="P42" s="10">
        <f t="shared" si="6"/>
        <v>6</v>
      </c>
    </row>
    <row r="43" spans="1:16" x14ac:dyDescent="0.3">
      <c r="A43" t="s">
        <v>4381</v>
      </c>
      <c r="B43" s="7">
        <v>45825</v>
      </c>
      <c r="C43" t="s">
        <v>202</v>
      </c>
      <c r="D43" t="s">
        <v>3209</v>
      </c>
      <c r="E43">
        <v>450679.81</v>
      </c>
      <c r="F43" t="s">
        <v>4342</v>
      </c>
      <c r="G43" t="s">
        <v>1552</v>
      </c>
      <c r="H43" t="s">
        <v>196</v>
      </c>
      <c r="I43" s="10">
        <f t="shared" si="0"/>
        <v>1</v>
      </c>
      <c r="J43" s="12">
        <f t="shared" si="1"/>
        <v>450679.81</v>
      </c>
      <c r="K43" s="10" t="str">
        <f t="shared" si="2"/>
        <v/>
      </c>
      <c r="L43" s="10" t="str">
        <f t="shared" si="3"/>
        <v/>
      </c>
      <c r="M43" s="10" t="str">
        <f t="shared" si="4"/>
        <v/>
      </c>
      <c r="N43" s="10" t="str">
        <f t="shared" si="5"/>
        <v/>
      </c>
      <c r="O43" s="10" t="str">
        <f>IF(COUNTIFS(Vendors!$A$4:$A$35,C43,Vendors!$R$4:$R$35,"FLAG")+COUNTIFS(Vendors!$A$4:$A$35,C43,Vendors!$N$4:$N$35,"FLAG")&gt;0,"FLAG","")</f>
        <v/>
      </c>
      <c r="P43" s="10">
        <f t="shared" si="6"/>
        <v>4</v>
      </c>
    </row>
    <row r="44" spans="1:16" x14ac:dyDescent="0.3">
      <c r="A44" t="s">
        <v>4382</v>
      </c>
      <c r="B44" s="7">
        <v>45825</v>
      </c>
      <c r="C44" t="s">
        <v>253</v>
      </c>
      <c r="D44" t="s">
        <v>3639</v>
      </c>
      <c r="E44">
        <v>375995.84</v>
      </c>
      <c r="F44" t="s">
        <v>4342</v>
      </c>
      <c r="G44" t="s">
        <v>1552</v>
      </c>
      <c r="H44" t="s">
        <v>196</v>
      </c>
      <c r="I44" s="10">
        <f t="shared" si="0"/>
        <v>1</v>
      </c>
      <c r="J44" s="12">
        <f t="shared" si="1"/>
        <v>375995.84</v>
      </c>
      <c r="K44" s="10" t="str">
        <f t="shared" si="2"/>
        <v/>
      </c>
      <c r="L44" s="10" t="str">
        <f t="shared" si="3"/>
        <v/>
      </c>
      <c r="M44" s="10" t="str">
        <f t="shared" si="4"/>
        <v/>
      </c>
      <c r="N44" s="10" t="str">
        <f t="shared" si="5"/>
        <v/>
      </c>
      <c r="O44" s="10" t="str">
        <f>IF(COUNTIFS(Vendors!$A$4:$A$35,C44,Vendors!$R$4:$R$35,"FLAG")+COUNTIFS(Vendors!$A$4:$A$35,C44,Vendors!$N$4:$N$35,"FLAG")&gt;0,"FLAG","")</f>
        <v/>
      </c>
      <c r="P44" s="10">
        <f t="shared" si="6"/>
        <v>3</v>
      </c>
    </row>
    <row r="45" spans="1:16" x14ac:dyDescent="0.3">
      <c r="A45" t="s">
        <v>4383</v>
      </c>
      <c r="B45" s="7">
        <v>45826</v>
      </c>
      <c r="C45" t="s">
        <v>235</v>
      </c>
      <c r="D45" t="s">
        <v>3337</v>
      </c>
      <c r="E45">
        <v>23937.8</v>
      </c>
      <c r="F45" t="s">
        <v>4342</v>
      </c>
      <c r="G45" t="s">
        <v>1552</v>
      </c>
      <c r="H45" t="s">
        <v>191</v>
      </c>
      <c r="I45" s="10">
        <f t="shared" si="0"/>
        <v>1</v>
      </c>
      <c r="J45" s="12">
        <f t="shared" si="1"/>
        <v>23937.8</v>
      </c>
      <c r="K45" s="10" t="str">
        <f t="shared" si="2"/>
        <v/>
      </c>
      <c r="L45" s="10" t="str">
        <f t="shared" si="3"/>
        <v/>
      </c>
      <c r="M45" s="10" t="str">
        <f t="shared" si="4"/>
        <v/>
      </c>
      <c r="N45" s="10" t="str">
        <f t="shared" si="5"/>
        <v/>
      </c>
      <c r="O45" s="10" t="str">
        <f>IF(COUNTIFS(Vendors!$A$4:$A$35,C45,Vendors!$R$4:$R$35,"FLAG")+COUNTIFS(Vendors!$A$4:$A$35,C45,Vendors!$N$4:$N$35,"FLAG")&gt;0,"FLAG","")</f>
        <v/>
      </c>
      <c r="P45" s="10">
        <f t="shared" si="6"/>
        <v>2</v>
      </c>
    </row>
    <row r="46" spans="1:16" x14ac:dyDescent="0.3">
      <c r="A46" t="s">
        <v>4384</v>
      </c>
      <c r="B46" s="7">
        <v>45827</v>
      </c>
      <c r="C46" t="s">
        <v>253</v>
      </c>
      <c r="D46" t="s">
        <v>3627</v>
      </c>
      <c r="E46">
        <v>198329.89</v>
      </c>
      <c r="F46" t="s">
        <v>4342</v>
      </c>
      <c r="G46" t="s">
        <v>1552</v>
      </c>
      <c r="H46" t="s">
        <v>191</v>
      </c>
      <c r="I46" s="10">
        <f t="shared" si="0"/>
        <v>1</v>
      </c>
      <c r="J46" s="12">
        <f t="shared" si="1"/>
        <v>198329.89</v>
      </c>
      <c r="K46" s="10" t="str">
        <f t="shared" si="2"/>
        <v/>
      </c>
      <c r="L46" s="10" t="str">
        <f t="shared" si="3"/>
        <v/>
      </c>
      <c r="M46" s="10" t="str">
        <f t="shared" si="4"/>
        <v/>
      </c>
      <c r="N46" s="10" t="str">
        <f t="shared" si="5"/>
        <v/>
      </c>
      <c r="O46" s="10" t="str">
        <f>IF(COUNTIFS(Vendors!$A$4:$A$35,C46,Vendors!$R$4:$R$35,"FLAG")+COUNTIFS(Vendors!$A$4:$A$35,C46,Vendors!$N$4:$N$35,"FLAG")&gt;0,"FLAG","")</f>
        <v/>
      </c>
      <c r="P46" s="10">
        <f t="shared" si="6"/>
        <v>1</v>
      </c>
    </row>
    <row r="47" spans="1:16" x14ac:dyDescent="0.3">
      <c r="A47" t="s">
        <v>4385</v>
      </c>
      <c r="B47" s="7">
        <v>45827</v>
      </c>
      <c r="C47" t="s">
        <v>340</v>
      </c>
      <c r="D47" t="s">
        <v>4138</v>
      </c>
      <c r="E47">
        <v>3938816.02</v>
      </c>
      <c r="F47" t="s">
        <v>4342</v>
      </c>
      <c r="G47" t="s">
        <v>1552</v>
      </c>
      <c r="H47" t="s">
        <v>196</v>
      </c>
      <c r="I47" s="10">
        <f t="shared" si="0"/>
        <v>1</v>
      </c>
      <c r="J47" s="12">
        <f t="shared" si="1"/>
        <v>3938816.02</v>
      </c>
      <c r="K47" s="10" t="str">
        <f t="shared" si="2"/>
        <v/>
      </c>
      <c r="L47" s="10" t="str">
        <f t="shared" si="3"/>
        <v/>
      </c>
      <c r="M47" s="10" t="str">
        <f t="shared" si="4"/>
        <v/>
      </c>
      <c r="N47" s="10" t="str">
        <f t="shared" si="5"/>
        <v/>
      </c>
      <c r="O47" s="10" t="str">
        <f>IF(COUNTIFS(Vendors!$A$4:$A$35,C47,Vendors!$R$4:$R$35,"FLAG")+COUNTIFS(Vendors!$A$4:$A$35,C47,Vendors!$N$4:$N$35,"FLAG")&gt;0,"FLAG","")</f>
        <v/>
      </c>
      <c r="P47" s="10">
        <f t="shared" si="6"/>
        <v>3</v>
      </c>
    </row>
    <row r="48" spans="1:16" x14ac:dyDescent="0.3">
      <c r="A48" t="s">
        <v>4386</v>
      </c>
      <c r="B48" s="7">
        <v>45828</v>
      </c>
      <c r="C48" t="s">
        <v>220</v>
      </c>
      <c r="D48" t="s">
        <v>3259</v>
      </c>
      <c r="E48">
        <v>270124.09000000003</v>
      </c>
      <c r="F48" t="s">
        <v>4342</v>
      </c>
      <c r="G48" t="s">
        <v>1552</v>
      </c>
      <c r="H48" t="s">
        <v>196</v>
      </c>
      <c r="I48" s="10">
        <f t="shared" si="0"/>
        <v>1</v>
      </c>
      <c r="J48" s="12">
        <f t="shared" si="1"/>
        <v>270124.09000000003</v>
      </c>
      <c r="K48" s="10" t="str">
        <f t="shared" si="2"/>
        <v/>
      </c>
      <c r="L48" s="10" t="str">
        <f t="shared" si="3"/>
        <v/>
      </c>
      <c r="M48" s="10" t="str">
        <f t="shared" si="4"/>
        <v/>
      </c>
      <c r="N48" s="10" t="str">
        <f t="shared" si="5"/>
        <v/>
      </c>
      <c r="O48" s="10" t="str">
        <f>IF(COUNTIFS(Vendors!$A$4:$A$35,C48,Vendors!$R$4:$R$35,"FLAG")+COUNTIFS(Vendors!$A$4:$A$35,C48,Vendors!$N$4:$N$35,"FLAG")&gt;0,"FLAG","")</f>
        <v/>
      </c>
      <c r="P48" s="10">
        <f t="shared" si="6"/>
        <v>2</v>
      </c>
    </row>
    <row r="49" spans="1:16" x14ac:dyDescent="0.3">
      <c r="A49" t="s">
        <v>4387</v>
      </c>
      <c r="B49" s="7">
        <v>45828</v>
      </c>
      <c r="C49" t="s">
        <v>206</v>
      </c>
      <c r="D49" t="s">
        <v>4068</v>
      </c>
      <c r="E49">
        <v>497012.46</v>
      </c>
      <c r="F49" t="s">
        <v>4342</v>
      </c>
      <c r="G49" t="s">
        <v>1552</v>
      </c>
      <c r="H49" t="s">
        <v>196</v>
      </c>
      <c r="I49" s="10">
        <f t="shared" si="0"/>
        <v>1</v>
      </c>
      <c r="J49" s="12">
        <f t="shared" si="1"/>
        <v>497012.46</v>
      </c>
      <c r="K49" s="10" t="str">
        <f t="shared" si="2"/>
        <v/>
      </c>
      <c r="L49" s="10" t="str">
        <f t="shared" si="3"/>
        <v/>
      </c>
      <c r="M49" s="10" t="str">
        <f t="shared" si="4"/>
        <v/>
      </c>
      <c r="N49" s="10" t="str">
        <f t="shared" si="5"/>
        <v/>
      </c>
      <c r="O49" s="10" t="str">
        <f>IF(COUNTIFS(Vendors!$A$4:$A$35,C49,Vendors!$R$4:$R$35,"FLAG")+COUNTIFS(Vendors!$A$4:$A$35,C49,Vendors!$N$4:$N$35,"FLAG")&gt;0,"FLAG","")</f>
        <v/>
      </c>
      <c r="P49" s="10">
        <f t="shared" si="6"/>
        <v>4</v>
      </c>
    </row>
    <row r="50" spans="1:16" x14ac:dyDescent="0.3">
      <c r="A50" t="s">
        <v>4388</v>
      </c>
      <c r="B50" s="7">
        <v>45828</v>
      </c>
      <c r="C50" t="s">
        <v>262</v>
      </c>
      <c r="D50" t="s">
        <v>3331</v>
      </c>
      <c r="E50">
        <v>682704.4</v>
      </c>
      <c r="F50" t="s">
        <v>4342</v>
      </c>
      <c r="G50" t="s">
        <v>1552</v>
      </c>
      <c r="H50" t="s">
        <v>196</v>
      </c>
      <c r="I50" s="10">
        <f t="shared" si="0"/>
        <v>1</v>
      </c>
      <c r="J50" s="12">
        <f t="shared" si="1"/>
        <v>682704.4</v>
      </c>
      <c r="K50" s="10" t="str">
        <f t="shared" si="2"/>
        <v/>
      </c>
      <c r="L50" s="10" t="str">
        <f t="shared" si="3"/>
        <v/>
      </c>
      <c r="M50" s="10" t="str">
        <f t="shared" si="4"/>
        <v/>
      </c>
      <c r="N50" s="10" t="str">
        <f t="shared" si="5"/>
        <v/>
      </c>
      <c r="O50" s="10" t="str">
        <f>IF(COUNTIFS(Vendors!$A$4:$A$35,C50,Vendors!$R$4:$R$35,"FLAG")+COUNTIFS(Vendors!$A$4:$A$35,C50,Vendors!$N$4:$N$35,"FLAG")&gt;0,"FLAG","")</f>
        <v/>
      </c>
      <c r="P50" s="10">
        <f t="shared" si="6"/>
        <v>6</v>
      </c>
    </row>
    <row r="51" spans="1:16" x14ac:dyDescent="0.3">
      <c r="A51" t="s">
        <v>4389</v>
      </c>
      <c r="B51" s="7">
        <v>45828</v>
      </c>
      <c r="C51" t="s">
        <v>266</v>
      </c>
      <c r="D51" t="s">
        <v>3946</v>
      </c>
      <c r="E51">
        <v>317950.95</v>
      </c>
      <c r="F51" t="s">
        <v>4342</v>
      </c>
      <c r="G51" t="s">
        <v>1552</v>
      </c>
      <c r="H51" t="s">
        <v>196</v>
      </c>
      <c r="I51" s="10">
        <f t="shared" si="0"/>
        <v>1</v>
      </c>
      <c r="J51" s="12">
        <f t="shared" si="1"/>
        <v>317950.95</v>
      </c>
      <c r="K51" s="10" t="str">
        <f t="shared" si="2"/>
        <v/>
      </c>
      <c r="L51" s="10" t="str">
        <f t="shared" si="3"/>
        <v/>
      </c>
      <c r="M51" s="10" t="str">
        <f t="shared" si="4"/>
        <v/>
      </c>
      <c r="N51" s="10" t="str">
        <f t="shared" si="5"/>
        <v/>
      </c>
      <c r="O51" s="10" t="str">
        <f>IF(COUNTIFS(Vendors!$A$4:$A$35,C51,Vendors!$R$4:$R$35,"FLAG")+COUNTIFS(Vendors!$A$4:$A$35,C51,Vendors!$N$4:$N$35,"FLAG")&gt;0,"FLAG","")</f>
        <v/>
      </c>
      <c r="P51" s="10">
        <f t="shared" si="6"/>
        <v>3</v>
      </c>
    </row>
    <row r="52" spans="1:16" x14ac:dyDescent="0.3">
      <c r="A52" t="s">
        <v>4390</v>
      </c>
      <c r="B52" s="7">
        <v>45830</v>
      </c>
      <c r="C52" t="s">
        <v>231</v>
      </c>
      <c r="D52" t="s">
        <v>4288</v>
      </c>
      <c r="E52">
        <v>339789.2</v>
      </c>
      <c r="F52" t="s">
        <v>4342</v>
      </c>
      <c r="G52" t="s">
        <v>1552</v>
      </c>
      <c r="H52" t="s">
        <v>196</v>
      </c>
      <c r="I52" s="10">
        <f t="shared" si="0"/>
        <v>1</v>
      </c>
      <c r="J52" s="12">
        <f t="shared" si="1"/>
        <v>339789.2</v>
      </c>
      <c r="K52" s="10" t="str">
        <f t="shared" si="2"/>
        <v/>
      </c>
      <c r="L52" s="10" t="str">
        <f t="shared" si="3"/>
        <v/>
      </c>
      <c r="M52" s="10" t="str">
        <f t="shared" si="4"/>
        <v/>
      </c>
      <c r="N52" s="10" t="str">
        <f t="shared" si="5"/>
        <v>FLAG</v>
      </c>
      <c r="O52" s="10" t="str">
        <f>IF(COUNTIFS(Vendors!$A$4:$A$35,C52,Vendors!$R$4:$R$35,"FLAG")+COUNTIFS(Vendors!$A$4:$A$35,C52,Vendors!$N$4:$N$35,"FLAG")&gt;0,"FLAG","")</f>
        <v/>
      </c>
      <c r="P52" s="10">
        <f t="shared" si="6"/>
        <v>3</v>
      </c>
    </row>
    <row r="53" spans="1:16" x14ac:dyDescent="0.3">
      <c r="A53" t="s">
        <v>4391</v>
      </c>
      <c r="B53" s="7">
        <v>45831</v>
      </c>
      <c r="C53" t="s">
        <v>218</v>
      </c>
      <c r="D53" t="s">
        <v>3353</v>
      </c>
      <c r="E53">
        <v>218916.53</v>
      </c>
      <c r="F53" t="s">
        <v>4342</v>
      </c>
      <c r="G53" t="s">
        <v>1552</v>
      </c>
      <c r="H53" t="s">
        <v>196</v>
      </c>
      <c r="I53" s="10">
        <f t="shared" si="0"/>
        <v>1</v>
      </c>
      <c r="J53" s="12">
        <f t="shared" si="1"/>
        <v>218916.53</v>
      </c>
      <c r="K53" s="10" t="str">
        <f t="shared" si="2"/>
        <v/>
      </c>
      <c r="L53" s="10" t="str">
        <f t="shared" si="3"/>
        <v/>
      </c>
      <c r="M53" s="10" t="str">
        <f t="shared" si="4"/>
        <v/>
      </c>
      <c r="N53" s="10" t="str">
        <f t="shared" si="5"/>
        <v/>
      </c>
      <c r="O53" s="10" t="str">
        <f>IF(COUNTIFS(Vendors!$A$4:$A$35,C53,Vendors!$R$4:$R$35,"FLAG")+COUNTIFS(Vendors!$A$4:$A$35,C53,Vendors!$N$4:$N$35,"FLAG")&gt;0,"FLAG","")</f>
        <v/>
      </c>
      <c r="P53" s="10">
        <f t="shared" si="6"/>
        <v>2</v>
      </c>
    </row>
    <row r="54" spans="1:16" x14ac:dyDescent="0.3">
      <c r="A54" t="s">
        <v>4392</v>
      </c>
      <c r="B54" s="7">
        <v>45831</v>
      </c>
      <c r="C54" t="s">
        <v>340</v>
      </c>
      <c r="D54" t="s">
        <v>3938</v>
      </c>
      <c r="E54">
        <v>2363401.59</v>
      </c>
      <c r="F54" t="s">
        <v>4342</v>
      </c>
      <c r="G54" t="s">
        <v>1552</v>
      </c>
      <c r="H54" t="s">
        <v>196</v>
      </c>
      <c r="I54" s="10">
        <f t="shared" si="0"/>
        <v>1</v>
      </c>
      <c r="J54" s="12">
        <f t="shared" si="1"/>
        <v>2363401.59</v>
      </c>
      <c r="K54" s="10" t="str">
        <f t="shared" si="2"/>
        <v/>
      </c>
      <c r="L54" s="10" t="str">
        <f t="shared" si="3"/>
        <v/>
      </c>
      <c r="M54" s="10" t="str">
        <f t="shared" si="4"/>
        <v/>
      </c>
      <c r="N54" s="10" t="str">
        <f t="shared" si="5"/>
        <v/>
      </c>
      <c r="O54" s="10" t="str">
        <f>IF(COUNTIFS(Vendors!$A$4:$A$35,C54,Vendors!$R$4:$R$35,"FLAG")+COUNTIFS(Vendors!$A$4:$A$35,C54,Vendors!$N$4:$N$35,"FLAG")&gt;0,"FLAG","")</f>
        <v/>
      </c>
      <c r="P54" s="10">
        <f t="shared" si="6"/>
        <v>2</v>
      </c>
    </row>
    <row r="55" spans="1:16" x14ac:dyDescent="0.3">
      <c r="A55" t="s">
        <v>4393</v>
      </c>
      <c r="B55" s="7">
        <v>45831</v>
      </c>
      <c r="C55" t="s">
        <v>193</v>
      </c>
      <c r="D55" t="s">
        <v>3649</v>
      </c>
      <c r="E55">
        <v>127641.94</v>
      </c>
      <c r="F55" t="s">
        <v>4342</v>
      </c>
      <c r="G55" t="s">
        <v>1552</v>
      </c>
      <c r="H55" t="s">
        <v>191</v>
      </c>
      <c r="I55" s="10">
        <f t="shared" si="0"/>
        <v>1</v>
      </c>
      <c r="J55" s="12">
        <f t="shared" si="1"/>
        <v>127641.94</v>
      </c>
      <c r="K55" s="10" t="str">
        <f t="shared" si="2"/>
        <v/>
      </c>
      <c r="L55" s="10" t="str">
        <f t="shared" si="3"/>
        <v/>
      </c>
      <c r="M55" s="10" t="str">
        <f t="shared" si="4"/>
        <v/>
      </c>
      <c r="N55" s="10" t="str">
        <f t="shared" si="5"/>
        <v/>
      </c>
      <c r="O55" s="10" t="str">
        <f>IF(COUNTIFS(Vendors!$A$4:$A$35,C55,Vendors!$R$4:$R$35,"FLAG")+COUNTIFS(Vendors!$A$4:$A$35,C55,Vendors!$N$4:$N$35,"FLAG")&gt;0,"FLAG","")</f>
        <v/>
      </c>
      <c r="P55" s="10">
        <f t="shared" si="6"/>
        <v>1</v>
      </c>
    </row>
    <row r="56" spans="1:16" x14ac:dyDescent="0.3">
      <c r="A56" t="s">
        <v>4394</v>
      </c>
      <c r="B56" s="7">
        <v>45833</v>
      </c>
      <c r="C56" t="s">
        <v>193</v>
      </c>
      <c r="D56" t="s">
        <v>3397</v>
      </c>
      <c r="E56">
        <v>182909.12</v>
      </c>
      <c r="F56" t="s">
        <v>4342</v>
      </c>
      <c r="G56" t="s">
        <v>1552</v>
      </c>
      <c r="H56" t="s">
        <v>191</v>
      </c>
      <c r="I56" s="10">
        <f t="shared" si="0"/>
        <v>1</v>
      </c>
      <c r="J56" s="12">
        <f t="shared" si="1"/>
        <v>182909.12</v>
      </c>
      <c r="K56" s="10" t="str">
        <f t="shared" si="2"/>
        <v/>
      </c>
      <c r="L56" s="10" t="str">
        <f t="shared" si="3"/>
        <v/>
      </c>
      <c r="M56" s="10" t="str">
        <f t="shared" si="4"/>
        <v/>
      </c>
      <c r="N56" s="10" t="str">
        <f t="shared" si="5"/>
        <v/>
      </c>
      <c r="O56" s="10" t="str">
        <f>IF(COUNTIFS(Vendors!$A$4:$A$35,C56,Vendors!$R$4:$R$35,"FLAG")+COUNTIFS(Vendors!$A$4:$A$35,C56,Vendors!$N$4:$N$35,"FLAG")&gt;0,"FLAG","")</f>
        <v/>
      </c>
      <c r="P56" s="10">
        <f t="shared" si="6"/>
        <v>1</v>
      </c>
    </row>
    <row r="57" spans="1:16" x14ac:dyDescent="0.3">
      <c r="A57" t="s">
        <v>4395</v>
      </c>
      <c r="B57" s="7">
        <v>45834</v>
      </c>
      <c r="C57" t="s">
        <v>266</v>
      </c>
      <c r="D57" t="s">
        <v>3722</v>
      </c>
      <c r="E57">
        <v>515242.07</v>
      </c>
      <c r="F57" t="s">
        <v>4342</v>
      </c>
      <c r="G57" t="s">
        <v>1552</v>
      </c>
      <c r="H57" t="s">
        <v>196</v>
      </c>
      <c r="I57" s="10">
        <f t="shared" si="0"/>
        <v>1</v>
      </c>
      <c r="J57" s="12">
        <f t="shared" si="1"/>
        <v>515242.07</v>
      </c>
      <c r="K57" s="10" t="str">
        <f t="shared" si="2"/>
        <v/>
      </c>
      <c r="L57" s="10" t="str">
        <f t="shared" si="3"/>
        <v/>
      </c>
      <c r="M57" s="10" t="str">
        <f t="shared" si="4"/>
        <v/>
      </c>
      <c r="N57" s="10" t="str">
        <f t="shared" si="5"/>
        <v/>
      </c>
      <c r="O57" s="10" t="str">
        <f>IF(COUNTIFS(Vendors!$A$4:$A$35,C57,Vendors!$R$4:$R$35,"FLAG")+COUNTIFS(Vendors!$A$4:$A$35,C57,Vendors!$N$4:$N$35,"FLAG")&gt;0,"FLAG","")</f>
        <v/>
      </c>
      <c r="P57" s="10">
        <f t="shared" si="6"/>
        <v>5</v>
      </c>
    </row>
    <row r="58" spans="1:16" x14ac:dyDescent="0.3">
      <c r="A58" t="s">
        <v>4396</v>
      </c>
      <c r="B58" s="7">
        <v>45836</v>
      </c>
      <c r="C58" t="s">
        <v>277</v>
      </c>
      <c r="D58" t="s">
        <v>4114</v>
      </c>
      <c r="E58">
        <v>205222.63</v>
      </c>
      <c r="F58" t="s">
        <v>4342</v>
      </c>
      <c r="G58" t="s">
        <v>1552</v>
      </c>
      <c r="H58" t="s">
        <v>196</v>
      </c>
      <c r="I58" s="10">
        <f t="shared" si="0"/>
        <v>1</v>
      </c>
      <c r="J58" s="12">
        <f t="shared" si="1"/>
        <v>205222.63</v>
      </c>
      <c r="K58" s="10" t="str">
        <f t="shared" si="2"/>
        <v/>
      </c>
      <c r="L58" s="10" t="str">
        <f t="shared" si="3"/>
        <v/>
      </c>
      <c r="M58" s="10" t="str">
        <f t="shared" si="4"/>
        <v/>
      </c>
      <c r="N58" s="10" t="str">
        <f t="shared" si="5"/>
        <v/>
      </c>
      <c r="O58" s="10" t="str">
        <f>IF(COUNTIFS(Vendors!$A$4:$A$35,C58,Vendors!$R$4:$R$35,"FLAG")+COUNTIFS(Vendors!$A$4:$A$35,C58,Vendors!$N$4:$N$35,"FLAG")&gt;0,"FLAG","")</f>
        <v/>
      </c>
      <c r="P58" s="10">
        <f t="shared" si="6"/>
        <v>2</v>
      </c>
    </row>
    <row r="59" spans="1:16" x14ac:dyDescent="0.3">
      <c r="A59" t="s">
        <v>4397</v>
      </c>
      <c r="B59" s="7">
        <v>45838</v>
      </c>
      <c r="C59" t="s">
        <v>266</v>
      </c>
      <c r="D59" t="s">
        <v>3926</v>
      </c>
      <c r="E59">
        <v>371008.64</v>
      </c>
      <c r="F59" t="s">
        <v>4342</v>
      </c>
      <c r="G59" t="s">
        <v>1552</v>
      </c>
      <c r="H59" t="s">
        <v>196</v>
      </c>
      <c r="I59" s="10">
        <f t="shared" si="0"/>
        <v>1</v>
      </c>
      <c r="J59" s="12">
        <f t="shared" si="1"/>
        <v>371008.64</v>
      </c>
      <c r="K59" s="10" t="str">
        <f t="shared" si="2"/>
        <v/>
      </c>
      <c r="L59" s="10" t="str">
        <f t="shared" si="3"/>
        <v/>
      </c>
      <c r="M59" s="10" t="str">
        <f t="shared" si="4"/>
        <v/>
      </c>
      <c r="N59" s="10" t="str">
        <f t="shared" si="5"/>
        <v/>
      </c>
      <c r="O59" s="10" t="str">
        <f>IF(COUNTIFS(Vendors!$A$4:$A$35,C59,Vendors!$R$4:$R$35,"FLAG")+COUNTIFS(Vendors!$A$4:$A$35,C59,Vendors!$N$4:$N$35,"FLAG")&gt;0,"FLAG","")</f>
        <v/>
      </c>
      <c r="P59" s="10">
        <f t="shared" si="6"/>
        <v>3</v>
      </c>
    </row>
    <row r="60" spans="1:16" x14ac:dyDescent="0.3">
      <c r="A60" t="s">
        <v>4398</v>
      </c>
      <c r="B60" s="7">
        <v>45838</v>
      </c>
      <c r="C60" t="s">
        <v>215</v>
      </c>
      <c r="D60" t="s">
        <v>3732</v>
      </c>
      <c r="E60">
        <v>317259.99</v>
      </c>
      <c r="F60" t="s">
        <v>4342</v>
      </c>
      <c r="G60" t="s">
        <v>1552</v>
      </c>
      <c r="H60" t="s">
        <v>196</v>
      </c>
      <c r="I60" s="10">
        <f t="shared" si="0"/>
        <v>1</v>
      </c>
      <c r="J60" s="12">
        <f t="shared" si="1"/>
        <v>317259.99</v>
      </c>
      <c r="K60" s="10" t="str">
        <f t="shared" si="2"/>
        <v/>
      </c>
      <c r="L60" s="10" t="str">
        <f t="shared" si="3"/>
        <v/>
      </c>
      <c r="M60" s="10" t="str">
        <f t="shared" si="4"/>
        <v/>
      </c>
      <c r="N60" s="10" t="str">
        <f t="shared" si="5"/>
        <v/>
      </c>
      <c r="O60" s="10" t="str">
        <f>IF(COUNTIFS(Vendors!$A$4:$A$35,C60,Vendors!$R$4:$R$35,"FLAG")+COUNTIFS(Vendors!$A$4:$A$35,C60,Vendors!$N$4:$N$35,"FLAG")&gt;0,"FLAG","")</f>
        <v/>
      </c>
      <c r="P60" s="10">
        <f t="shared" si="6"/>
        <v>3</v>
      </c>
    </row>
    <row r="61" spans="1:16" x14ac:dyDescent="0.3">
      <c r="A61" t="s">
        <v>4399</v>
      </c>
      <c r="B61" s="7">
        <v>45839</v>
      </c>
      <c r="C61" t="s">
        <v>277</v>
      </c>
      <c r="D61" t="s">
        <v>3852</v>
      </c>
      <c r="E61">
        <v>171891</v>
      </c>
      <c r="F61" t="s">
        <v>4342</v>
      </c>
      <c r="G61" t="s">
        <v>1552</v>
      </c>
      <c r="H61" t="s">
        <v>191</v>
      </c>
      <c r="I61" s="10">
        <f t="shared" si="0"/>
        <v>1</v>
      </c>
      <c r="J61" s="12">
        <f t="shared" si="1"/>
        <v>171891</v>
      </c>
      <c r="K61" s="10" t="str">
        <f t="shared" si="2"/>
        <v/>
      </c>
      <c r="L61" s="10" t="str">
        <f t="shared" si="3"/>
        <v/>
      </c>
      <c r="M61" s="10" t="str">
        <f t="shared" si="4"/>
        <v/>
      </c>
      <c r="N61" s="10" t="str">
        <f t="shared" si="5"/>
        <v/>
      </c>
      <c r="O61" s="10" t="str">
        <f>IF(COUNTIFS(Vendors!$A$4:$A$35,C61,Vendors!$R$4:$R$35,"FLAG")+COUNTIFS(Vendors!$A$4:$A$35,C61,Vendors!$N$4:$N$35,"FLAG")&gt;0,"FLAG","")</f>
        <v/>
      </c>
      <c r="P61" s="10">
        <f t="shared" si="6"/>
        <v>1</v>
      </c>
    </row>
    <row r="62" spans="1:16" x14ac:dyDescent="0.3">
      <c r="A62" t="s">
        <v>4400</v>
      </c>
      <c r="B62" s="7">
        <v>45839</v>
      </c>
      <c r="C62" t="s">
        <v>202</v>
      </c>
      <c r="D62" t="s">
        <v>3590</v>
      </c>
      <c r="E62">
        <v>1234723.5</v>
      </c>
      <c r="F62" t="s">
        <v>4342</v>
      </c>
      <c r="G62" t="s">
        <v>1552</v>
      </c>
      <c r="H62" t="s">
        <v>196</v>
      </c>
      <c r="I62" s="10">
        <f t="shared" si="0"/>
        <v>1</v>
      </c>
      <c r="J62" s="12">
        <f t="shared" si="1"/>
        <v>1234723.5</v>
      </c>
      <c r="K62" s="10" t="str">
        <f t="shared" si="2"/>
        <v/>
      </c>
      <c r="L62" s="10" t="str">
        <f t="shared" si="3"/>
        <v/>
      </c>
      <c r="M62" s="10" t="str">
        <f t="shared" si="4"/>
        <v/>
      </c>
      <c r="N62" s="10" t="str">
        <f t="shared" si="5"/>
        <v/>
      </c>
      <c r="O62" s="10" t="str">
        <f>IF(COUNTIFS(Vendors!$A$4:$A$35,C62,Vendors!$R$4:$R$35,"FLAG")+COUNTIFS(Vendors!$A$4:$A$35,C62,Vendors!$N$4:$N$35,"FLAG")&gt;0,"FLAG","")</f>
        <v/>
      </c>
      <c r="P62" s="10">
        <f t="shared" si="6"/>
        <v>1</v>
      </c>
    </row>
    <row r="63" spans="1:16" x14ac:dyDescent="0.3">
      <c r="A63" t="s">
        <v>4401</v>
      </c>
      <c r="B63" s="7">
        <v>45840</v>
      </c>
      <c r="C63" t="s">
        <v>241</v>
      </c>
      <c r="D63" t="s">
        <v>3513</v>
      </c>
      <c r="E63">
        <v>233871.94</v>
      </c>
      <c r="F63" t="s">
        <v>4342</v>
      </c>
      <c r="G63" t="s">
        <v>1552</v>
      </c>
      <c r="H63" t="s">
        <v>196</v>
      </c>
      <c r="I63" s="10">
        <f t="shared" si="0"/>
        <v>1</v>
      </c>
      <c r="J63" s="12">
        <f t="shared" si="1"/>
        <v>233871.94</v>
      </c>
      <c r="K63" s="10" t="str">
        <f t="shared" si="2"/>
        <v/>
      </c>
      <c r="L63" s="10" t="str">
        <f t="shared" si="3"/>
        <v/>
      </c>
      <c r="M63" s="10" t="str">
        <f t="shared" si="4"/>
        <v/>
      </c>
      <c r="N63" s="10" t="str">
        <f t="shared" si="5"/>
        <v/>
      </c>
      <c r="O63" s="10" t="str">
        <f>IF(COUNTIFS(Vendors!$A$4:$A$35,C63,Vendors!$R$4:$R$35,"FLAG")+COUNTIFS(Vendors!$A$4:$A$35,C63,Vendors!$N$4:$N$35,"FLAG")&gt;0,"FLAG","")</f>
        <v/>
      </c>
      <c r="P63" s="10">
        <f t="shared" si="6"/>
        <v>2</v>
      </c>
    </row>
    <row r="64" spans="1:16" x14ac:dyDescent="0.3">
      <c r="A64" t="s">
        <v>4402</v>
      </c>
      <c r="B64" s="7">
        <v>45841</v>
      </c>
      <c r="C64" t="s">
        <v>241</v>
      </c>
      <c r="D64" t="s">
        <v>3816</v>
      </c>
      <c r="E64">
        <v>628657.98</v>
      </c>
      <c r="F64" t="s">
        <v>4342</v>
      </c>
      <c r="G64" t="s">
        <v>1552</v>
      </c>
      <c r="H64" t="s">
        <v>196</v>
      </c>
      <c r="I64" s="10">
        <f t="shared" si="0"/>
        <v>1</v>
      </c>
      <c r="J64" s="12">
        <f t="shared" si="1"/>
        <v>628657.98</v>
      </c>
      <c r="K64" s="10" t="str">
        <f t="shared" si="2"/>
        <v/>
      </c>
      <c r="L64" s="10" t="str">
        <f t="shared" si="3"/>
        <v/>
      </c>
      <c r="M64" s="10" t="str">
        <f t="shared" si="4"/>
        <v/>
      </c>
      <c r="N64" s="10" t="str">
        <f t="shared" si="5"/>
        <v/>
      </c>
      <c r="O64" s="10" t="str">
        <f>IF(COUNTIFS(Vendors!$A$4:$A$35,C64,Vendors!$R$4:$R$35,"FLAG")+COUNTIFS(Vendors!$A$4:$A$35,C64,Vendors!$N$4:$N$35,"FLAG")&gt;0,"FLAG","")</f>
        <v/>
      </c>
      <c r="P64" s="10">
        <f t="shared" si="6"/>
        <v>6</v>
      </c>
    </row>
    <row r="65" spans="1:16" x14ac:dyDescent="0.3">
      <c r="A65" t="s">
        <v>4403</v>
      </c>
      <c r="B65" s="7">
        <v>45841</v>
      </c>
      <c r="C65" t="s">
        <v>229</v>
      </c>
      <c r="D65" t="s">
        <v>4126</v>
      </c>
      <c r="E65">
        <v>347469.41</v>
      </c>
      <c r="F65" t="s">
        <v>4342</v>
      </c>
      <c r="G65" t="s">
        <v>1552</v>
      </c>
      <c r="H65" t="s">
        <v>196</v>
      </c>
      <c r="I65" s="10">
        <f t="shared" si="0"/>
        <v>1</v>
      </c>
      <c r="J65" s="12">
        <f t="shared" si="1"/>
        <v>347469.41</v>
      </c>
      <c r="K65" s="10" t="str">
        <f t="shared" si="2"/>
        <v/>
      </c>
      <c r="L65" s="10" t="str">
        <f t="shared" si="3"/>
        <v/>
      </c>
      <c r="M65" s="10" t="str">
        <f t="shared" si="4"/>
        <v/>
      </c>
      <c r="N65" s="10" t="str">
        <f t="shared" si="5"/>
        <v/>
      </c>
      <c r="O65" s="10" t="str">
        <f>IF(COUNTIFS(Vendors!$A$4:$A$35,C65,Vendors!$R$4:$R$35,"FLAG")+COUNTIFS(Vendors!$A$4:$A$35,C65,Vendors!$N$4:$N$35,"FLAG")&gt;0,"FLAG","")</f>
        <v/>
      </c>
      <c r="P65" s="10">
        <f t="shared" si="6"/>
        <v>3</v>
      </c>
    </row>
    <row r="66" spans="1:16" x14ac:dyDescent="0.3">
      <c r="A66" t="s">
        <v>4404</v>
      </c>
      <c r="B66" s="7">
        <v>45841</v>
      </c>
      <c r="C66" t="s">
        <v>253</v>
      </c>
      <c r="D66" t="s">
        <v>3540</v>
      </c>
      <c r="E66">
        <v>56109.84</v>
      </c>
      <c r="F66" t="s">
        <v>4342</v>
      </c>
      <c r="G66" t="s">
        <v>1552</v>
      </c>
      <c r="H66" t="s">
        <v>191</v>
      </c>
      <c r="I66" s="10">
        <f t="shared" si="0"/>
        <v>1</v>
      </c>
      <c r="J66" s="12">
        <f t="shared" si="1"/>
        <v>56109.84</v>
      </c>
      <c r="K66" s="10" t="str">
        <f t="shared" si="2"/>
        <v/>
      </c>
      <c r="L66" s="10" t="str">
        <f t="shared" si="3"/>
        <v/>
      </c>
      <c r="M66" s="10" t="str">
        <f t="shared" si="4"/>
        <v/>
      </c>
      <c r="N66" s="10" t="str">
        <f t="shared" si="5"/>
        <v/>
      </c>
      <c r="O66" s="10" t="str">
        <f>IF(COUNTIFS(Vendors!$A$4:$A$35,C66,Vendors!$R$4:$R$35,"FLAG")+COUNTIFS(Vendors!$A$4:$A$35,C66,Vendors!$N$4:$N$35,"FLAG")&gt;0,"FLAG","")</f>
        <v/>
      </c>
      <c r="P66" s="10">
        <f t="shared" si="6"/>
        <v>5</v>
      </c>
    </row>
    <row r="67" spans="1:16" x14ac:dyDescent="0.3">
      <c r="A67" t="s">
        <v>4405</v>
      </c>
      <c r="B67" s="7">
        <v>45842</v>
      </c>
      <c r="C67" t="s">
        <v>231</v>
      </c>
      <c r="D67" t="s">
        <v>3580</v>
      </c>
      <c r="E67">
        <v>682131.45</v>
      </c>
      <c r="F67" t="s">
        <v>4342</v>
      </c>
      <c r="G67" t="s">
        <v>1552</v>
      </c>
      <c r="H67" t="s">
        <v>196</v>
      </c>
      <c r="I67" s="10">
        <f t="shared" si="0"/>
        <v>1</v>
      </c>
      <c r="J67" s="12">
        <f t="shared" si="1"/>
        <v>682131.45</v>
      </c>
      <c r="K67" s="10" t="str">
        <f t="shared" si="2"/>
        <v/>
      </c>
      <c r="L67" s="10" t="str">
        <f t="shared" si="3"/>
        <v/>
      </c>
      <c r="M67" s="10" t="str">
        <f t="shared" si="4"/>
        <v/>
      </c>
      <c r="N67" s="10" t="str">
        <f t="shared" si="5"/>
        <v/>
      </c>
      <c r="O67" s="10" t="str">
        <f>IF(COUNTIFS(Vendors!$A$4:$A$35,C67,Vendors!$R$4:$R$35,"FLAG")+COUNTIFS(Vendors!$A$4:$A$35,C67,Vendors!$N$4:$N$35,"FLAG")&gt;0,"FLAG","")</f>
        <v/>
      </c>
      <c r="P67" s="10">
        <f t="shared" si="6"/>
        <v>6</v>
      </c>
    </row>
    <row r="68" spans="1:16" x14ac:dyDescent="0.3">
      <c r="A68" t="s">
        <v>4406</v>
      </c>
      <c r="B68" s="7">
        <v>45842</v>
      </c>
      <c r="C68" t="s">
        <v>224</v>
      </c>
      <c r="D68" t="s">
        <v>3433</v>
      </c>
      <c r="E68">
        <v>186882.19</v>
      </c>
      <c r="F68" t="s">
        <v>4342</v>
      </c>
      <c r="G68" t="s">
        <v>1552</v>
      </c>
      <c r="H68" t="s">
        <v>191</v>
      </c>
      <c r="I68" s="10">
        <f t="shared" ref="I68:I131" si="7">COUNTIFS($C$4:$C$468,C68,$B$4:$B$468,B68)</f>
        <v>1</v>
      </c>
      <c r="J68" s="12">
        <f t="shared" ref="J68:J131" si="8">SUMIFS($E$4:$E$468,$C$4:$C$468,C68,$B$4:$B$468,B68)</f>
        <v>186882.19</v>
      </c>
      <c r="K68" s="10" t="str">
        <f t="shared" ref="K68:K131" si="9">IF(AND(I68&gt;=2,J68&gt;200000,E68&lt;=200000),"FLAG","")</f>
        <v/>
      </c>
      <c r="L68" s="10" t="str">
        <f t="shared" ref="L68:L131" si="10">IF(G68=H68,"FLAG","")</f>
        <v/>
      </c>
      <c r="M68" s="10" t="str">
        <f t="shared" ref="M68:M131" si="11">IF(AND(D68&lt;&gt;"On Account",COUNTIF($D$4:$D$468,D68)&gt;1),"FLAG","")</f>
        <v/>
      </c>
      <c r="N68" s="10" t="str">
        <f t="shared" ref="N68:N131" si="12">IF(WEEKDAY(B68)=1,"FLAG","")</f>
        <v/>
      </c>
      <c r="O68" s="10" t="str">
        <f>IF(COUNTIFS(Vendors!$A$4:$A$35,C68,Vendors!$R$4:$R$35,"FLAG")+COUNTIFS(Vendors!$A$4:$A$35,C68,Vendors!$N$4:$N$35,"FLAG")&gt;0,"FLAG","")</f>
        <v/>
      </c>
      <c r="P68" s="10">
        <f t="shared" ref="P68:P131" si="13">VALUE(LEFT(TEXT(INT(E68),"0"),1))</f>
        <v>1</v>
      </c>
    </row>
    <row r="69" spans="1:16" x14ac:dyDescent="0.3">
      <c r="A69" t="s">
        <v>4407</v>
      </c>
      <c r="B69" s="7">
        <v>45843</v>
      </c>
      <c r="C69" t="s">
        <v>284</v>
      </c>
      <c r="D69" t="s">
        <v>3596</v>
      </c>
      <c r="E69">
        <v>780291.66</v>
      </c>
      <c r="F69" t="s">
        <v>4342</v>
      </c>
      <c r="G69" t="s">
        <v>1552</v>
      </c>
      <c r="H69" t="s">
        <v>196</v>
      </c>
      <c r="I69" s="10">
        <f t="shared" si="7"/>
        <v>1</v>
      </c>
      <c r="J69" s="12">
        <f t="shared" si="8"/>
        <v>780291.66</v>
      </c>
      <c r="K69" s="10" t="str">
        <f t="shared" si="9"/>
        <v/>
      </c>
      <c r="L69" s="10" t="str">
        <f t="shared" si="10"/>
        <v/>
      </c>
      <c r="M69" s="10" t="str">
        <f t="shared" si="11"/>
        <v/>
      </c>
      <c r="N69" s="10" t="str">
        <f t="shared" si="12"/>
        <v/>
      </c>
      <c r="O69" s="10" t="str">
        <f>IF(COUNTIFS(Vendors!$A$4:$A$35,C69,Vendors!$R$4:$R$35,"FLAG")+COUNTIFS(Vendors!$A$4:$A$35,C69,Vendors!$N$4:$N$35,"FLAG")&gt;0,"FLAG","")</f>
        <v/>
      </c>
      <c r="P69" s="10">
        <f t="shared" si="13"/>
        <v>7</v>
      </c>
    </row>
    <row r="70" spans="1:16" x14ac:dyDescent="0.3">
      <c r="A70" t="s">
        <v>4408</v>
      </c>
      <c r="B70" s="7">
        <v>45843</v>
      </c>
      <c r="C70" t="s">
        <v>300</v>
      </c>
      <c r="D70" t="s">
        <v>3421</v>
      </c>
      <c r="E70">
        <v>195825.89</v>
      </c>
      <c r="F70" t="s">
        <v>4342</v>
      </c>
      <c r="G70" t="s">
        <v>1552</v>
      </c>
      <c r="H70" t="s">
        <v>191</v>
      </c>
      <c r="I70" s="10">
        <f t="shared" si="7"/>
        <v>1</v>
      </c>
      <c r="J70" s="12">
        <f t="shared" si="8"/>
        <v>195825.89</v>
      </c>
      <c r="K70" s="10" t="str">
        <f t="shared" si="9"/>
        <v/>
      </c>
      <c r="L70" s="10" t="str">
        <f t="shared" si="10"/>
        <v/>
      </c>
      <c r="M70" s="10" t="str">
        <f t="shared" si="11"/>
        <v/>
      </c>
      <c r="N70" s="10" t="str">
        <f t="shared" si="12"/>
        <v/>
      </c>
      <c r="O70" s="10" t="str">
        <f>IF(COUNTIFS(Vendors!$A$4:$A$35,C70,Vendors!$R$4:$R$35,"FLAG")+COUNTIFS(Vendors!$A$4:$A$35,C70,Vendors!$N$4:$N$35,"FLAG")&gt;0,"FLAG","")</f>
        <v/>
      </c>
      <c r="P70" s="10">
        <f t="shared" si="13"/>
        <v>1</v>
      </c>
    </row>
    <row r="71" spans="1:16" x14ac:dyDescent="0.3">
      <c r="A71" t="s">
        <v>4409</v>
      </c>
      <c r="B71" s="7">
        <v>45843</v>
      </c>
      <c r="C71" t="s">
        <v>227</v>
      </c>
      <c r="D71" t="s">
        <v>3683</v>
      </c>
      <c r="E71">
        <v>4931717.96</v>
      </c>
      <c r="F71" t="s">
        <v>4342</v>
      </c>
      <c r="G71" t="s">
        <v>1552</v>
      </c>
      <c r="H71" t="s">
        <v>196</v>
      </c>
      <c r="I71" s="10">
        <f t="shared" si="7"/>
        <v>1</v>
      </c>
      <c r="J71" s="12">
        <f t="shared" si="8"/>
        <v>4931717.96</v>
      </c>
      <c r="K71" s="10" t="str">
        <f t="shared" si="9"/>
        <v/>
      </c>
      <c r="L71" s="10" t="str">
        <f t="shared" si="10"/>
        <v/>
      </c>
      <c r="M71" s="10" t="str">
        <f t="shared" si="11"/>
        <v/>
      </c>
      <c r="N71" s="10" t="str">
        <f t="shared" si="12"/>
        <v/>
      </c>
      <c r="O71" s="10" t="str">
        <f>IF(COUNTIFS(Vendors!$A$4:$A$35,C71,Vendors!$R$4:$R$35,"FLAG")+COUNTIFS(Vendors!$A$4:$A$35,C71,Vendors!$N$4:$N$35,"FLAG")&gt;0,"FLAG","")</f>
        <v/>
      </c>
      <c r="P71" s="10">
        <f t="shared" si="13"/>
        <v>4</v>
      </c>
    </row>
    <row r="72" spans="1:16" x14ac:dyDescent="0.3">
      <c r="A72" t="s">
        <v>4410</v>
      </c>
      <c r="B72" s="7">
        <v>45843</v>
      </c>
      <c r="C72" t="s">
        <v>220</v>
      </c>
      <c r="D72" t="s">
        <v>3750</v>
      </c>
      <c r="E72">
        <v>224556.36</v>
      </c>
      <c r="F72" t="s">
        <v>4342</v>
      </c>
      <c r="G72" t="s">
        <v>1552</v>
      </c>
      <c r="H72" t="s">
        <v>196</v>
      </c>
      <c r="I72" s="10">
        <f t="shared" si="7"/>
        <v>1</v>
      </c>
      <c r="J72" s="12">
        <f t="shared" si="8"/>
        <v>224556.36</v>
      </c>
      <c r="K72" s="10" t="str">
        <f t="shared" si="9"/>
        <v/>
      </c>
      <c r="L72" s="10" t="str">
        <f t="shared" si="10"/>
        <v/>
      </c>
      <c r="M72" s="10" t="str">
        <f t="shared" si="11"/>
        <v/>
      </c>
      <c r="N72" s="10" t="str">
        <f t="shared" si="12"/>
        <v/>
      </c>
      <c r="O72" s="10" t="str">
        <f>IF(COUNTIFS(Vendors!$A$4:$A$35,C72,Vendors!$R$4:$R$35,"FLAG")+COUNTIFS(Vendors!$A$4:$A$35,C72,Vendors!$N$4:$N$35,"FLAG")&gt;0,"FLAG","")</f>
        <v/>
      </c>
      <c r="P72" s="10">
        <f t="shared" si="13"/>
        <v>2</v>
      </c>
    </row>
    <row r="73" spans="1:16" x14ac:dyDescent="0.3">
      <c r="A73" t="s">
        <v>4411</v>
      </c>
      <c r="B73" s="7">
        <v>45843</v>
      </c>
      <c r="C73" t="s">
        <v>218</v>
      </c>
      <c r="D73" t="s">
        <v>4158</v>
      </c>
      <c r="E73">
        <v>392379.12</v>
      </c>
      <c r="F73" t="s">
        <v>4342</v>
      </c>
      <c r="G73" t="s">
        <v>1552</v>
      </c>
      <c r="H73" t="s">
        <v>196</v>
      </c>
      <c r="I73" s="10">
        <f t="shared" si="7"/>
        <v>1</v>
      </c>
      <c r="J73" s="12">
        <f t="shared" si="8"/>
        <v>392379.12</v>
      </c>
      <c r="K73" s="10" t="str">
        <f t="shared" si="9"/>
        <v/>
      </c>
      <c r="L73" s="10" t="str">
        <f t="shared" si="10"/>
        <v/>
      </c>
      <c r="M73" s="10" t="str">
        <f t="shared" si="11"/>
        <v/>
      </c>
      <c r="N73" s="10" t="str">
        <f t="shared" si="12"/>
        <v/>
      </c>
      <c r="O73" s="10" t="str">
        <f>IF(COUNTIFS(Vendors!$A$4:$A$35,C73,Vendors!$R$4:$R$35,"FLAG")+COUNTIFS(Vendors!$A$4:$A$35,C73,Vendors!$N$4:$N$35,"FLAG")&gt;0,"FLAG","")</f>
        <v/>
      </c>
      <c r="P73" s="10">
        <f t="shared" si="13"/>
        <v>3</v>
      </c>
    </row>
    <row r="74" spans="1:16" x14ac:dyDescent="0.3">
      <c r="A74" t="s">
        <v>4412</v>
      </c>
      <c r="B74" s="7">
        <v>45845</v>
      </c>
      <c r="C74" t="s">
        <v>284</v>
      </c>
      <c r="D74" t="s">
        <v>3405</v>
      </c>
      <c r="E74">
        <v>229578.91</v>
      </c>
      <c r="F74" t="s">
        <v>4342</v>
      </c>
      <c r="G74" t="s">
        <v>1552</v>
      </c>
      <c r="H74" t="s">
        <v>196</v>
      </c>
      <c r="I74" s="10">
        <f t="shared" si="7"/>
        <v>1</v>
      </c>
      <c r="J74" s="12">
        <f t="shared" si="8"/>
        <v>229578.91</v>
      </c>
      <c r="K74" s="10" t="str">
        <f t="shared" si="9"/>
        <v/>
      </c>
      <c r="L74" s="10" t="str">
        <f t="shared" si="10"/>
        <v/>
      </c>
      <c r="M74" s="10" t="str">
        <f t="shared" si="11"/>
        <v/>
      </c>
      <c r="N74" s="10" t="str">
        <f t="shared" si="12"/>
        <v/>
      </c>
      <c r="O74" s="10" t="str">
        <f>IF(COUNTIFS(Vendors!$A$4:$A$35,C74,Vendors!$R$4:$R$35,"FLAG")+COUNTIFS(Vendors!$A$4:$A$35,C74,Vendors!$N$4:$N$35,"FLAG")&gt;0,"FLAG","")</f>
        <v/>
      </c>
      <c r="P74" s="10">
        <f t="shared" si="13"/>
        <v>2</v>
      </c>
    </row>
    <row r="75" spans="1:16" x14ac:dyDescent="0.3">
      <c r="A75" t="s">
        <v>4413</v>
      </c>
      <c r="B75" s="7">
        <v>45845</v>
      </c>
      <c r="C75" t="s">
        <v>231</v>
      </c>
      <c r="D75" t="s">
        <v>3766</v>
      </c>
      <c r="E75">
        <v>686942.49</v>
      </c>
      <c r="F75" t="s">
        <v>4342</v>
      </c>
      <c r="G75" t="s">
        <v>1552</v>
      </c>
      <c r="H75" t="s">
        <v>196</v>
      </c>
      <c r="I75" s="10">
        <f t="shared" si="7"/>
        <v>1</v>
      </c>
      <c r="J75" s="12">
        <f t="shared" si="8"/>
        <v>686942.49</v>
      </c>
      <c r="K75" s="10" t="str">
        <f t="shared" si="9"/>
        <v/>
      </c>
      <c r="L75" s="10" t="str">
        <f t="shared" si="10"/>
        <v/>
      </c>
      <c r="M75" s="10" t="str">
        <f t="shared" si="11"/>
        <v/>
      </c>
      <c r="N75" s="10" t="str">
        <f t="shared" si="12"/>
        <v/>
      </c>
      <c r="O75" s="10" t="str">
        <f>IF(COUNTIFS(Vendors!$A$4:$A$35,C75,Vendors!$R$4:$R$35,"FLAG")+COUNTIFS(Vendors!$A$4:$A$35,C75,Vendors!$N$4:$N$35,"FLAG")&gt;0,"FLAG","")</f>
        <v/>
      </c>
      <c r="P75" s="10">
        <f t="shared" si="13"/>
        <v>6</v>
      </c>
    </row>
    <row r="76" spans="1:16" x14ac:dyDescent="0.3">
      <c r="A76" t="s">
        <v>4414</v>
      </c>
      <c r="B76" s="7">
        <v>45845</v>
      </c>
      <c r="C76" t="s">
        <v>198</v>
      </c>
      <c r="D76" t="s">
        <v>4202</v>
      </c>
      <c r="E76">
        <v>352299.29</v>
      </c>
      <c r="F76" t="s">
        <v>4342</v>
      </c>
      <c r="G76" t="s">
        <v>1552</v>
      </c>
      <c r="H76" t="s">
        <v>196</v>
      </c>
      <c r="I76" s="10">
        <f t="shared" si="7"/>
        <v>1</v>
      </c>
      <c r="J76" s="12">
        <f t="shared" si="8"/>
        <v>352299.29</v>
      </c>
      <c r="K76" s="10" t="str">
        <f t="shared" si="9"/>
        <v/>
      </c>
      <c r="L76" s="10" t="str">
        <f t="shared" si="10"/>
        <v/>
      </c>
      <c r="M76" s="10" t="str">
        <f t="shared" si="11"/>
        <v/>
      </c>
      <c r="N76" s="10" t="str">
        <f t="shared" si="12"/>
        <v/>
      </c>
      <c r="O76" s="10" t="str">
        <f>IF(COUNTIFS(Vendors!$A$4:$A$35,C76,Vendors!$R$4:$R$35,"FLAG")+COUNTIFS(Vendors!$A$4:$A$35,C76,Vendors!$N$4:$N$35,"FLAG")&gt;0,"FLAG","")</f>
        <v/>
      </c>
      <c r="P76" s="10">
        <f t="shared" si="13"/>
        <v>3</v>
      </c>
    </row>
    <row r="77" spans="1:16" x14ac:dyDescent="0.3">
      <c r="A77" t="s">
        <v>4415</v>
      </c>
      <c r="B77" s="7">
        <v>45845</v>
      </c>
      <c r="C77" t="s">
        <v>277</v>
      </c>
      <c r="D77" t="s">
        <v>3637</v>
      </c>
      <c r="E77">
        <v>138257.91</v>
      </c>
      <c r="F77" t="s">
        <v>4342</v>
      </c>
      <c r="G77" t="s">
        <v>1552</v>
      </c>
      <c r="H77" t="s">
        <v>191</v>
      </c>
      <c r="I77" s="10">
        <f t="shared" si="7"/>
        <v>1</v>
      </c>
      <c r="J77" s="12">
        <f t="shared" si="8"/>
        <v>138257.91</v>
      </c>
      <c r="K77" s="10" t="str">
        <f t="shared" si="9"/>
        <v/>
      </c>
      <c r="L77" s="10" t="str">
        <f t="shared" si="10"/>
        <v/>
      </c>
      <c r="M77" s="10" t="str">
        <f t="shared" si="11"/>
        <v/>
      </c>
      <c r="N77" s="10" t="str">
        <f t="shared" si="12"/>
        <v/>
      </c>
      <c r="O77" s="10" t="str">
        <f>IF(COUNTIFS(Vendors!$A$4:$A$35,C77,Vendors!$R$4:$R$35,"FLAG")+COUNTIFS(Vendors!$A$4:$A$35,C77,Vendors!$N$4:$N$35,"FLAG")&gt;0,"FLAG","")</f>
        <v/>
      </c>
      <c r="P77" s="10">
        <f t="shared" si="13"/>
        <v>1</v>
      </c>
    </row>
    <row r="78" spans="1:16" x14ac:dyDescent="0.3">
      <c r="A78" t="s">
        <v>4416</v>
      </c>
      <c r="B78" s="7">
        <v>45846</v>
      </c>
      <c r="C78" t="s">
        <v>231</v>
      </c>
      <c r="D78" t="s">
        <v>4196</v>
      </c>
      <c r="E78">
        <v>571638.42000000004</v>
      </c>
      <c r="F78" t="s">
        <v>4342</v>
      </c>
      <c r="G78" t="s">
        <v>1552</v>
      </c>
      <c r="H78" t="s">
        <v>196</v>
      </c>
      <c r="I78" s="10">
        <f t="shared" si="7"/>
        <v>1</v>
      </c>
      <c r="J78" s="12">
        <f t="shared" si="8"/>
        <v>571638.42000000004</v>
      </c>
      <c r="K78" s="10" t="str">
        <f t="shared" si="9"/>
        <v/>
      </c>
      <c r="L78" s="10" t="str">
        <f t="shared" si="10"/>
        <v/>
      </c>
      <c r="M78" s="10" t="str">
        <f t="shared" si="11"/>
        <v/>
      </c>
      <c r="N78" s="10" t="str">
        <f t="shared" si="12"/>
        <v/>
      </c>
      <c r="O78" s="10" t="str">
        <f>IF(COUNTIFS(Vendors!$A$4:$A$35,C78,Vendors!$R$4:$R$35,"FLAG")+COUNTIFS(Vendors!$A$4:$A$35,C78,Vendors!$N$4:$N$35,"FLAG")&gt;0,"FLAG","")</f>
        <v/>
      </c>
      <c r="P78" s="10">
        <f t="shared" si="13"/>
        <v>5</v>
      </c>
    </row>
    <row r="79" spans="1:16" x14ac:dyDescent="0.3">
      <c r="A79" t="s">
        <v>4417</v>
      </c>
      <c r="B79" s="7">
        <v>45846</v>
      </c>
      <c r="C79" t="s">
        <v>241</v>
      </c>
      <c r="D79" t="s">
        <v>3277</v>
      </c>
      <c r="E79">
        <v>850026.85</v>
      </c>
      <c r="F79" t="s">
        <v>4342</v>
      </c>
      <c r="G79" t="s">
        <v>1552</v>
      </c>
      <c r="H79" t="s">
        <v>196</v>
      </c>
      <c r="I79" s="10">
        <f t="shared" si="7"/>
        <v>1</v>
      </c>
      <c r="J79" s="12">
        <f t="shared" si="8"/>
        <v>850026.85</v>
      </c>
      <c r="K79" s="10" t="str">
        <f t="shared" si="9"/>
        <v/>
      </c>
      <c r="L79" s="10" t="str">
        <f t="shared" si="10"/>
        <v/>
      </c>
      <c r="M79" s="10" t="str">
        <f t="shared" si="11"/>
        <v/>
      </c>
      <c r="N79" s="10" t="str">
        <f t="shared" si="12"/>
        <v/>
      </c>
      <c r="O79" s="10" t="str">
        <f>IF(COUNTIFS(Vendors!$A$4:$A$35,C79,Vendors!$R$4:$R$35,"FLAG")+COUNTIFS(Vendors!$A$4:$A$35,C79,Vendors!$N$4:$N$35,"FLAG")&gt;0,"FLAG","")</f>
        <v/>
      </c>
      <c r="P79" s="10">
        <f t="shared" si="13"/>
        <v>8</v>
      </c>
    </row>
    <row r="80" spans="1:16" x14ac:dyDescent="0.3">
      <c r="A80" t="s">
        <v>4418</v>
      </c>
      <c r="B80" s="7">
        <v>45846</v>
      </c>
      <c r="C80" t="s">
        <v>220</v>
      </c>
      <c r="D80" t="s">
        <v>3814</v>
      </c>
      <c r="E80">
        <v>160472.32999999999</v>
      </c>
      <c r="F80" t="s">
        <v>4342</v>
      </c>
      <c r="G80" t="s">
        <v>1552</v>
      </c>
      <c r="H80" t="s">
        <v>191</v>
      </c>
      <c r="I80" s="10">
        <f t="shared" si="7"/>
        <v>1</v>
      </c>
      <c r="J80" s="12">
        <f t="shared" si="8"/>
        <v>160472.32999999999</v>
      </c>
      <c r="K80" s="10" t="str">
        <f t="shared" si="9"/>
        <v/>
      </c>
      <c r="L80" s="10" t="str">
        <f t="shared" si="10"/>
        <v/>
      </c>
      <c r="M80" s="10" t="str">
        <f t="shared" si="11"/>
        <v/>
      </c>
      <c r="N80" s="10" t="str">
        <f t="shared" si="12"/>
        <v/>
      </c>
      <c r="O80" s="10" t="str">
        <f>IF(COUNTIFS(Vendors!$A$4:$A$35,C80,Vendors!$R$4:$R$35,"FLAG")+COUNTIFS(Vendors!$A$4:$A$35,C80,Vendors!$N$4:$N$35,"FLAG")&gt;0,"FLAG","")</f>
        <v/>
      </c>
      <c r="P80" s="10">
        <f t="shared" si="13"/>
        <v>1</v>
      </c>
    </row>
    <row r="81" spans="1:16" x14ac:dyDescent="0.3">
      <c r="A81" t="s">
        <v>4419</v>
      </c>
      <c r="B81" s="7">
        <v>45846</v>
      </c>
      <c r="C81" t="s">
        <v>247</v>
      </c>
      <c r="D81" t="s">
        <v>3930</v>
      </c>
      <c r="E81">
        <v>188304.74</v>
      </c>
      <c r="F81" t="s">
        <v>4342</v>
      </c>
      <c r="G81" t="s">
        <v>1552</v>
      </c>
      <c r="H81" t="s">
        <v>191</v>
      </c>
      <c r="I81" s="10">
        <f t="shared" si="7"/>
        <v>1</v>
      </c>
      <c r="J81" s="12">
        <f t="shared" si="8"/>
        <v>188304.74</v>
      </c>
      <c r="K81" s="10" t="str">
        <f t="shared" si="9"/>
        <v/>
      </c>
      <c r="L81" s="10" t="str">
        <f t="shared" si="10"/>
        <v/>
      </c>
      <c r="M81" s="10" t="str">
        <f t="shared" si="11"/>
        <v/>
      </c>
      <c r="N81" s="10" t="str">
        <f t="shared" si="12"/>
        <v/>
      </c>
      <c r="O81" s="10" t="str">
        <f>IF(COUNTIFS(Vendors!$A$4:$A$35,C81,Vendors!$R$4:$R$35,"FLAG")+COUNTIFS(Vendors!$A$4:$A$35,C81,Vendors!$N$4:$N$35,"FLAG")&gt;0,"FLAG","")</f>
        <v/>
      </c>
      <c r="P81" s="10">
        <f t="shared" si="13"/>
        <v>1</v>
      </c>
    </row>
    <row r="82" spans="1:16" x14ac:dyDescent="0.3">
      <c r="A82" t="s">
        <v>4420</v>
      </c>
      <c r="B82" s="7">
        <v>45846</v>
      </c>
      <c r="C82" t="s">
        <v>277</v>
      </c>
      <c r="D82" t="s">
        <v>4192</v>
      </c>
      <c r="E82">
        <v>254843.32</v>
      </c>
      <c r="F82" t="s">
        <v>4342</v>
      </c>
      <c r="G82" t="s">
        <v>1552</v>
      </c>
      <c r="H82" t="s">
        <v>196</v>
      </c>
      <c r="I82" s="10">
        <f t="shared" si="7"/>
        <v>1</v>
      </c>
      <c r="J82" s="12">
        <f t="shared" si="8"/>
        <v>254843.32</v>
      </c>
      <c r="K82" s="10" t="str">
        <f t="shared" si="9"/>
        <v/>
      </c>
      <c r="L82" s="10" t="str">
        <f t="shared" si="10"/>
        <v/>
      </c>
      <c r="M82" s="10" t="str">
        <f t="shared" si="11"/>
        <v/>
      </c>
      <c r="N82" s="10" t="str">
        <f t="shared" si="12"/>
        <v/>
      </c>
      <c r="O82" s="10" t="str">
        <f>IF(COUNTIFS(Vendors!$A$4:$A$35,C82,Vendors!$R$4:$R$35,"FLAG")+COUNTIFS(Vendors!$A$4:$A$35,C82,Vendors!$N$4:$N$35,"FLAG")&gt;0,"FLAG","")</f>
        <v/>
      </c>
      <c r="P82" s="10">
        <f t="shared" si="13"/>
        <v>2</v>
      </c>
    </row>
    <row r="83" spans="1:16" x14ac:dyDescent="0.3">
      <c r="A83" t="s">
        <v>4421</v>
      </c>
      <c r="B83" s="7">
        <v>45847</v>
      </c>
      <c r="C83" t="s">
        <v>311</v>
      </c>
      <c r="D83" t="s">
        <v>3673</v>
      </c>
      <c r="E83">
        <v>4186462.1</v>
      </c>
      <c r="F83" t="s">
        <v>4342</v>
      </c>
      <c r="G83" t="s">
        <v>1552</v>
      </c>
      <c r="H83" t="s">
        <v>196</v>
      </c>
      <c r="I83" s="10">
        <f t="shared" si="7"/>
        <v>1</v>
      </c>
      <c r="J83" s="12">
        <f t="shared" si="8"/>
        <v>4186462.1</v>
      </c>
      <c r="K83" s="10" t="str">
        <f t="shared" si="9"/>
        <v/>
      </c>
      <c r="L83" s="10" t="str">
        <f t="shared" si="10"/>
        <v/>
      </c>
      <c r="M83" s="10" t="str">
        <f t="shared" si="11"/>
        <v/>
      </c>
      <c r="N83" s="10" t="str">
        <f t="shared" si="12"/>
        <v/>
      </c>
      <c r="O83" s="10" t="str">
        <f>IF(COUNTIFS(Vendors!$A$4:$A$35,C83,Vendors!$R$4:$R$35,"FLAG")+COUNTIFS(Vendors!$A$4:$A$35,C83,Vendors!$N$4:$N$35,"FLAG")&gt;0,"FLAG","")</f>
        <v/>
      </c>
      <c r="P83" s="10">
        <f t="shared" si="13"/>
        <v>4</v>
      </c>
    </row>
    <row r="84" spans="1:16" x14ac:dyDescent="0.3">
      <c r="A84" t="s">
        <v>4422</v>
      </c>
      <c r="B84" s="7">
        <v>45848</v>
      </c>
      <c r="C84" t="s">
        <v>340</v>
      </c>
      <c r="D84" t="s">
        <v>3463</v>
      </c>
      <c r="E84">
        <v>5386430.7800000003</v>
      </c>
      <c r="F84" t="s">
        <v>4342</v>
      </c>
      <c r="G84" t="s">
        <v>1552</v>
      </c>
      <c r="H84" t="s">
        <v>196</v>
      </c>
      <c r="I84" s="10">
        <f t="shared" si="7"/>
        <v>1</v>
      </c>
      <c r="J84" s="12">
        <f t="shared" si="8"/>
        <v>5386430.7800000003</v>
      </c>
      <c r="K84" s="10" t="str">
        <f t="shared" si="9"/>
        <v/>
      </c>
      <c r="L84" s="10" t="str">
        <f t="shared" si="10"/>
        <v/>
      </c>
      <c r="M84" s="10" t="str">
        <f t="shared" si="11"/>
        <v/>
      </c>
      <c r="N84" s="10" t="str">
        <f t="shared" si="12"/>
        <v/>
      </c>
      <c r="O84" s="10" t="str">
        <f>IF(COUNTIFS(Vendors!$A$4:$A$35,C84,Vendors!$R$4:$R$35,"FLAG")+COUNTIFS(Vendors!$A$4:$A$35,C84,Vendors!$N$4:$N$35,"FLAG")&gt;0,"FLAG","")</f>
        <v/>
      </c>
      <c r="P84" s="10">
        <f t="shared" si="13"/>
        <v>5</v>
      </c>
    </row>
    <row r="85" spans="1:16" x14ac:dyDescent="0.3">
      <c r="A85" t="s">
        <v>4423</v>
      </c>
      <c r="B85" s="7">
        <v>45850</v>
      </c>
      <c r="C85" t="s">
        <v>241</v>
      </c>
      <c r="D85" t="s">
        <v>3231</v>
      </c>
      <c r="E85">
        <v>555375.31000000006</v>
      </c>
      <c r="F85" t="s">
        <v>4342</v>
      </c>
      <c r="G85" t="s">
        <v>1552</v>
      </c>
      <c r="H85" t="s">
        <v>196</v>
      </c>
      <c r="I85" s="10">
        <f t="shared" si="7"/>
        <v>1</v>
      </c>
      <c r="J85" s="12">
        <f t="shared" si="8"/>
        <v>555375.31000000006</v>
      </c>
      <c r="K85" s="10" t="str">
        <f t="shared" si="9"/>
        <v/>
      </c>
      <c r="L85" s="10" t="str">
        <f t="shared" si="10"/>
        <v/>
      </c>
      <c r="M85" s="10" t="str">
        <f t="shared" si="11"/>
        <v/>
      </c>
      <c r="N85" s="10" t="str">
        <f t="shared" si="12"/>
        <v/>
      </c>
      <c r="O85" s="10" t="str">
        <f>IF(COUNTIFS(Vendors!$A$4:$A$35,C85,Vendors!$R$4:$R$35,"FLAG")+COUNTIFS(Vendors!$A$4:$A$35,C85,Vendors!$N$4:$N$35,"FLAG")&gt;0,"FLAG","")</f>
        <v/>
      </c>
      <c r="P85" s="10">
        <f t="shared" si="13"/>
        <v>5</v>
      </c>
    </row>
    <row r="86" spans="1:16" x14ac:dyDescent="0.3">
      <c r="A86" t="s">
        <v>4424</v>
      </c>
      <c r="B86" s="7">
        <v>45850</v>
      </c>
      <c r="C86" t="s">
        <v>218</v>
      </c>
      <c r="D86" t="s">
        <v>3742</v>
      </c>
      <c r="E86">
        <v>273461.84000000003</v>
      </c>
      <c r="F86" t="s">
        <v>4342</v>
      </c>
      <c r="G86" t="s">
        <v>1552</v>
      </c>
      <c r="H86" t="s">
        <v>196</v>
      </c>
      <c r="I86" s="10">
        <f t="shared" si="7"/>
        <v>1</v>
      </c>
      <c r="J86" s="12">
        <f t="shared" si="8"/>
        <v>273461.84000000003</v>
      </c>
      <c r="K86" s="10" t="str">
        <f t="shared" si="9"/>
        <v/>
      </c>
      <c r="L86" s="10" t="str">
        <f t="shared" si="10"/>
        <v/>
      </c>
      <c r="M86" s="10" t="str">
        <f t="shared" si="11"/>
        <v/>
      </c>
      <c r="N86" s="10" t="str">
        <f t="shared" si="12"/>
        <v/>
      </c>
      <c r="O86" s="10" t="str">
        <f>IF(COUNTIFS(Vendors!$A$4:$A$35,C86,Vendors!$R$4:$R$35,"FLAG")+COUNTIFS(Vendors!$A$4:$A$35,C86,Vendors!$N$4:$N$35,"FLAG")&gt;0,"FLAG","")</f>
        <v/>
      </c>
      <c r="P86" s="10">
        <f t="shared" si="13"/>
        <v>2</v>
      </c>
    </row>
    <row r="87" spans="1:16" x14ac:dyDescent="0.3">
      <c r="A87" t="s">
        <v>4425</v>
      </c>
      <c r="B87" s="7">
        <v>45852</v>
      </c>
      <c r="C87" t="s">
        <v>239</v>
      </c>
      <c r="D87" t="s">
        <v>3864</v>
      </c>
      <c r="E87">
        <v>425373.31</v>
      </c>
      <c r="F87" t="s">
        <v>4342</v>
      </c>
      <c r="G87" t="s">
        <v>1552</v>
      </c>
      <c r="H87" t="s">
        <v>196</v>
      </c>
      <c r="I87" s="10">
        <f t="shared" si="7"/>
        <v>1</v>
      </c>
      <c r="J87" s="12">
        <f t="shared" si="8"/>
        <v>425373.31</v>
      </c>
      <c r="K87" s="10" t="str">
        <f t="shared" si="9"/>
        <v/>
      </c>
      <c r="L87" s="10" t="str">
        <f t="shared" si="10"/>
        <v/>
      </c>
      <c r="M87" s="10" t="str">
        <f t="shared" si="11"/>
        <v/>
      </c>
      <c r="N87" s="10" t="str">
        <f t="shared" si="12"/>
        <v/>
      </c>
      <c r="O87" s="10" t="str">
        <f>IF(COUNTIFS(Vendors!$A$4:$A$35,C87,Vendors!$R$4:$R$35,"FLAG")+COUNTIFS(Vendors!$A$4:$A$35,C87,Vendors!$N$4:$N$35,"FLAG")&gt;0,"FLAG","")</f>
        <v/>
      </c>
      <c r="P87" s="10">
        <f t="shared" si="13"/>
        <v>4</v>
      </c>
    </row>
    <row r="88" spans="1:16" x14ac:dyDescent="0.3">
      <c r="A88" t="s">
        <v>4426</v>
      </c>
      <c r="B88" s="7">
        <v>45852</v>
      </c>
      <c r="C88" t="s">
        <v>253</v>
      </c>
      <c r="D88" t="s">
        <v>4256</v>
      </c>
      <c r="E88">
        <v>97698.25</v>
      </c>
      <c r="F88" t="s">
        <v>4342</v>
      </c>
      <c r="G88" t="s">
        <v>1552</v>
      </c>
      <c r="H88" t="s">
        <v>191</v>
      </c>
      <c r="I88" s="10">
        <f t="shared" si="7"/>
        <v>1</v>
      </c>
      <c r="J88" s="12">
        <f t="shared" si="8"/>
        <v>97698.25</v>
      </c>
      <c r="K88" s="10" t="str">
        <f t="shared" si="9"/>
        <v/>
      </c>
      <c r="L88" s="10" t="str">
        <f t="shared" si="10"/>
        <v/>
      </c>
      <c r="M88" s="10" t="str">
        <f t="shared" si="11"/>
        <v/>
      </c>
      <c r="N88" s="10" t="str">
        <f t="shared" si="12"/>
        <v/>
      </c>
      <c r="O88" s="10" t="str">
        <f>IF(COUNTIFS(Vendors!$A$4:$A$35,C88,Vendors!$R$4:$R$35,"FLAG")+COUNTIFS(Vendors!$A$4:$A$35,C88,Vendors!$N$4:$N$35,"FLAG")&gt;0,"FLAG","")</f>
        <v/>
      </c>
      <c r="P88" s="10">
        <f t="shared" si="13"/>
        <v>9</v>
      </c>
    </row>
    <row r="89" spans="1:16" x14ac:dyDescent="0.3">
      <c r="A89" t="s">
        <v>4427</v>
      </c>
      <c r="B89" s="7">
        <v>45853</v>
      </c>
      <c r="C89" t="s">
        <v>253</v>
      </c>
      <c r="D89" t="s">
        <v>4070</v>
      </c>
      <c r="E89">
        <v>60843.519999999997</v>
      </c>
      <c r="F89" t="s">
        <v>4342</v>
      </c>
      <c r="G89" t="s">
        <v>1552</v>
      </c>
      <c r="H89" t="s">
        <v>191</v>
      </c>
      <c r="I89" s="10">
        <f t="shared" si="7"/>
        <v>1</v>
      </c>
      <c r="J89" s="12">
        <f t="shared" si="8"/>
        <v>60843.519999999997</v>
      </c>
      <c r="K89" s="10" t="str">
        <f t="shared" si="9"/>
        <v/>
      </c>
      <c r="L89" s="10" t="str">
        <f t="shared" si="10"/>
        <v/>
      </c>
      <c r="M89" s="10" t="str">
        <f t="shared" si="11"/>
        <v/>
      </c>
      <c r="N89" s="10" t="str">
        <f t="shared" si="12"/>
        <v/>
      </c>
      <c r="O89" s="10" t="str">
        <f>IF(COUNTIFS(Vendors!$A$4:$A$35,C89,Vendors!$R$4:$R$35,"FLAG")+COUNTIFS(Vendors!$A$4:$A$35,C89,Vendors!$N$4:$N$35,"FLAG")&gt;0,"FLAG","")</f>
        <v/>
      </c>
      <c r="P89" s="10">
        <f t="shared" si="13"/>
        <v>6</v>
      </c>
    </row>
    <row r="90" spans="1:16" x14ac:dyDescent="0.3">
      <c r="A90" t="s">
        <v>4428</v>
      </c>
      <c r="B90" s="7">
        <v>45854</v>
      </c>
      <c r="C90" t="s">
        <v>266</v>
      </c>
      <c r="D90" t="s">
        <v>4302</v>
      </c>
      <c r="E90">
        <v>255505.34</v>
      </c>
      <c r="F90" t="s">
        <v>4342</v>
      </c>
      <c r="G90" t="s">
        <v>1552</v>
      </c>
      <c r="H90" t="s">
        <v>196</v>
      </c>
      <c r="I90" s="10">
        <f t="shared" si="7"/>
        <v>1</v>
      </c>
      <c r="J90" s="12">
        <f t="shared" si="8"/>
        <v>255505.34</v>
      </c>
      <c r="K90" s="10" t="str">
        <f t="shared" si="9"/>
        <v/>
      </c>
      <c r="L90" s="10" t="str">
        <f t="shared" si="10"/>
        <v/>
      </c>
      <c r="M90" s="10" t="str">
        <f t="shared" si="11"/>
        <v/>
      </c>
      <c r="N90" s="10" t="str">
        <f t="shared" si="12"/>
        <v/>
      </c>
      <c r="O90" s="10" t="str">
        <f>IF(COUNTIFS(Vendors!$A$4:$A$35,C90,Vendors!$R$4:$R$35,"FLAG")+COUNTIFS(Vendors!$A$4:$A$35,C90,Vendors!$N$4:$N$35,"FLAG")&gt;0,"FLAG","")</f>
        <v/>
      </c>
      <c r="P90" s="10">
        <f t="shared" si="13"/>
        <v>2</v>
      </c>
    </row>
    <row r="91" spans="1:16" x14ac:dyDescent="0.3">
      <c r="A91" t="s">
        <v>4429</v>
      </c>
      <c r="B91" s="7">
        <v>45855</v>
      </c>
      <c r="C91" t="s">
        <v>262</v>
      </c>
      <c r="D91" t="s">
        <v>3786</v>
      </c>
      <c r="E91">
        <v>838656.44</v>
      </c>
      <c r="F91" t="s">
        <v>4342</v>
      </c>
      <c r="G91" t="s">
        <v>1552</v>
      </c>
      <c r="H91" t="s">
        <v>196</v>
      </c>
      <c r="I91" s="10">
        <f t="shared" si="7"/>
        <v>1</v>
      </c>
      <c r="J91" s="12">
        <f t="shared" si="8"/>
        <v>838656.44</v>
      </c>
      <c r="K91" s="10" t="str">
        <f t="shared" si="9"/>
        <v/>
      </c>
      <c r="L91" s="10" t="str">
        <f t="shared" si="10"/>
        <v/>
      </c>
      <c r="M91" s="10" t="str">
        <f t="shared" si="11"/>
        <v/>
      </c>
      <c r="N91" s="10" t="str">
        <f t="shared" si="12"/>
        <v/>
      </c>
      <c r="O91" s="10" t="str">
        <f>IF(COUNTIFS(Vendors!$A$4:$A$35,C91,Vendors!$R$4:$R$35,"FLAG")+COUNTIFS(Vendors!$A$4:$A$35,C91,Vendors!$N$4:$N$35,"FLAG")&gt;0,"FLAG","")</f>
        <v/>
      </c>
      <c r="P91" s="10">
        <f t="shared" si="13"/>
        <v>8</v>
      </c>
    </row>
    <row r="92" spans="1:16" x14ac:dyDescent="0.3">
      <c r="A92" t="s">
        <v>4430</v>
      </c>
      <c r="B92" s="7">
        <v>45855</v>
      </c>
      <c r="C92" t="s">
        <v>224</v>
      </c>
      <c r="D92" t="s">
        <v>4264</v>
      </c>
      <c r="E92">
        <v>897249.85</v>
      </c>
      <c r="F92" t="s">
        <v>4342</v>
      </c>
      <c r="G92" t="s">
        <v>1552</v>
      </c>
      <c r="H92" t="s">
        <v>196</v>
      </c>
      <c r="I92" s="10">
        <f t="shared" si="7"/>
        <v>1</v>
      </c>
      <c r="J92" s="12">
        <f t="shared" si="8"/>
        <v>897249.85</v>
      </c>
      <c r="K92" s="10" t="str">
        <f t="shared" si="9"/>
        <v/>
      </c>
      <c r="L92" s="10" t="str">
        <f t="shared" si="10"/>
        <v/>
      </c>
      <c r="M92" s="10" t="str">
        <f t="shared" si="11"/>
        <v/>
      </c>
      <c r="N92" s="10" t="str">
        <f t="shared" si="12"/>
        <v/>
      </c>
      <c r="O92" s="10" t="str">
        <f>IF(COUNTIFS(Vendors!$A$4:$A$35,C92,Vendors!$R$4:$R$35,"FLAG")+COUNTIFS(Vendors!$A$4:$A$35,C92,Vendors!$N$4:$N$35,"FLAG")&gt;0,"FLAG","")</f>
        <v/>
      </c>
      <c r="P92" s="10">
        <f t="shared" si="13"/>
        <v>8</v>
      </c>
    </row>
    <row r="93" spans="1:16" x14ac:dyDescent="0.3">
      <c r="A93" t="s">
        <v>4431</v>
      </c>
      <c r="B93" s="7">
        <v>45857</v>
      </c>
      <c r="C93" t="s">
        <v>247</v>
      </c>
      <c r="D93" t="s">
        <v>3367</v>
      </c>
      <c r="E93">
        <v>71736.72</v>
      </c>
      <c r="F93" t="s">
        <v>4342</v>
      </c>
      <c r="G93" t="s">
        <v>1552</v>
      </c>
      <c r="H93" t="s">
        <v>191</v>
      </c>
      <c r="I93" s="10">
        <f t="shared" si="7"/>
        <v>1</v>
      </c>
      <c r="J93" s="12">
        <f t="shared" si="8"/>
        <v>71736.72</v>
      </c>
      <c r="K93" s="10" t="str">
        <f t="shared" si="9"/>
        <v/>
      </c>
      <c r="L93" s="10" t="str">
        <f t="shared" si="10"/>
        <v/>
      </c>
      <c r="M93" s="10" t="str">
        <f t="shared" si="11"/>
        <v/>
      </c>
      <c r="N93" s="10" t="str">
        <f t="shared" si="12"/>
        <v/>
      </c>
      <c r="O93" s="10" t="str">
        <f>IF(COUNTIFS(Vendors!$A$4:$A$35,C93,Vendors!$R$4:$R$35,"FLAG")+COUNTIFS(Vendors!$A$4:$A$35,C93,Vendors!$N$4:$N$35,"FLAG")&gt;0,"FLAG","")</f>
        <v/>
      </c>
      <c r="P93" s="10">
        <f t="shared" si="13"/>
        <v>7</v>
      </c>
    </row>
    <row r="94" spans="1:16" x14ac:dyDescent="0.3">
      <c r="A94" t="s">
        <v>4432</v>
      </c>
      <c r="B94" s="7">
        <v>45859</v>
      </c>
      <c r="C94" t="s">
        <v>215</v>
      </c>
      <c r="D94" t="s">
        <v>3369</v>
      </c>
      <c r="E94">
        <v>813868.05</v>
      </c>
      <c r="F94" t="s">
        <v>4342</v>
      </c>
      <c r="G94" t="s">
        <v>1552</v>
      </c>
      <c r="H94" t="s">
        <v>196</v>
      </c>
      <c r="I94" s="10">
        <f t="shared" si="7"/>
        <v>1</v>
      </c>
      <c r="J94" s="12">
        <f t="shared" si="8"/>
        <v>813868.05</v>
      </c>
      <c r="K94" s="10" t="str">
        <f t="shared" si="9"/>
        <v/>
      </c>
      <c r="L94" s="10" t="str">
        <f t="shared" si="10"/>
        <v/>
      </c>
      <c r="M94" s="10" t="str">
        <f t="shared" si="11"/>
        <v/>
      </c>
      <c r="N94" s="10" t="str">
        <f t="shared" si="12"/>
        <v/>
      </c>
      <c r="O94" s="10" t="str">
        <f>IF(COUNTIFS(Vendors!$A$4:$A$35,C94,Vendors!$R$4:$R$35,"FLAG")+COUNTIFS(Vendors!$A$4:$A$35,C94,Vendors!$N$4:$N$35,"FLAG")&gt;0,"FLAG","")</f>
        <v/>
      </c>
      <c r="P94" s="10">
        <f t="shared" si="13"/>
        <v>8</v>
      </c>
    </row>
    <row r="95" spans="1:16" x14ac:dyDescent="0.3">
      <c r="A95" t="s">
        <v>4433</v>
      </c>
      <c r="B95" s="7">
        <v>45859</v>
      </c>
      <c r="C95" t="s">
        <v>210</v>
      </c>
      <c r="D95" t="s">
        <v>4276</v>
      </c>
      <c r="E95">
        <v>377851.76</v>
      </c>
      <c r="F95" t="s">
        <v>4342</v>
      </c>
      <c r="G95" t="s">
        <v>1552</v>
      </c>
      <c r="H95" t="s">
        <v>196</v>
      </c>
      <c r="I95" s="10">
        <f t="shared" si="7"/>
        <v>1</v>
      </c>
      <c r="J95" s="12">
        <f t="shared" si="8"/>
        <v>377851.76</v>
      </c>
      <c r="K95" s="10" t="str">
        <f t="shared" si="9"/>
        <v/>
      </c>
      <c r="L95" s="10" t="str">
        <f t="shared" si="10"/>
        <v/>
      </c>
      <c r="M95" s="10" t="str">
        <f t="shared" si="11"/>
        <v/>
      </c>
      <c r="N95" s="10" t="str">
        <f t="shared" si="12"/>
        <v/>
      </c>
      <c r="O95" s="10" t="str">
        <f>IF(COUNTIFS(Vendors!$A$4:$A$35,C95,Vendors!$R$4:$R$35,"FLAG")+COUNTIFS(Vendors!$A$4:$A$35,C95,Vendors!$N$4:$N$35,"FLAG")&gt;0,"FLAG","")</f>
        <v/>
      </c>
      <c r="P95" s="10">
        <f t="shared" si="13"/>
        <v>3</v>
      </c>
    </row>
    <row r="96" spans="1:16" x14ac:dyDescent="0.3">
      <c r="A96" t="s">
        <v>4434</v>
      </c>
      <c r="B96" s="7">
        <v>45859</v>
      </c>
      <c r="C96" t="s">
        <v>266</v>
      </c>
      <c r="D96" t="s">
        <v>4212</v>
      </c>
      <c r="E96">
        <v>851307.06</v>
      </c>
      <c r="F96" t="s">
        <v>4342</v>
      </c>
      <c r="G96" t="s">
        <v>1552</v>
      </c>
      <c r="H96" t="s">
        <v>196</v>
      </c>
      <c r="I96" s="10">
        <f t="shared" si="7"/>
        <v>1</v>
      </c>
      <c r="J96" s="12">
        <f t="shared" si="8"/>
        <v>851307.06</v>
      </c>
      <c r="K96" s="10" t="str">
        <f t="shared" si="9"/>
        <v/>
      </c>
      <c r="L96" s="10" t="str">
        <f t="shared" si="10"/>
        <v/>
      </c>
      <c r="M96" s="10" t="str">
        <f t="shared" si="11"/>
        <v/>
      </c>
      <c r="N96" s="10" t="str">
        <f t="shared" si="12"/>
        <v/>
      </c>
      <c r="O96" s="10" t="str">
        <f>IF(COUNTIFS(Vendors!$A$4:$A$35,C96,Vendors!$R$4:$R$35,"FLAG")+COUNTIFS(Vendors!$A$4:$A$35,C96,Vendors!$N$4:$N$35,"FLAG")&gt;0,"FLAG","")</f>
        <v/>
      </c>
      <c r="P96" s="10">
        <f t="shared" si="13"/>
        <v>8</v>
      </c>
    </row>
    <row r="97" spans="1:16" x14ac:dyDescent="0.3">
      <c r="A97" t="s">
        <v>4435</v>
      </c>
      <c r="B97" s="7">
        <v>45859</v>
      </c>
      <c r="C97" t="s">
        <v>235</v>
      </c>
      <c r="D97" t="s">
        <v>3475</v>
      </c>
      <c r="E97">
        <v>0</v>
      </c>
      <c r="F97" t="s">
        <v>4342</v>
      </c>
      <c r="G97" t="s">
        <v>1552</v>
      </c>
      <c r="H97" t="s">
        <v>191</v>
      </c>
      <c r="I97" s="10">
        <f t="shared" si="7"/>
        <v>1</v>
      </c>
      <c r="J97" s="12">
        <f t="shared" si="8"/>
        <v>0</v>
      </c>
      <c r="K97" s="10" t="str">
        <f t="shared" si="9"/>
        <v/>
      </c>
      <c r="L97" s="10" t="str">
        <f t="shared" si="10"/>
        <v/>
      </c>
      <c r="M97" s="10" t="str">
        <f t="shared" si="11"/>
        <v/>
      </c>
      <c r="N97" s="10" t="str">
        <f t="shared" si="12"/>
        <v/>
      </c>
      <c r="O97" s="10" t="str">
        <f>IF(COUNTIFS(Vendors!$A$4:$A$35,C97,Vendors!$R$4:$R$35,"FLAG")+COUNTIFS(Vendors!$A$4:$A$35,C97,Vendors!$N$4:$N$35,"FLAG")&gt;0,"FLAG","")</f>
        <v/>
      </c>
      <c r="P97" s="10">
        <f t="shared" si="13"/>
        <v>0</v>
      </c>
    </row>
    <row r="98" spans="1:16" x14ac:dyDescent="0.3">
      <c r="A98" t="s">
        <v>4436</v>
      </c>
      <c r="B98" s="7">
        <v>45860</v>
      </c>
      <c r="C98" t="s">
        <v>218</v>
      </c>
      <c r="D98" t="s">
        <v>3594</v>
      </c>
      <c r="E98">
        <v>424481.39</v>
      </c>
      <c r="F98" t="s">
        <v>4342</v>
      </c>
      <c r="G98" t="s">
        <v>1552</v>
      </c>
      <c r="H98" t="s">
        <v>196</v>
      </c>
      <c r="I98" s="10">
        <f t="shared" si="7"/>
        <v>1</v>
      </c>
      <c r="J98" s="12">
        <f t="shared" si="8"/>
        <v>424481.39</v>
      </c>
      <c r="K98" s="10" t="str">
        <f t="shared" si="9"/>
        <v/>
      </c>
      <c r="L98" s="10" t="str">
        <f t="shared" si="10"/>
        <v/>
      </c>
      <c r="M98" s="10" t="str">
        <f t="shared" si="11"/>
        <v/>
      </c>
      <c r="N98" s="10" t="str">
        <f t="shared" si="12"/>
        <v/>
      </c>
      <c r="O98" s="10" t="str">
        <f>IF(COUNTIFS(Vendors!$A$4:$A$35,C98,Vendors!$R$4:$R$35,"FLAG")+COUNTIFS(Vendors!$A$4:$A$35,C98,Vendors!$N$4:$N$35,"FLAG")&gt;0,"FLAG","")</f>
        <v/>
      </c>
      <c r="P98" s="10">
        <f t="shared" si="13"/>
        <v>4</v>
      </c>
    </row>
    <row r="99" spans="1:16" x14ac:dyDescent="0.3">
      <c r="A99" t="s">
        <v>4437</v>
      </c>
      <c r="B99" s="7">
        <v>45860</v>
      </c>
      <c r="C99" t="s">
        <v>210</v>
      </c>
      <c r="D99" t="s">
        <v>3898</v>
      </c>
      <c r="E99">
        <v>244838.67</v>
      </c>
      <c r="F99" t="s">
        <v>4342</v>
      </c>
      <c r="G99" t="s">
        <v>1552</v>
      </c>
      <c r="H99" t="s">
        <v>196</v>
      </c>
      <c r="I99" s="10">
        <f t="shared" si="7"/>
        <v>1</v>
      </c>
      <c r="J99" s="12">
        <f t="shared" si="8"/>
        <v>244838.67</v>
      </c>
      <c r="K99" s="10" t="str">
        <f t="shared" si="9"/>
        <v/>
      </c>
      <c r="L99" s="10" t="str">
        <f t="shared" si="10"/>
        <v/>
      </c>
      <c r="M99" s="10" t="str">
        <f t="shared" si="11"/>
        <v/>
      </c>
      <c r="N99" s="10" t="str">
        <f t="shared" si="12"/>
        <v/>
      </c>
      <c r="O99" s="10" t="str">
        <f>IF(COUNTIFS(Vendors!$A$4:$A$35,C99,Vendors!$R$4:$R$35,"FLAG")+COUNTIFS(Vendors!$A$4:$A$35,C99,Vendors!$N$4:$N$35,"FLAG")&gt;0,"FLAG","")</f>
        <v/>
      </c>
      <c r="P99" s="10">
        <f t="shared" si="13"/>
        <v>2</v>
      </c>
    </row>
    <row r="100" spans="1:16" x14ac:dyDescent="0.3">
      <c r="A100" t="s">
        <v>4438</v>
      </c>
      <c r="B100" s="7">
        <v>45860</v>
      </c>
      <c r="C100" t="s">
        <v>202</v>
      </c>
      <c r="D100" t="s">
        <v>3195</v>
      </c>
      <c r="E100">
        <v>29433.919999999998</v>
      </c>
      <c r="F100" t="s">
        <v>4342</v>
      </c>
      <c r="G100" t="s">
        <v>1552</v>
      </c>
      <c r="H100" t="s">
        <v>191</v>
      </c>
      <c r="I100" s="10">
        <f t="shared" si="7"/>
        <v>1</v>
      </c>
      <c r="J100" s="12">
        <f t="shared" si="8"/>
        <v>29433.919999999998</v>
      </c>
      <c r="K100" s="10" t="str">
        <f t="shared" si="9"/>
        <v/>
      </c>
      <c r="L100" s="10" t="str">
        <f t="shared" si="10"/>
        <v/>
      </c>
      <c r="M100" s="10" t="str">
        <f t="shared" si="11"/>
        <v/>
      </c>
      <c r="N100" s="10" t="str">
        <f t="shared" si="12"/>
        <v/>
      </c>
      <c r="O100" s="10" t="str">
        <f>IF(COUNTIFS(Vendors!$A$4:$A$35,C100,Vendors!$R$4:$R$35,"FLAG")+COUNTIFS(Vendors!$A$4:$A$35,C100,Vendors!$N$4:$N$35,"FLAG")&gt;0,"FLAG","")</f>
        <v/>
      </c>
      <c r="P100" s="10">
        <f t="shared" si="13"/>
        <v>2</v>
      </c>
    </row>
    <row r="101" spans="1:16" x14ac:dyDescent="0.3">
      <c r="A101" t="s">
        <v>4439</v>
      </c>
      <c r="B101" s="7">
        <v>45861</v>
      </c>
      <c r="C101" t="s">
        <v>340</v>
      </c>
      <c r="D101" t="s">
        <v>3552</v>
      </c>
      <c r="E101">
        <v>2143065.7999999998</v>
      </c>
      <c r="F101" t="s">
        <v>4342</v>
      </c>
      <c r="G101" t="s">
        <v>1552</v>
      </c>
      <c r="H101" t="s">
        <v>196</v>
      </c>
      <c r="I101" s="10">
        <f t="shared" si="7"/>
        <v>1</v>
      </c>
      <c r="J101" s="12">
        <f t="shared" si="8"/>
        <v>2143065.7999999998</v>
      </c>
      <c r="K101" s="10" t="str">
        <f t="shared" si="9"/>
        <v/>
      </c>
      <c r="L101" s="10" t="str">
        <f t="shared" si="10"/>
        <v/>
      </c>
      <c r="M101" s="10" t="str">
        <f t="shared" si="11"/>
        <v/>
      </c>
      <c r="N101" s="10" t="str">
        <f t="shared" si="12"/>
        <v/>
      </c>
      <c r="O101" s="10" t="str">
        <f>IF(COUNTIFS(Vendors!$A$4:$A$35,C101,Vendors!$R$4:$R$35,"FLAG")+COUNTIFS(Vendors!$A$4:$A$35,C101,Vendors!$N$4:$N$35,"FLAG")&gt;0,"FLAG","")</f>
        <v/>
      </c>
      <c r="P101" s="10">
        <f t="shared" si="13"/>
        <v>2</v>
      </c>
    </row>
    <row r="102" spans="1:16" x14ac:dyDescent="0.3">
      <c r="A102" t="s">
        <v>4440</v>
      </c>
      <c r="B102" s="7">
        <v>45861</v>
      </c>
      <c r="C102" t="s">
        <v>239</v>
      </c>
      <c r="D102" t="s">
        <v>3528</v>
      </c>
      <c r="E102">
        <v>299643.06</v>
      </c>
      <c r="F102" t="s">
        <v>4342</v>
      </c>
      <c r="G102" t="s">
        <v>1552</v>
      </c>
      <c r="H102" t="s">
        <v>196</v>
      </c>
      <c r="I102" s="10">
        <f t="shared" si="7"/>
        <v>1</v>
      </c>
      <c r="J102" s="12">
        <f t="shared" si="8"/>
        <v>299643.06</v>
      </c>
      <c r="K102" s="10" t="str">
        <f t="shared" si="9"/>
        <v/>
      </c>
      <c r="L102" s="10" t="str">
        <f t="shared" si="10"/>
        <v/>
      </c>
      <c r="M102" s="10" t="str">
        <f t="shared" si="11"/>
        <v/>
      </c>
      <c r="N102" s="10" t="str">
        <f t="shared" si="12"/>
        <v/>
      </c>
      <c r="O102" s="10" t="str">
        <f>IF(COUNTIFS(Vendors!$A$4:$A$35,C102,Vendors!$R$4:$R$35,"FLAG")+COUNTIFS(Vendors!$A$4:$A$35,C102,Vendors!$N$4:$N$35,"FLAG")&gt;0,"FLAG","")</f>
        <v/>
      </c>
      <c r="P102" s="10">
        <f t="shared" si="13"/>
        <v>2</v>
      </c>
    </row>
    <row r="103" spans="1:16" x14ac:dyDescent="0.3">
      <c r="A103" t="s">
        <v>4441</v>
      </c>
      <c r="B103" s="7">
        <v>45862</v>
      </c>
      <c r="C103" t="s">
        <v>277</v>
      </c>
      <c r="D103" t="s">
        <v>3810</v>
      </c>
      <c r="E103">
        <v>262074.81</v>
      </c>
      <c r="F103" t="s">
        <v>4342</v>
      </c>
      <c r="G103" t="s">
        <v>1552</v>
      </c>
      <c r="H103" t="s">
        <v>196</v>
      </c>
      <c r="I103" s="10">
        <f t="shared" si="7"/>
        <v>1</v>
      </c>
      <c r="J103" s="12">
        <f t="shared" si="8"/>
        <v>262074.81</v>
      </c>
      <c r="K103" s="10" t="str">
        <f t="shared" si="9"/>
        <v/>
      </c>
      <c r="L103" s="10" t="str">
        <f t="shared" si="10"/>
        <v/>
      </c>
      <c r="M103" s="10" t="str">
        <f t="shared" si="11"/>
        <v/>
      </c>
      <c r="N103" s="10" t="str">
        <f t="shared" si="12"/>
        <v/>
      </c>
      <c r="O103" s="10" t="str">
        <f>IF(COUNTIFS(Vendors!$A$4:$A$35,C103,Vendors!$R$4:$R$35,"FLAG")+COUNTIFS(Vendors!$A$4:$A$35,C103,Vendors!$N$4:$N$35,"FLAG")&gt;0,"FLAG","")</f>
        <v/>
      </c>
      <c r="P103" s="10">
        <f t="shared" si="13"/>
        <v>2</v>
      </c>
    </row>
    <row r="104" spans="1:16" x14ac:dyDescent="0.3">
      <c r="A104" t="s">
        <v>4442</v>
      </c>
      <c r="B104" s="7">
        <v>45862</v>
      </c>
      <c r="C104" t="s">
        <v>305</v>
      </c>
      <c r="D104" t="s">
        <v>3341</v>
      </c>
      <c r="E104">
        <v>41769.089999999997</v>
      </c>
      <c r="F104" t="s">
        <v>4342</v>
      </c>
      <c r="G104" t="s">
        <v>1552</v>
      </c>
      <c r="H104" t="s">
        <v>191</v>
      </c>
      <c r="I104" s="10">
        <f t="shared" si="7"/>
        <v>1</v>
      </c>
      <c r="J104" s="12">
        <f t="shared" si="8"/>
        <v>41769.089999999997</v>
      </c>
      <c r="K104" s="10" t="str">
        <f t="shared" si="9"/>
        <v/>
      </c>
      <c r="L104" s="10" t="str">
        <f t="shared" si="10"/>
        <v/>
      </c>
      <c r="M104" s="10" t="str">
        <f t="shared" si="11"/>
        <v/>
      </c>
      <c r="N104" s="10" t="str">
        <f t="shared" si="12"/>
        <v/>
      </c>
      <c r="O104" s="10" t="str">
        <f>IF(COUNTIFS(Vendors!$A$4:$A$35,C104,Vendors!$R$4:$R$35,"FLAG")+COUNTIFS(Vendors!$A$4:$A$35,C104,Vendors!$N$4:$N$35,"FLAG")&gt;0,"FLAG","")</f>
        <v/>
      </c>
      <c r="P104" s="10">
        <f t="shared" si="13"/>
        <v>4</v>
      </c>
    </row>
    <row r="105" spans="1:16" x14ac:dyDescent="0.3">
      <c r="A105" t="s">
        <v>4443</v>
      </c>
      <c r="B105" s="7">
        <v>45862</v>
      </c>
      <c r="C105" t="s">
        <v>202</v>
      </c>
      <c r="D105" t="s">
        <v>3507</v>
      </c>
      <c r="E105">
        <v>562842.89</v>
      </c>
      <c r="F105" t="s">
        <v>4342</v>
      </c>
      <c r="G105" t="s">
        <v>1552</v>
      </c>
      <c r="H105" t="s">
        <v>196</v>
      </c>
      <c r="I105" s="10">
        <f t="shared" si="7"/>
        <v>1</v>
      </c>
      <c r="J105" s="12">
        <f t="shared" si="8"/>
        <v>562842.89</v>
      </c>
      <c r="K105" s="10" t="str">
        <f t="shared" si="9"/>
        <v/>
      </c>
      <c r="L105" s="10" t="str">
        <f t="shared" si="10"/>
        <v/>
      </c>
      <c r="M105" s="10" t="str">
        <f t="shared" si="11"/>
        <v/>
      </c>
      <c r="N105" s="10" t="str">
        <f t="shared" si="12"/>
        <v/>
      </c>
      <c r="O105" s="10" t="str">
        <f>IF(COUNTIFS(Vendors!$A$4:$A$35,C105,Vendors!$R$4:$R$35,"FLAG")+COUNTIFS(Vendors!$A$4:$A$35,C105,Vendors!$N$4:$N$35,"FLAG")&gt;0,"FLAG","")</f>
        <v/>
      </c>
      <c r="P105" s="10">
        <f t="shared" si="13"/>
        <v>5</v>
      </c>
    </row>
    <row r="106" spans="1:16" x14ac:dyDescent="0.3">
      <c r="A106" t="s">
        <v>4444</v>
      </c>
      <c r="B106" s="7">
        <v>45862</v>
      </c>
      <c r="C106" t="s">
        <v>241</v>
      </c>
      <c r="D106" t="s">
        <v>3838</v>
      </c>
      <c r="E106">
        <v>617006.22</v>
      </c>
      <c r="F106" t="s">
        <v>4342</v>
      </c>
      <c r="G106" t="s">
        <v>1552</v>
      </c>
      <c r="H106" t="s">
        <v>196</v>
      </c>
      <c r="I106" s="10">
        <f t="shared" si="7"/>
        <v>1</v>
      </c>
      <c r="J106" s="12">
        <f t="shared" si="8"/>
        <v>617006.22</v>
      </c>
      <c r="K106" s="10" t="str">
        <f t="shared" si="9"/>
        <v/>
      </c>
      <c r="L106" s="10" t="str">
        <f t="shared" si="10"/>
        <v/>
      </c>
      <c r="M106" s="10" t="str">
        <f t="shared" si="11"/>
        <v/>
      </c>
      <c r="N106" s="10" t="str">
        <f t="shared" si="12"/>
        <v/>
      </c>
      <c r="O106" s="10" t="str">
        <f>IF(COUNTIFS(Vendors!$A$4:$A$35,C106,Vendors!$R$4:$R$35,"FLAG")+COUNTIFS(Vendors!$A$4:$A$35,C106,Vendors!$N$4:$N$35,"FLAG")&gt;0,"FLAG","")</f>
        <v/>
      </c>
      <c r="P106" s="10">
        <f t="shared" si="13"/>
        <v>6</v>
      </c>
    </row>
    <row r="107" spans="1:16" x14ac:dyDescent="0.3">
      <c r="A107" t="s">
        <v>4445</v>
      </c>
      <c r="B107" s="7">
        <v>45863</v>
      </c>
      <c r="C107" t="s">
        <v>241</v>
      </c>
      <c r="D107" t="s">
        <v>3479</v>
      </c>
      <c r="E107">
        <v>920559.43</v>
      </c>
      <c r="F107" t="s">
        <v>4342</v>
      </c>
      <c r="G107" t="s">
        <v>1552</v>
      </c>
      <c r="H107" t="s">
        <v>196</v>
      </c>
      <c r="I107" s="10">
        <f t="shared" si="7"/>
        <v>1</v>
      </c>
      <c r="J107" s="12">
        <f t="shared" si="8"/>
        <v>920559.43</v>
      </c>
      <c r="K107" s="10" t="str">
        <f t="shared" si="9"/>
        <v/>
      </c>
      <c r="L107" s="10" t="str">
        <f t="shared" si="10"/>
        <v/>
      </c>
      <c r="M107" s="10" t="str">
        <f t="shared" si="11"/>
        <v/>
      </c>
      <c r="N107" s="10" t="str">
        <f t="shared" si="12"/>
        <v/>
      </c>
      <c r="O107" s="10" t="str">
        <f>IF(COUNTIFS(Vendors!$A$4:$A$35,C107,Vendors!$R$4:$R$35,"FLAG")+COUNTIFS(Vendors!$A$4:$A$35,C107,Vendors!$N$4:$N$35,"FLAG")&gt;0,"FLAG","")</f>
        <v/>
      </c>
      <c r="P107" s="10">
        <f t="shared" si="13"/>
        <v>9</v>
      </c>
    </row>
    <row r="108" spans="1:16" x14ac:dyDescent="0.3">
      <c r="A108" t="s">
        <v>4446</v>
      </c>
      <c r="B108" s="7">
        <v>45863</v>
      </c>
      <c r="C108" t="s">
        <v>229</v>
      </c>
      <c r="D108" t="s">
        <v>3758</v>
      </c>
      <c r="E108">
        <v>584165.21</v>
      </c>
      <c r="F108" t="s">
        <v>4342</v>
      </c>
      <c r="G108" t="s">
        <v>1552</v>
      </c>
      <c r="H108" t="s">
        <v>196</v>
      </c>
      <c r="I108" s="10">
        <f t="shared" si="7"/>
        <v>1</v>
      </c>
      <c r="J108" s="12">
        <f t="shared" si="8"/>
        <v>584165.21</v>
      </c>
      <c r="K108" s="10" t="str">
        <f t="shared" si="9"/>
        <v/>
      </c>
      <c r="L108" s="10" t="str">
        <f t="shared" si="10"/>
        <v/>
      </c>
      <c r="M108" s="10" t="str">
        <f t="shared" si="11"/>
        <v>FLAG</v>
      </c>
      <c r="N108" s="10" t="str">
        <f t="shared" si="12"/>
        <v/>
      </c>
      <c r="O108" s="10" t="str">
        <f>IF(COUNTIFS(Vendors!$A$4:$A$35,C108,Vendors!$R$4:$R$35,"FLAG")+COUNTIFS(Vendors!$A$4:$A$35,C108,Vendors!$N$4:$N$35,"FLAG")&gt;0,"FLAG","")</f>
        <v/>
      </c>
      <c r="P108" s="10">
        <f t="shared" si="13"/>
        <v>5</v>
      </c>
    </row>
    <row r="109" spans="1:16" x14ac:dyDescent="0.3">
      <c r="A109" t="s">
        <v>4447</v>
      </c>
      <c r="B109" s="7">
        <v>45864</v>
      </c>
      <c r="C109" t="s">
        <v>218</v>
      </c>
      <c r="D109" t="s">
        <v>3564</v>
      </c>
      <c r="E109">
        <v>543229.09</v>
      </c>
      <c r="F109" t="s">
        <v>4342</v>
      </c>
      <c r="G109" t="s">
        <v>1552</v>
      </c>
      <c r="H109" t="s">
        <v>196</v>
      </c>
      <c r="I109" s="10">
        <f t="shared" si="7"/>
        <v>1</v>
      </c>
      <c r="J109" s="12">
        <f t="shared" si="8"/>
        <v>543229.09</v>
      </c>
      <c r="K109" s="10" t="str">
        <f t="shared" si="9"/>
        <v/>
      </c>
      <c r="L109" s="10" t="str">
        <f t="shared" si="10"/>
        <v/>
      </c>
      <c r="M109" s="10" t="str">
        <f t="shared" si="11"/>
        <v/>
      </c>
      <c r="N109" s="10" t="str">
        <f t="shared" si="12"/>
        <v/>
      </c>
      <c r="O109" s="10" t="str">
        <f>IF(COUNTIFS(Vendors!$A$4:$A$35,C109,Vendors!$R$4:$R$35,"FLAG")+COUNTIFS(Vendors!$A$4:$A$35,C109,Vendors!$N$4:$N$35,"FLAG")&gt;0,"FLAG","")</f>
        <v/>
      </c>
      <c r="P109" s="10">
        <f t="shared" si="13"/>
        <v>5</v>
      </c>
    </row>
    <row r="110" spans="1:16" x14ac:dyDescent="0.3">
      <c r="A110" t="s">
        <v>4448</v>
      </c>
      <c r="B110" s="7">
        <v>45864</v>
      </c>
      <c r="C110" t="s">
        <v>323</v>
      </c>
      <c r="D110" t="s">
        <v>4160</v>
      </c>
      <c r="E110">
        <v>3877729.12</v>
      </c>
      <c r="F110" t="s">
        <v>4342</v>
      </c>
      <c r="G110" t="s">
        <v>1552</v>
      </c>
      <c r="H110" t="s">
        <v>196</v>
      </c>
      <c r="I110" s="10">
        <f t="shared" si="7"/>
        <v>1</v>
      </c>
      <c r="J110" s="12">
        <f t="shared" si="8"/>
        <v>3877729.12</v>
      </c>
      <c r="K110" s="10" t="str">
        <f t="shared" si="9"/>
        <v/>
      </c>
      <c r="L110" s="10" t="str">
        <f t="shared" si="10"/>
        <v/>
      </c>
      <c r="M110" s="10" t="str">
        <f t="shared" si="11"/>
        <v/>
      </c>
      <c r="N110" s="10" t="str">
        <f t="shared" si="12"/>
        <v/>
      </c>
      <c r="O110" s="10" t="str">
        <f>IF(COUNTIFS(Vendors!$A$4:$A$35,C110,Vendors!$R$4:$R$35,"FLAG")+COUNTIFS(Vendors!$A$4:$A$35,C110,Vendors!$N$4:$N$35,"FLAG")&gt;0,"FLAG","")</f>
        <v/>
      </c>
      <c r="P110" s="10">
        <f t="shared" si="13"/>
        <v>3</v>
      </c>
    </row>
    <row r="111" spans="1:16" x14ac:dyDescent="0.3">
      <c r="A111" t="s">
        <v>4449</v>
      </c>
      <c r="B111" s="7">
        <v>45866</v>
      </c>
      <c r="C111" t="s">
        <v>202</v>
      </c>
      <c r="D111" t="s">
        <v>3189</v>
      </c>
      <c r="E111">
        <v>495061.61</v>
      </c>
      <c r="F111" t="s">
        <v>4342</v>
      </c>
      <c r="G111" t="s">
        <v>1552</v>
      </c>
      <c r="H111" t="s">
        <v>196</v>
      </c>
      <c r="I111" s="10">
        <f t="shared" si="7"/>
        <v>1</v>
      </c>
      <c r="J111" s="12">
        <f t="shared" si="8"/>
        <v>495061.61</v>
      </c>
      <c r="K111" s="10" t="str">
        <f t="shared" si="9"/>
        <v/>
      </c>
      <c r="L111" s="10" t="str">
        <f t="shared" si="10"/>
        <v/>
      </c>
      <c r="M111" s="10" t="str">
        <f t="shared" si="11"/>
        <v/>
      </c>
      <c r="N111" s="10" t="str">
        <f t="shared" si="12"/>
        <v/>
      </c>
      <c r="O111" s="10" t="str">
        <f>IF(COUNTIFS(Vendors!$A$4:$A$35,C111,Vendors!$R$4:$R$35,"FLAG")+COUNTIFS(Vendors!$A$4:$A$35,C111,Vendors!$N$4:$N$35,"FLAG")&gt;0,"FLAG","")</f>
        <v/>
      </c>
      <c r="P111" s="10">
        <f t="shared" si="13"/>
        <v>4</v>
      </c>
    </row>
    <row r="112" spans="1:16" x14ac:dyDescent="0.3">
      <c r="A112" t="s">
        <v>4450</v>
      </c>
      <c r="B112" s="7">
        <v>45866</v>
      </c>
      <c r="C112" t="s">
        <v>326</v>
      </c>
      <c r="D112" t="s">
        <v>4268</v>
      </c>
      <c r="E112">
        <v>477706.61</v>
      </c>
      <c r="F112" t="s">
        <v>4342</v>
      </c>
      <c r="G112" t="s">
        <v>1552</v>
      </c>
      <c r="H112" t="s">
        <v>196</v>
      </c>
      <c r="I112" s="10">
        <f t="shared" si="7"/>
        <v>1</v>
      </c>
      <c r="J112" s="12">
        <f t="shared" si="8"/>
        <v>477706.61</v>
      </c>
      <c r="K112" s="10" t="str">
        <f t="shared" si="9"/>
        <v/>
      </c>
      <c r="L112" s="10" t="str">
        <f t="shared" si="10"/>
        <v/>
      </c>
      <c r="M112" s="10" t="str">
        <f t="shared" si="11"/>
        <v/>
      </c>
      <c r="N112" s="10" t="str">
        <f t="shared" si="12"/>
        <v/>
      </c>
      <c r="O112" s="10" t="str">
        <f>IF(COUNTIFS(Vendors!$A$4:$A$35,C112,Vendors!$R$4:$R$35,"FLAG")+COUNTIFS(Vendors!$A$4:$A$35,C112,Vendors!$N$4:$N$35,"FLAG")&gt;0,"FLAG","")</f>
        <v/>
      </c>
      <c r="P112" s="10">
        <f t="shared" si="13"/>
        <v>4</v>
      </c>
    </row>
    <row r="113" spans="1:16" x14ac:dyDescent="0.3">
      <c r="A113" t="s">
        <v>4451</v>
      </c>
      <c r="B113" s="7">
        <v>45866</v>
      </c>
      <c r="C113" t="s">
        <v>188</v>
      </c>
      <c r="D113" t="s">
        <v>3515</v>
      </c>
      <c r="E113">
        <v>5138366.26</v>
      </c>
      <c r="F113" t="s">
        <v>4342</v>
      </c>
      <c r="G113" t="s">
        <v>1552</v>
      </c>
      <c r="H113" t="s">
        <v>196</v>
      </c>
      <c r="I113" s="10">
        <f t="shared" si="7"/>
        <v>1</v>
      </c>
      <c r="J113" s="12">
        <f t="shared" si="8"/>
        <v>5138366.26</v>
      </c>
      <c r="K113" s="10" t="str">
        <f t="shared" si="9"/>
        <v/>
      </c>
      <c r="L113" s="10" t="str">
        <f t="shared" si="10"/>
        <v/>
      </c>
      <c r="M113" s="10" t="str">
        <f t="shared" si="11"/>
        <v/>
      </c>
      <c r="N113" s="10" t="str">
        <f t="shared" si="12"/>
        <v/>
      </c>
      <c r="O113" s="10" t="str">
        <f>IF(COUNTIFS(Vendors!$A$4:$A$35,C113,Vendors!$R$4:$R$35,"FLAG")+COUNTIFS(Vendors!$A$4:$A$35,C113,Vendors!$N$4:$N$35,"FLAG")&gt;0,"FLAG","")</f>
        <v/>
      </c>
      <c r="P113" s="10">
        <f t="shared" si="13"/>
        <v>5</v>
      </c>
    </row>
    <row r="114" spans="1:16" x14ac:dyDescent="0.3">
      <c r="A114" t="s">
        <v>4452</v>
      </c>
      <c r="B114" s="7">
        <v>45866</v>
      </c>
      <c r="C114" t="s">
        <v>227</v>
      </c>
      <c r="D114" t="s">
        <v>4206</v>
      </c>
      <c r="E114">
        <v>2706733.15</v>
      </c>
      <c r="F114" t="s">
        <v>4342</v>
      </c>
      <c r="G114" t="s">
        <v>1552</v>
      </c>
      <c r="H114" t="s">
        <v>196</v>
      </c>
      <c r="I114" s="10">
        <f t="shared" si="7"/>
        <v>1</v>
      </c>
      <c r="J114" s="12">
        <f t="shared" si="8"/>
        <v>2706733.15</v>
      </c>
      <c r="K114" s="10" t="str">
        <f t="shared" si="9"/>
        <v/>
      </c>
      <c r="L114" s="10" t="str">
        <f t="shared" si="10"/>
        <v/>
      </c>
      <c r="M114" s="10" t="str">
        <f t="shared" si="11"/>
        <v/>
      </c>
      <c r="N114" s="10" t="str">
        <f t="shared" si="12"/>
        <v/>
      </c>
      <c r="O114" s="10" t="str">
        <f>IF(COUNTIFS(Vendors!$A$4:$A$35,C114,Vendors!$R$4:$R$35,"FLAG")+COUNTIFS(Vendors!$A$4:$A$35,C114,Vendors!$N$4:$N$35,"FLAG")&gt;0,"FLAG","")</f>
        <v/>
      </c>
      <c r="P114" s="10">
        <f t="shared" si="13"/>
        <v>2</v>
      </c>
    </row>
    <row r="115" spans="1:16" x14ac:dyDescent="0.3">
      <c r="A115" t="s">
        <v>4453</v>
      </c>
      <c r="B115" s="7">
        <v>45866</v>
      </c>
      <c r="C115" t="s">
        <v>235</v>
      </c>
      <c r="D115" t="s">
        <v>4154</v>
      </c>
      <c r="E115">
        <v>146897.35</v>
      </c>
      <c r="F115" t="s">
        <v>4342</v>
      </c>
      <c r="G115" t="s">
        <v>1552</v>
      </c>
      <c r="H115" t="s">
        <v>191</v>
      </c>
      <c r="I115" s="10">
        <f t="shared" si="7"/>
        <v>1</v>
      </c>
      <c r="J115" s="12">
        <f t="shared" si="8"/>
        <v>146897.35</v>
      </c>
      <c r="K115" s="10" t="str">
        <f t="shared" si="9"/>
        <v/>
      </c>
      <c r="L115" s="10" t="str">
        <f t="shared" si="10"/>
        <v/>
      </c>
      <c r="M115" s="10" t="str">
        <f t="shared" si="11"/>
        <v/>
      </c>
      <c r="N115" s="10" t="str">
        <f t="shared" si="12"/>
        <v/>
      </c>
      <c r="O115" s="10" t="str">
        <f>IF(COUNTIFS(Vendors!$A$4:$A$35,C115,Vendors!$R$4:$R$35,"FLAG")+COUNTIFS(Vendors!$A$4:$A$35,C115,Vendors!$N$4:$N$35,"FLAG")&gt;0,"FLAG","")</f>
        <v/>
      </c>
      <c r="P115" s="10">
        <f t="shared" si="13"/>
        <v>1</v>
      </c>
    </row>
    <row r="116" spans="1:16" x14ac:dyDescent="0.3">
      <c r="A116" t="s">
        <v>4454</v>
      </c>
      <c r="B116" s="7">
        <v>45866</v>
      </c>
      <c r="C116" t="s">
        <v>247</v>
      </c>
      <c r="D116" t="s">
        <v>4042</v>
      </c>
      <c r="E116">
        <v>56491.839999999997</v>
      </c>
      <c r="F116" t="s">
        <v>4342</v>
      </c>
      <c r="G116" t="s">
        <v>1552</v>
      </c>
      <c r="H116" t="s">
        <v>191</v>
      </c>
      <c r="I116" s="10">
        <f t="shared" si="7"/>
        <v>1</v>
      </c>
      <c r="J116" s="12">
        <f t="shared" si="8"/>
        <v>56491.839999999997</v>
      </c>
      <c r="K116" s="10" t="str">
        <f t="shared" si="9"/>
        <v/>
      </c>
      <c r="L116" s="10" t="str">
        <f t="shared" si="10"/>
        <v/>
      </c>
      <c r="M116" s="10" t="str">
        <f t="shared" si="11"/>
        <v/>
      </c>
      <c r="N116" s="10" t="str">
        <f t="shared" si="12"/>
        <v/>
      </c>
      <c r="O116" s="10" t="str">
        <f>IF(COUNTIFS(Vendors!$A$4:$A$35,C116,Vendors!$R$4:$R$35,"FLAG")+COUNTIFS(Vendors!$A$4:$A$35,C116,Vendors!$N$4:$N$35,"FLAG")&gt;0,"FLAG","")</f>
        <v/>
      </c>
      <c r="P116" s="10">
        <f t="shared" si="13"/>
        <v>5</v>
      </c>
    </row>
    <row r="117" spans="1:16" x14ac:dyDescent="0.3">
      <c r="A117" t="s">
        <v>4455</v>
      </c>
      <c r="B117" s="7">
        <v>45867</v>
      </c>
      <c r="C117" t="s">
        <v>284</v>
      </c>
      <c r="D117" t="s">
        <v>3509</v>
      </c>
      <c r="E117">
        <v>301324.84999999998</v>
      </c>
      <c r="F117" t="s">
        <v>4342</v>
      </c>
      <c r="G117" t="s">
        <v>1552</v>
      </c>
      <c r="H117" t="s">
        <v>196</v>
      </c>
      <c r="I117" s="10">
        <f t="shared" si="7"/>
        <v>1</v>
      </c>
      <c r="J117" s="12">
        <f t="shared" si="8"/>
        <v>301324.84999999998</v>
      </c>
      <c r="K117" s="10" t="str">
        <f t="shared" si="9"/>
        <v/>
      </c>
      <c r="L117" s="10" t="str">
        <f t="shared" si="10"/>
        <v/>
      </c>
      <c r="M117" s="10" t="str">
        <f t="shared" si="11"/>
        <v/>
      </c>
      <c r="N117" s="10" t="str">
        <f t="shared" si="12"/>
        <v/>
      </c>
      <c r="O117" s="10" t="str">
        <f>IF(COUNTIFS(Vendors!$A$4:$A$35,C117,Vendors!$R$4:$R$35,"FLAG")+COUNTIFS(Vendors!$A$4:$A$35,C117,Vendors!$N$4:$N$35,"FLAG")&gt;0,"FLAG","")</f>
        <v/>
      </c>
      <c r="P117" s="10">
        <f t="shared" si="13"/>
        <v>3</v>
      </c>
    </row>
    <row r="118" spans="1:16" x14ac:dyDescent="0.3">
      <c r="A118" t="s">
        <v>4456</v>
      </c>
      <c r="B118" s="7">
        <v>45868</v>
      </c>
      <c r="C118" t="s">
        <v>311</v>
      </c>
      <c r="D118" t="s">
        <v>3485</v>
      </c>
      <c r="E118">
        <v>3989703.05</v>
      </c>
      <c r="F118" t="s">
        <v>4342</v>
      </c>
      <c r="G118" t="s">
        <v>1552</v>
      </c>
      <c r="H118" t="s">
        <v>196</v>
      </c>
      <c r="I118" s="10">
        <f t="shared" si="7"/>
        <v>1</v>
      </c>
      <c r="J118" s="12">
        <f t="shared" si="8"/>
        <v>3989703.05</v>
      </c>
      <c r="K118" s="10" t="str">
        <f t="shared" si="9"/>
        <v/>
      </c>
      <c r="L118" s="10" t="str">
        <f t="shared" si="10"/>
        <v/>
      </c>
      <c r="M118" s="10" t="str">
        <f t="shared" si="11"/>
        <v/>
      </c>
      <c r="N118" s="10" t="str">
        <f t="shared" si="12"/>
        <v/>
      </c>
      <c r="O118" s="10" t="str">
        <f>IF(COUNTIFS(Vendors!$A$4:$A$35,C118,Vendors!$R$4:$R$35,"FLAG")+COUNTIFS(Vendors!$A$4:$A$35,C118,Vendors!$N$4:$N$35,"FLAG")&gt;0,"FLAG","")</f>
        <v/>
      </c>
      <c r="P118" s="10">
        <f t="shared" si="13"/>
        <v>3</v>
      </c>
    </row>
    <row r="119" spans="1:16" x14ac:dyDescent="0.3">
      <c r="A119" t="s">
        <v>4457</v>
      </c>
      <c r="B119" s="7">
        <v>45869</v>
      </c>
      <c r="C119" t="s">
        <v>266</v>
      </c>
      <c r="D119" t="s">
        <v>4058</v>
      </c>
      <c r="E119">
        <v>356274.26</v>
      </c>
      <c r="F119" t="s">
        <v>4342</v>
      </c>
      <c r="G119" t="s">
        <v>1552</v>
      </c>
      <c r="H119" t="s">
        <v>196</v>
      </c>
      <c r="I119" s="10">
        <f t="shared" si="7"/>
        <v>1</v>
      </c>
      <c r="J119" s="12">
        <f t="shared" si="8"/>
        <v>356274.26</v>
      </c>
      <c r="K119" s="10" t="str">
        <f t="shared" si="9"/>
        <v/>
      </c>
      <c r="L119" s="10" t="str">
        <f t="shared" si="10"/>
        <v/>
      </c>
      <c r="M119" s="10" t="str">
        <f t="shared" si="11"/>
        <v/>
      </c>
      <c r="N119" s="10" t="str">
        <f t="shared" si="12"/>
        <v/>
      </c>
      <c r="O119" s="10" t="str">
        <f>IF(COUNTIFS(Vendors!$A$4:$A$35,C119,Vendors!$R$4:$R$35,"FLAG")+COUNTIFS(Vendors!$A$4:$A$35,C119,Vendors!$N$4:$N$35,"FLAG")&gt;0,"FLAG","")</f>
        <v/>
      </c>
      <c r="P119" s="10">
        <f t="shared" si="13"/>
        <v>3</v>
      </c>
    </row>
    <row r="120" spans="1:16" x14ac:dyDescent="0.3">
      <c r="A120" t="s">
        <v>4458</v>
      </c>
      <c r="B120" s="7">
        <v>45869</v>
      </c>
      <c r="C120" t="s">
        <v>277</v>
      </c>
      <c r="D120" t="s">
        <v>3291</v>
      </c>
      <c r="E120">
        <v>457426.41</v>
      </c>
      <c r="F120" t="s">
        <v>4342</v>
      </c>
      <c r="G120" t="s">
        <v>1552</v>
      </c>
      <c r="H120" t="s">
        <v>196</v>
      </c>
      <c r="I120" s="10">
        <f t="shared" si="7"/>
        <v>1</v>
      </c>
      <c r="J120" s="12">
        <f t="shared" si="8"/>
        <v>457426.41</v>
      </c>
      <c r="K120" s="10" t="str">
        <f t="shared" si="9"/>
        <v/>
      </c>
      <c r="L120" s="10" t="str">
        <f t="shared" si="10"/>
        <v/>
      </c>
      <c r="M120" s="10" t="str">
        <f t="shared" si="11"/>
        <v/>
      </c>
      <c r="N120" s="10" t="str">
        <f t="shared" si="12"/>
        <v/>
      </c>
      <c r="O120" s="10" t="str">
        <f>IF(COUNTIFS(Vendors!$A$4:$A$35,C120,Vendors!$R$4:$R$35,"FLAG")+COUNTIFS(Vendors!$A$4:$A$35,C120,Vendors!$N$4:$N$35,"FLAG")&gt;0,"FLAG","")</f>
        <v/>
      </c>
      <c r="P120" s="10">
        <f t="shared" si="13"/>
        <v>4</v>
      </c>
    </row>
    <row r="121" spans="1:16" x14ac:dyDescent="0.3">
      <c r="A121" t="s">
        <v>4459</v>
      </c>
      <c r="B121" s="7">
        <v>45870</v>
      </c>
      <c r="C121" t="s">
        <v>300</v>
      </c>
      <c r="D121" t="s">
        <v>4150</v>
      </c>
      <c r="E121">
        <v>125196.44</v>
      </c>
      <c r="F121" t="s">
        <v>4342</v>
      </c>
      <c r="G121" t="s">
        <v>1552</v>
      </c>
      <c r="H121" t="s">
        <v>191</v>
      </c>
      <c r="I121" s="10">
        <f t="shared" si="7"/>
        <v>1</v>
      </c>
      <c r="J121" s="12">
        <f t="shared" si="8"/>
        <v>125196.44</v>
      </c>
      <c r="K121" s="10" t="str">
        <f t="shared" si="9"/>
        <v/>
      </c>
      <c r="L121" s="10" t="str">
        <f t="shared" si="10"/>
        <v/>
      </c>
      <c r="M121" s="10" t="str">
        <f t="shared" si="11"/>
        <v/>
      </c>
      <c r="N121" s="10" t="str">
        <f t="shared" si="12"/>
        <v/>
      </c>
      <c r="O121" s="10" t="str">
        <f>IF(COUNTIFS(Vendors!$A$4:$A$35,C121,Vendors!$R$4:$R$35,"FLAG")+COUNTIFS(Vendors!$A$4:$A$35,C121,Vendors!$N$4:$N$35,"FLAG")&gt;0,"FLAG","")</f>
        <v/>
      </c>
      <c r="P121" s="10">
        <f t="shared" si="13"/>
        <v>1</v>
      </c>
    </row>
    <row r="122" spans="1:16" x14ac:dyDescent="0.3">
      <c r="A122" t="s">
        <v>4460</v>
      </c>
      <c r="B122" s="7">
        <v>45870</v>
      </c>
      <c r="C122" t="s">
        <v>323</v>
      </c>
      <c r="D122" t="s">
        <v>3373</v>
      </c>
      <c r="E122">
        <v>3648407.07</v>
      </c>
      <c r="F122" t="s">
        <v>4342</v>
      </c>
      <c r="G122" t="s">
        <v>1552</v>
      </c>
      <c r="H122" t="s">
        <v>196</v>
      </c>
      <c r="I122" s="10">
        <f t="shared" si="7"/>
        <v>1</v>
      </c>
      <c r="J122" s="12">
        <f t="shared" si="8"/>
        <v>3648407.07</v>
      </c>
      <c r="K122" s="10" t="str">
        <f t="shared" si="9"/>
        <v/>
      </c>
      <c r="L122" s="10" t="str">
        <f t="shared" si="10"/>
        <v/>
      </c>
      <c r="M122" s="10" t="str">
        <f t="shared" si="11"/>
        <v/>
      </c>
      <c r="N122" s="10" t="str">
        <f t="shared" si="12"/>
        <v/>
      </c>
      <c r="O122" s="10" t="str">
        <f>IF(COUNTIFS(Vendors!$A$4:$A$35,C122,Vendors!$R$4:$R$35,"FLAG")+COUNTIFS(Vendors!$A$4:$A$35,C122,Vendors!$N$4:$N$35,"FLAG")&gt;0,"FLAG","")</f>
        <v/>
      </c>
      <c r="P122" s="10">
        <f t="shared" si="13"/>
        <v>3</v>
      </c>
    </row>
    <row r="123" spans="1:16" x14ac:dyDescent="0.3">
      <c r="A123" t="s">
        <v>4461</v>
      </c>
      <c r="B123" s="7">
        <v>45870</v>
      </c>
      <c r="C123" t="s">
        <v>229</v>
      </c>
      <c r="D123" t="s">
        <v>3511</v>
      </c>
      <c r="E123">
        <v>165571.32</v>
      </c>
      <c r="F123" t="s">
        <v>4342</v>
      </c>
      <c r="G123" t="s">
        <v>1552</v>
      </c>
      <c r="H123" t="s">
        <v>191</v>
      </c>
      <c r="I123" s="10">
        <f t="shared" si="7"/>
        <v>1</v>
      </c>
      <c r="J123" s="12">
        <f t="shared" si="8"/>
        <v>165571.32</v>
      </c>
      <c r="K123" s="10" t="str">
        <f t="shared" si="9"/>
        <v/>
      </c>
      <c r="L123" s="10" t="str">
        <f t="shared" si="10"/>
        <v/>
      </c>
      <c r="M123" s="10" t="str">
        <f t="shared" si="11"/>
        <v/>
      </c>
      <c r="N123" s="10" t="str">
        <f t="shared" si="12"/>
        <v/>
      </c>
      <c r="O123" s="10" t="str">
        <f>IF(COUNTIFS(Vendors!$A$4:$A$35,C123,Vendors!$R$4:$R$35,"FLAG")+COUNTIFS(Vendors!$A$4:$A$35,C123,Vendors!$N$4:$N$35,"FLAG")&gt;0,"FLAG","")</f>
        <v/>
      </c>
      <c r="P123" s="10">
        <f t="shared" si="13"/>
        <v>1</v>
      </c>
    </row>
    <row r="124" spans="1:16" x14ac:dyDescent="0.3">
      <c r="A124" t="s">
        <v>4462</v>
      </c>
      <c r="B124" s="7">
        <v>45870</v>
      </c>
      <c r="C124" t="s">
        <v>247</v>
      </c>
      <c r="D124" t="s">
        <v>3245</v>
      </c>
      <c r="E124">
        <v>119579.62</v>
      </c>
      <c r="F124" t="s">
        <v>4342</v>
      </c>
      <c r="G124" t="s">
        <v>1552</v>
      </c>
      <c r="H124" t="s">
        <v>191</v>
      </c>
      <c r="I124" s="10">
        <f t="shared" si="7"/>
        <v>1</v>
      </c>
      <c r="J124" s="12">
        <f t="shared" si="8"/>
        <v>119579.62</v>
      </c>
      <c r="K124" s="10" t="str">
        <f t="shared" si="9"/>
        <v/>
      </c>
      <c r="L124" s="10" t="str">
        <f t="shared" si="10"/>
        <v/>
      </c>
      <c r="M124" s="10" t="str">
        <f t="shared" si="11"/>
        <v/>
      </c>
      <c r="N124" s="10" t="str">
        <f t="shared" si="12"/>
        <v/>
      </c>
      <c r="O124" s="10" t="str">
        <f>IF(COUNTIFS(Vendors!$A$4:$A$35,C124,Vendors!$R$4:$R$35,"FLAG")+COUNTIFS(Vendors!$A$4:$A$35,C124,Vendors!$N$4:$N$35,"FLAG")&gt;0,"FLAG","")</f>
        <v/>
      </c>
      <c r="P124" s="10">
        <f t="shared" si="13"/>
        <v>1</v>
      </c>
    </row>
    <row r="125" spans="1:16" x14ac:dyDescent="0.3">
      <c r="A125" t="s">
        <v>4463</v>
      </c>
      <c r="B125" s="7">
        <v>45872</v>
      </c>
      <c r="C125" t="s">
        <v>277</v>
      </c>
      <c r="D125" t="s">
        <v>3934</v>
      </c>
      <c r="E125">
        <v>548960.71</v>
      </c>
      <c r="F125" t="s">
        <v>4342</v>
      </c>
      <c r="G125" t="s">
        <v>1552</v>
      </c>
      <c r="H125" t="s">
        <v>196</v>
      </c>
      <c r="I125" s="10">
        <f t="shared" si="7"/>
        <v>1</v>
      </c>
      <c r="J125" s="12">
        <f t="shared" si="8"/>
        <v>548960.71</v>
      </c>
      <c r="K125" s="10" t="str">
        <f t="shared" si="9"/>
        <v/>
      </c>
      <c r="L125" s="10" t="str">
        <f t="shared" si="10"/>
        <v/>
      </c>
      <c r="M125" s="10" t="str">
        <f t="shared" si="11"/>
        <v/>
      </c>
      <c r="N125" s="10" t="str">
        <f t="shared" si="12"/>
        <v>FLAG</v>
      </c>
      <c r="O125" s="10" t="str">
        <f>IF(COUNTIFS(Vendors!$A$4:$A$35,C125,Vendors!$R$4:$R$35,"FLAG")+COUNTIFS(Vendors!$A$4:$A$35,C125,Vendors!$N$4:$N$35,"FLAG")&gt;0,"FLAG","")</f>
        <v/>
      </c>
      <c r="P125" s="10">
        <f t="shared" si="13"/>
        <v>5</v>
      </c>
    </row>
    <row r="126" spans="1:16" x14ac:dyDescent="0.3">
      <c r="A126" t="s">
        <v>4464</v>
      </c>
      <c r="B126" s="7">
        <v>45873</v>
      </c>
      <c r="C126" t="s">
        <v>326</v>
      </c>
      <c r="D126" t="s">
        <v>4140</v>
      </c>
      <c r="E126">
        <v>1286606.96</v>
      </c>
      <c r="F126" t="s">
        <v>4342</v>
      </c>
      <c r="G126" t="s">
        <v>1552</v>
      </c>
      <c r="H126" t="s">
        <v>196</v>
      </c>
      <c r="I126" s="10">
        <f t="shared" si="7"/>
        <v>1</v>
      </c>
      <c r="J126" s="12">
        <f t="shared" si="8"/>
        <v>1286606.96</v>
      </c>
      <c r="K126" s="10" t="str">
        <f t="shared" si="9"/>
        <v/>
      </c>
      <c r="L126" s="10" t="str">
        <f t="shared" si="10"/>
        <v/>
      </c>
      <c r="M126" s="10" t="str">
        <f t="shared" si="11"/>
        <v/>
      </c>
      <c r="N126" s="10" t="str">
        <f t="shared" si="12"/>
        <v/>
      </c>
      <c r="O126" s="10" t="str">
        <f>IF(COUNTIFS(Vendors!$A$4:$A$35,C126,Vendors!$R$4:$R$35,"FLAG")+COUNTIFS(Vendors!$A$4:$A$35,C126,Vendors!$N$4:$N$35,"FLAG")&gt;0,"FLAG","")</f>
        <v/>
      </c>
      <c r="P126" s="10">
        <f t="shared" si="13"/>
        <v>1</v>
      </c>
    </row>
    <row r="127" spans="1:16" x14ac:dyDescent="0.3">
      <c r="A127" t="s">
        <v>4465</v>
      </c>
      <c r="B127" s="7">
        <v>45873</v>
      </c>
      <c r="C127" t="s">
        <v>253</v>
      </c>
      <c r="D127" t="s">
        <v>3978</v>
      </c>
      <c r="E127">
        <v>58902.81</v>
      </c>
      <c r="F127" t="s">
        <v>4342</v>
      </c>
      <c r="G127" t="s">
        <v>1552</v>
      </c>
      <c r="H127" t="s">
        <v>191</v>
      </c>
      <c r="I127" s="10">
        <f t="shared" si="7"/>
        <v>1</v>
      </c>
      <c r="J127" s="12">
        <f t="shared" si="8"/>
        <v>58902.81</v>
      </c>
      <c r="K127" s="10" t="str">
        <f t="shared" si="9"/>
        <v/>
      </c>
      <c r="L127" s="10" t="str">
        <f t="shared" si="10"/>
        <v/>
      </c>
      <c r="M127" s="10" t="str">
        <f t="shared" si="11"/>
        <v/>
      </c>
      <c r="N127" s="10" t="str">
        <f t="shared" si="12"/>
        <v/>
      </c>
      <c r="O127" s="10" t="str">
        <f>IF(COUNTIFS(Vendors!$A$4:$A$35,C127,Vendors!$R$4:$R$35,"FLAG")+COUNTIFS(Vendors!$A$4:$A$35,C127,Vendors!$N$4:$N$35,"FLAG")&gt;0,"FLAG","")</f>
        <v/>
      </c>
      <c r="P127" s="10">
        <f t="shared" si="13"/>
        <v>5</v>
      </c>
    </row>
    <row r="128" spans="1:16" x14ac:dyDescent="0.3">
      <c r="A128" t="s">
        <v>4466</v>
      </c>
      <c r="B128" s="7">
        <v>45873</v>
      </c>
      <c r="C128" t="s">
        <v>323</v>
      </c>
      <c r="D128" t="s">
        <v>4272</v>
      </c>
      <c r="E128">
        <v>3703741.28</v>
      </c>
      <c r="F128" t="s">
        <v>4342</v>
      </c>
      <c r="G128" t="s">
        <v>1552</v>
      </c>
      <c r="H128" t="s">
        <v>196</v>
      </c>
      <c r="I128" s="10">
        <f t="shared" si="7"/>
        <v>1</v>
      </c>
      <c r="J128" s="12">
        <f t="shared" si="8"/>
        <v>3703741.28</v>
      </c>
      <c r="K128" s="10" t="str">
        <f t="shared" si="9"/>
        <v/>
      </c>
      <c r="L128" s="10" t="str">
        <f t="shared" si="10"/>
        <v/>
      </c>
      <c r="M128" s="10" t="str">
        <f t="shared" si="11"/>
        <v/>
      </c>
      <c r="N128" s="10" t="str">
        <f t="shared" si="12"/>
        <v/>
      </c>
      <c r="O128" s="10" t="str">
        <f>IF(COUNTIFS(Vendors!$A$4:$A$35,C128,Vendors!$R$4:$R$35,"FLAG")+COUNTIFS(Vendors!$A$4:$A$35,C128,Vendors!$N$4:$N$35,"FLAG")&gt;0,"FLAG","")</f>
        <v/>
      </c>
      <c r="P128" s="10">
        <f t="shared" si="13"/>
        <v>3</v>
      </c>
    </row>
    <row r="129" spans="1:16" x14ac:dyDescent="0.3">
      <c r="A129" t="s">
        <v>4467</v>
      </c>
      <c r="B129" s="7">
        <v>45874</v>
      </c>
      <c r="C129" t="s">
        <v>253</v>
      </c>
      <c r="D129" t="s">
        <v>4098</v>
      </c>
      <c r="E129">
        <v>159075.91</v>
      </c>
      <c r="F129" t="s">
        <v>4342</v>
      </c>
      <c r="G129" t="s">
        <v>1552</v>
      </c>
      <c r="H129" t="s">
        <v>191</v>
      </c>
      <c r="I129" s="10">
        <f t="shared" si="7"/>
        <v>1</v>
      </c>
      <c r="J129" s="12">
        <f t="shared" si="8"/>
        <v>159075.91</v>
      </c>
      <c r="K129" s="10" t="str">
        <f t="shared" si="9"/>
        <v/>
      </c>
      <c r="L129" s="10" t="str">
        <f t="shared" si="10"/>
        <v/>
      </c>
      <c r="M129" s="10" t="str">
        <f t="shared" si="11"/>
        <v/>
      </c>
      <c r="N129" s="10" t="str">
        <f t="shared" si="12"/>
        <v/>
      </c>
      <c r="O129" s="10" t="str">
        <f>IF(COUNTIFS(Vendors!$A$4:$A$35,C129,Vendors!$R$4:$R$35,"FLAG")+COUNTIFS(Vendors!$A$4:$A$35,C129,Vendors!$N$4:$N$35,"FLAG")&gt;0,"FLAG","")</f>
        <v/>
      </c>
      <c r="P129" s="10">
        <f t="shared" si="13"/>
        <v>1</v>
      </c>
    </row>
    <row r="130" spans="1:16" x14ac:dyDescent="0.3">
      <c r="A130" t="s">
        <v>4468</v>
      </c>
      <c r="B130" s="7">
        <v>45875</v>
      </c>
      <c r="C130" t="s">
        <v>220</v>
      </c>
      <c r="D130" t="s">
        <v>4124</v>
      </c>
      <c r="E130">
        <v>139799.56</v>
      </c>
      <c r="F130" t="s">
        <v>4342</v>
      </c>
      <c r="G130" t="s">
        <v>1552</v>
      </c>
      <c r="H130" t="s">
        <v>191</v>
      </c>
      <c r="I130" s="10">
        <f t="shared" si="7"/>
        <v>1</v>
      </c>
      <c r="J130" s="12">
        <f t="shared" si="8"/>
        <v>139799.56</v>
      </c>
      <c r="K130" s="10" t="str">
        <f t="shared" si="9"/>
        <v/>
      </c>
      <c r="L130" s="10" t="str">
        <f t="shared" si="10"/>
        <v/>
      </c>
      <c r="M130" s="10" t="str">
        <f t="shared" si="11"/>
        <v/>
      </c>
      <c r="N130" s="10" t="str">
        <f t="shared" si="12"/>
        <v/>
      </c>
      <c r="O130" s="10" t="str">
        <f>IF(COUNTIFS(Vendors!$A$4:$A$35,C130,Vendors!$R$4:$R$35,"FLAG")+COUNTIFS(Vendors!$A$4:$A$35,C130,Vendors!$N$4:$N$35,"FLAG")&gt;0,"FLAG","")</f>
        <v/>
      </c>
      <c r="P130" s="10">
        <f t="shared" si="13"/>
        <v>1</v>
      </c>
    </row>
    <row r="131" spans="1:16" x14ac:dyDescent="0.3">
      <c r="A131" t="s">
        <v>4469</v>
      </c>
      <c r="B131" s="7">
        <v>45876</v>
      </c>
      <c r="C131" t="s">
        <v>227</v>
      </c>
      <c r="D131" t="s">
        <v>4170</v>
      </c>
      <c r="E131">
        <v>2161822.2999999998</v>
      </c>
      <c r="F131" t="s">
        <v>4342</v>
      </c>
      <c r="G131" t="s">
        <v>1552</v>
      </c>
      <c r="H131" t="s">
        <v>196</v>
      </c>
      <c r="I131" s="10">
        <f t="shared" si="7"/>
        <v>1</v>
      </c>
      <c r="J131" s="12">
        <f t="shared" si="8"/>
        <v>2161822.2999999998</v>
      </c>
      <c r="K131" s="10" t="str">
        <f t="shared" si="9"/>
        <v/>
      </c>
      <c r="L131" s="10" t="str">
        <f t="shared" si="10"/>
        <v/>
      </c>
      <c r="M131" s="10" t="str">
        <f t="shared" si="11"/>
        <v/>
      </c>
      <c r="N131" s="10" t="str">
        <f t="shared" si="12"/>
        <v/>
      </c>
      <c r="O131" s="10" t="str">
        <f>IF(COUNTIFS(Vendors!$A$4:$A$35,C131,Vendors!$R$4:$R$35,"FLAG")+COUNTIFS(Vendors!$A$4:$A$35,C131,Vendors!$N$4:$N$35,"FLAG")&gt;0,"FLAG","")</f>
        <v/>
      </c>
      <c r="P131" s="10">
        <f t="shared" si="13"/>
        <v>2</v>
      </c>
    </row>
    <row r="132" spans="1:16" x14ac:dyDescent="0.3">
      <c r="A132" t="s">
        <v>4470</v>
      </c>
      <c r="B132" s="7">
        <v>45876</v>
      </c>
      <c r="C132" t="s">
        <v>284</v>
      </c>
      <c r="D132" t="s">
        <v>3714</v>
      </c>
      <c r="E132">
        <v>367354.65</v>
      </c>
      <c r="F132" t="s">
        <v>4342</v>
      </c>
      <c r="G132" t="s">
        <v>1552</v>
      </c>
      <c r="H132" t="s">
        <v>196</v>
      </c>
      <c r="I132" s="10">
        <f t="shared" ref="I132:I195" si="14">COUNTIFS($C$4:$C$468,C132,$B$4:$B$468,B132)</f>
        <v>1</v>
      </c>
      <c r="J132" s="12">
        <f t="shared" ref="J132:J195" si="15">SUMIFS($E$4:$E$468,$C$4:$C$468,C132,$B$4:$B$468,B132)</f>
        <v>367354.65</v>
      </c>
      <c r="K132" s="10" t="str">
        <f t="shared" ref="K132:K195" si="16">IF(AND(I132&gt;=2,J132&gt;200000,E132&lt;=200000),"FLAG","")</f>
        <v/>
      </c>
      <c r="L132" s="10" t="str">
        <f t="shared" ref="L132:L195" si="17">IF(G132=H132,"FLAG","")</f>
        <v/>
      </c>
      <c r="M132" s="10" t="str">
        <f t="shared" ref="M132:M195" si="18">IF(AND(D132&lt;&gt;"On Account",COUNTIF($D$4:$D$468,D132)&gt;1),"FLAG","")</f>
        <v/>
      </c>
      <c r="N132" s="10" t="str">
        <f t="shared" ref="N132:N195" si="19">IF(WEEKDAY(B132)=1,"FLAG","")</f>
        <v/>
      </c>
      <c r="O132" s="10" t="str">
        <f>IF(COUNTIFS(Vendors!$A$4:$A$35,C132,Vendors!$R$4:$R$35,"FLAG")+COUNTIFS(Vendors!$A$4:$A$35,C132,Vendors!$N$4:$N$35,"FLAG")&gt;0,"FLAG","")</f>
        <v/>
      </c>
      <c r="P132" s="10">
        <f t="shared" ref="P132:P195" si="20">VALUE(LEFT(TEXT(INT(E132),"0"),1))</f>
        <v>3</v>
      </c>
    </row>
    <row r="133" spans="1:16" x14ac:dyDescent="0.3">
      <c r="A133" t="s">
        <v>4471</v>
      </c>
      <c r="B133" s="7">
        <v>45878</v>
      </c>
      <c r="C133" t="s">
        <v>188</v>
      </c>
      <c r="D133" t="s">
        <v>3517</v>
      </c>
      <c r="E133">
        <v>5138366.26</v>
      </c>
      <c r="F133" t="s">
        <v>4342</v>
      </c>
      <c r="G133" t="s">
        <v>1552</v>
      </c>
      <c r="H133" t="s">
        <v>196</v>
      </c>
      <c r="I133" s="10">
        <f t="shared" si="14"/>
        <v>1</v>
      </c>
      <c r="J133" s="12">
        <f t="shared" si="15"/>
        <v>5138366.26</v>
      </c>
      <c r="K133" s="10" t="str">
        <f t="shared" si="16"/>
        <v/>
      </c>
      <c r="L133" s="10" t="str">
        <f t="shared" si="17"/>
        <v/>
      </c>
      <c r="M133" s="10" t="str">
        <f t="shared" si="18"/>
        <v/>
      </c>
      <c r="N133" s="10" t="str">
        <f t="shared" si="19"/>
        <v/>
      </c>
      <c r="O133" s="10" t="str">
        <f>IF(COUNTIFS(Vendors!$A$4:$A$35,C133,Vendors!$R$4:$R$35,"FLAG")+COUNTIFS(Vendors!$A$4:$A$35,C133,Vendors!$N$4:$N$35,"FLAG")&gt;0,"FLAG","")</f>
        <v/>
      </c>
      <c r="P133" s="10">
        <f t="shared" si="20"/>
        <v>5</v>
      </c>
    </row>
    <row r="134" spans="1:16" x14ac:dyDescent="0.3">
      <c r="A134" t="s">
        <v>4472</v>
      </c>
      <c r="B134" s="7">
        <v>45879</v>
      </c>
      <c r="C134" t="s">
        <v>229</v>
      </c>
      <c r="D134" t="s">
        <v>3758</v>
      </c>
      <c r="E134">
        <v>584165.21</v>
      </c>
      <c r="F134" t="s">
        <v>4342</v>
      </c>
      <c r="G134" t="s">
        <v>1552</v>
      </c>
      <c r="H134" t="s">
        <v>196</v>
      </c>
      <c r="I134" s="10">
        <f t="shared" si="14"/>
        <v>1</v>
      </c>
      <c r="J134" s="12">
        <f t="shared" si="15"/>
        <v>584165.21</v>
      </c>
      <c r="K134" s="10" t="str">
        <f t="shared" si="16"/>
        <v/>
      </c>
      <c r="L134" s="10" t="str">
        <f t="shared" si="17"/>
        <v/>
      </c>
      <c r="M134" s="10" t="str">
        <f t="shared" si="18"/>
        <v>FLAG</v>
      </c>
      <c r="N134" s="10" t="str">
        <f t="shared" si="19"/>
        <v>FLAG</v>
      </c>
      <c r="O134" s="10" t="str">
        <f>IF(COUNTIFS(Vendors!$A$4:$A$35,C134,Vendors!$R$4:$R$35,"FLAG")+COUNTIFS(Vendors!$A$4:$A$35,C134,Vendors!$N$4:$N$35,"FLAG")&gt;0,"FLAG","")</f>
        <v/>
      </c>
      <c r="P134" s="10">
        <f t="shared" si="20"/>
        <v>5</v>
      </c>
    </row>
    <row r="135" spans="1:16" x14ac:dyDescent="0.3">
      <c r="A135" t="s">
        <v>4473</v>
      </c>
      <c r="B135" s="7">
        <v>45880</v>
      </c>
      <c r="C135" t="s">
        <v>202</v>
      </c>
      <c r="D135" t="s">
        <v>3343</v>
      </c>
      <c r="E135">
        <v>212867.39</v>
      </c>
      <c r="F135" t="s">
        <v>4342</v>
      </c>
      <c r="G135" t="s">
        <v>1552</v>
      </c>
      <c r="H135" t="s">
        <v>196</v>
      </c>
      <c r="I135" s="10">
        <f t="shared" si="14"/>
        <v>1</v>
      </c>
      <c r="J135" s="12">
        <f t="shared" si="15"/>
        <v>212867.39</v>
      </c>
      <c r="K135" s="10" t="str">
        <f t="shared" si="16"/>
        <v/>
      </c>
      <c r="L135" s="10" t="str">
        <f t="shared" si="17"/>
        <v/>
      </c>
      <c r="M135" s="10" t="str">
        <f t="shared" si="18"/>
        <v/>
      </c>
      <c r="N135" s="10" t="str">
        <f t="shared" si="19"/>
        <v/>
      </c>
      <c r="O135" s="10" t="str">
        <f>IF(COUNTIFS(Vendors!$A$4:$A$35,C135,Vendors!$R$4:$R$35,"FLAG")+COUNTIFS(Vendors!$A$4:$A$35,C135,Vendors!$N$4:$N$35,"FLAG")&gt;0,"FLAG","")</f>
        <v/>
      </c>
      <c r="P135" s="10">
        <f t="shared" si="20"/>
        <v>2</v>
      </c>
    </row>
    <row r="136" spans="1:16" x14ac:dyDescent="0.3">
      <c r="A136" t="s">
        <v>4474</v>
      </c>
      <c r="B136" s="7">
        <v>45881</v>
      </c>
      <c r="C136" t="s">
        <v>202</v>
      </c>
      <c r="D136" t="s">
        <v>3329</v>
      </c>
      <c r="E136">
        <v>496744.13</v>
      </c>
      <c r="F136" t="s">
        <v>4342</v>
      </c>
      <c r="G136" t="s">
        <v>1552</v>
      </c>
      <c r="H136" t="s">
        <v>196</v>
      </c>
      <c r="I136" s="10">
        <f t="shared" si="14"/>
        <v>1</v>
      </c>
      <c r="J136" s="12">
        <f t="shared" si="15"/>
        <v>496744.13</v>
      </c>
      <c r="K136" s="10" t="str">
        <f t="shared" si="16"/>
        <v/>
      </c>
      <c r="L136" s="10" t="str">
        <f t="shared" si="17"/>
        <v/>
      </c>
      <c r="M136" s="10" t="str">
        <f t="shared" si="18"/>
        <v/>
      </c>
      <c r="N136" s="10" t="str">
        <f t="shared" si="19"/>
        <v/>
      </c>
      <c r="O136" s="10" t="str">
        <f>IF(COUNTIFS(Vendors!$A$4:$A$35,C136,Vendors!$R$4:$R$35,"FLAG")+COUNTIFS(Vendors!$A$4:$A$35,C136,Vendors!$N$4:$N$35,"FLAG")&gt;0,"FLAG","")</f>
        <v/>
      </c>
      <c r="P136" s="10">
        <f t="shared" si="20"/>
        <v>4</v>
      </c>
    </row>
    <row r="137" spans="1:16" x14ac:dyDescent="0.3">
      <c r="A137" t="s">
        <v>4475</v>
      </c>
      <c r="B137" s="7">
        <v>45882</v>
      </c>
      <c r="C137" t="s">
        <v>300</v>
      </c>
      <c r="D137" t="s">
        <v>4044</v>
      </c>
      <c r="E137">
        <v>81882.28</v>
      </c>
      <c r="F137" t="s">
        <v>4342</v>
      </c>
      <c r="G137" t="s">
        <v>1552</v>
      </c>
      <c r="H137" t="s">
        <v>191</v>
      </c>
      <c r="I137" s="10">
        <f t="shared" si="14"/>
        <v>1</v>
      </c>
      <c r="J137" s="12">
        <f t="shared" si="15"/>
        <v>81882.28</v>
      </c>
      <c r="K137" s="10" t="str">
        <f t="shared" si="16"/>
        <v/>
      </c>
      <c r="L137" s="10" t="str">
        <f t="shared" si="17"/>
        <v/>
      </c>
      <c r="M137" s="10" t="str">
        <f t="shared" si="18"/>
        <v/>
      </c>
      <c r="N137" s="10" t="str">
        <f t="shared" si="19"/>
        <v/>
      </c>
      <c r="O137" s="10" t="str">
        <f>IF(COUNTIFS(Vendors!$A$4:$A$35,C137,Vendors!$R$4:$R$35,"FLAG")+COUNTIFS(Vendors!$A$4:$A$35,C137,Vendors!$N$4:$N$35,"FLAG")&gt;0,"FLAG","")</f>
        <v/>
      </c>
      <c r="P137" s="10">
        <f t="shared" si="20"/>
        <v>8</v>
      </c>
    </row>
    <row r="138" spans="1:16" x14ac:dyDescent="0.3">
      <c r="A138" t="s">
        <v>4476</v>
      </c>
      <c r="B138" s="7">
        <v>45883</v>
      </c>
      <c r="C138" t="s">
        <v>210</v>
      </c>
      <c r="D138" t="s">
        <v>3659</v>
      </c>
      <c r="E138">
        <v>529996.63</v>
      </c>
      <c r="F138" t="s">
        <v>4342</v>
      </c>
      <c r="G138" t="s">
        <v>1552</v>
      </c>
      <c r="H138" t="s">
        <v>196</v>
      </c>
      <c r="I138" s="10">
        <f t="shared" si="14"/>
        <v>1</v>
      </c>
      <c r="J138" s="12">
        <f t="shared" si="15"/>
        <v>529996.63</v>
      </c>
      <c r="K138" s="10" t="str">
        <f t="shared" si="16"/>
        <v/>
      </c>
      <c r="L138" s="10" t="str">
        <f t="shared" si="17"/>
        <v/>
      </c>
      <c r="M138" s="10" t="str">
        <f t="shared" si="18"/>
        <v/>
      </c>
      <c r="N138" s="10" t="str">
        <f t="shared" si="19"/>
        <v/>
      </c>
      <c r="O138" s="10" t="str">
        <f>IF(COUNTIFS(Vendors!$A$4:$A$35,C138,Vendors!$R$4:$R$35,"FLAG")+COUNTIFS(Vendors!$A$4:$A$35,C138,Vendors!$N$4:$N$35,"FLAG")&gt;0,"FLAG","")</f>
        <v/>
      </c>
      <c r="P138" s="10">
        <f t="shared" si="20"/>
        <v>5</v>
      </c>
    </row>
    <row r="139" spans="1:16" x14ac:dyDescent="0.3">
      <c r="A139" t="s">
        <v>4477</v>
      </c>
      <c r="B139" s="7">
        <v>45885</v>
      </c>
      <c r="C139" t="s">
        <v>220</v>
      </c>
      <c r="D139" t="s">
        <v>3922</v>
      </c>
      <c r="E139">
        <v>157414.17000000001</v>
      </c>
      <c r="F139" t="s">
        <v>4342</v>
      </c>
      <c r="G139" t="s">
        <v>1552</v>
      </c>
      <c r="H139" t="s">
        <v>191</v>
      </c>
      <c r="I139" s="10">
        <f t="shared" si="14"/>
        <v>1</v>
      </c>
      <c r="J139" s="12">
        <f t="shared" si="15"/>
        <v>157414.17000000001</v>
      </c>
      <c r="K139" s="10" t="str">
        <f t="shared" si="16"/>
        <v/>
      </c>
      <c r="L139" s="10" t="str">
        <f t="shared" si="17"/>
        <v/>
      </c>
      <c r="M139" s="10" t="str">
        <f t="shared" si="18"/>
        <v/>
      </c>
      <c r="N139" s="10" t="str">
        <f t="shared" si="19"/>
        <v/>
      </c>
      <c r="O139" s="10" t="str">
        <f>IF(COUNTIFS(Vendors!$A$4:$A$35,C139,Vendors!$R$4:$R$35,"FLAG")+COUNTIFS(Vendors!$A$4:$A$35,C139,Vendors!$N$4:$N$35,"FLAG")&gt;0,"FLAG","")</f>
        <v/>
      </c>
      <c r="P139" s="10">
        <f t="shared" si="20"/>
        <v>1</v>
      </c>
    </row>
    <row r="140" spans="1:16" x14ac:dyDescent="0.3">
      <c r="A140" t="s">
        <v>4478</v>
      </c>
      <c r="B140" s="7">
        <v>45885</v>
      </c>
      <c r="C140" t="s">
        <v>311</v>
      </c>
      <c r="D140" t="s">
        <v>3856</v>
      </c>
      <c r="E140">
        <v>4648243.26</v>
      </c>
      <c r="F140" t="s">
        <v>4342</v>
      </c>
      <c r="G140" t="s">
        <v>1552</v>
      </c>
      <c r="H140" t="s">
        <v>196</v>
      </c>
      <c r="I140" s="10">
        <f t="shared" si="14"/>
        <v>1</v>
      </c>
      <c r="J140" s="12">
        <f t="shared" si="15"/>
        <v>4648243.26</v>
      </c>
      <c r="K140" s="10" t="str">
        <f t="shared" si="16"/>
        <v/>
      </c>
      <c r="L140" s="10" t="str">
        <f t="shared" si="17"/>
        <v/>
      </c>
      <c r="M140" s="10" t="str">
        <f t="shared" si="18"/>
        <v/>
      </c>
      <c r="N140" s="10" t="str">
        <f t="shared" si="19"/>
        <v/>
      </c>
      <c r="O140" s="10" t="str">
        <f>IF(COUNTIFS(Vendors!$A$4:$A$35,C140,Vendors!$R$4:$R$35,"FLAG")+COUNTIFS(Vendors!$A$4:$A$35,C140,Vendors!$N$4:$N$35,"FLAG")&gt;0,"FLAG","")</f>
        <v/>
      </c>
      <c r="P140" s="10">
        <f t="shared" si="20"/>
        <v>4</v>
      </c>
    </row>
    <row r="141" spans="1:16" x14ac:dyDescent="0.3">
      <c r="A141" t="s">
        <v>4479</v>
      </c>
      <c r="B141" s="7">
        <v>45885</v>
      </c>
      <c r="C141" t="s">
        <v>227</v>
      </c>
      <c r="D141" t="s">
        <v>4214</v>
      </c>
      <c r="E141">
        <v>3107419.62</v>
      </c>
      <c r="F141" t="s">
        <v>4342</v>
      </c>
      <c r="G141" t="s">
        <v>1552</v>
      </c>
      <c r="H141" t="s">
        <v>196</v>
      </c>
      <c r="I141" s="10">
        <f t="shared" si="14"/>
        <v>1</v>
      </c>
      <c r="J141" s="12">
        <f t="shared" si="15"/>
        <v>3107419.62</v>
      </c>
      <c r="K141" s="10" t="str">
        <f t="shared" si="16"/>
        <v/>
      </c>
      <c r="L141" s="10" t="str">
        <f t="shared" si="17"/>
        <v/>
      </c>
      <c r="M141" s="10" t="str">
        <f t="shared" si="18"/>
        <v/>
      </c>
      <c r="N141" s="10" t="str">
        <f t="shared" si="19"/>
        <v/>
      </c>
      <c r="O141" s="10" t="str">
        <f>IF(COUNTIFS(Vendors!$A$4:$A$35,C141,Vendors!$R$4:$R$35,"FLAG")+COUNTIFS(Vendors!$A$4:$A$35,C141,Vendors!$N$4:$N$35,"FLAG")&gt;0,"FLAG","")</f>
        <v/>
      </c>
      <c r="P141" s="10">
        <f t="shared" si="20"/>
        <v>3</v>
      </c>
    </row>
    <row r="142" spans="1:16" x14ac:dyDescent="0.3">
      <c r="A142" t="s">
        <v>4480</v>
      </c>
      <c r="B142" s="7">
        <v>45887</v>
      </c>
      <c r="C142" t="s">
        <v>311</v>
      </c>
      <c r="D142" t="s">
        <v>3942</v>
      </c>
      <c r="E142">
        <v>1205063.72</v>
      </c>
      <c r="F142" t="s">
        <v>4342</v>
      </c>
      <c r="G142" t="s">
        <v>1552</v>
      </c>
      <c r="H142" t="s">
        <v>196</v>
      </c>
      <c r="I142" s="10">
        <f t="shared" si="14"/>
        <v>1</v>
      </c>
      <c r="J142" s="12">
        <f t="shared" si="15"/>
        <v>1205063.72</v>
      </c>
      <c r="K142" s="10" t="str">
        <f t="shared" si="16"/>
        <v/>
      </c>
      <c r="L142" s="10" t="str">
        <f t="shared" si="17"/>
        <v/>
      </c>
      <c r="M142" s="10" t="str">
        <f t="shared" si="18"/>
        <v/>
      </c>
      <c r="N142" s="10" t="str">
        <f t="shared" si="19"/>
        <v/>
      </c>
      <c r="O142" s="10" t="str">
        <f>IF(COUNTIFS(Vendors!$A$4:$A$35,C142,Vendors!$R$4:$R$35,"FLAG")+COUNTIFS(Vendors!$A$4:$A$35,C142,Vendors!$N$4:$N$35,"FLAG")&gt;0,"FLAG","")</f>
        <v/>
      </c>
      <c r="P142" s="10">
        <f t="shared" si="20"/>
        <v>1</v>
      </c>
    </row>
    <row r="143" spans="1:16" x14ac:dyDescent="0.3">
      <c r="A143" t="s">
        <v>4481</v>
      </c>
      <c r="B143" s="7">
        <v>45887</v>
      </c>
      <c r="C143" t="s">
        <v>3161</v>
      </c>
      <c r="D143" t="s">
        <v>4482</v>
      </c>
      <c r="E143">
        <v>85000</v>
      </c>
      <c r="F143" t="s">
        <v>4342</v>
      </c>
      <c r="G143" t="s">
        <v>3160</v>
      </c>
      <c r="H143" t="s">
        <v>3160</v>
      </c>
      <c r="I143" s="10">
        <f t="shared" si="14"/>
        <v>1</v>
      </c>
      <c r="J143" s="12">
        <f t="shared" si="15"/>
        <v>85000</v>
      </c>
      <c r="K143" s="10" t="str">
        <f t="shared" si="16"/>
        <v/>
      </c>
      <c r="L143" s="10" t="str">
        <f t="shared" si="17"/>
        <v>FLAG</v>
      </c>
      <c r="M143" s="10" t="str">
        <f t="shared" si="18"/>
        <v/>
      </c>
      <c r="N143" s="10" t="str">
        <f t="shared" si="19"/>
        <v/>
      </c>
      <c r="O143" s="10" t="str">
        <f>IF(COUNTIFS(Vendors!$A$4:$A$35,C143,Vendors!$R$4:$R$35,"FLAG")+COUNTIFS(Vendors!$A$4:$A$35,C143,Vendors!$N$4:$N$35,"FLAG")&gt;0,"FLAG","")</f>
        <v>FLAG</v>
      </c>
      <c r="P143" s="10">
        <f t="shared" si="20"/>
        <v>8</v>
      </c>
    </row>
    <row r="144" spans="1:16" x14ac:dyDescent="0.3">
      <c r="A144" t="s">
        <v>4483</v>
      </c>
      <c r="B144" s="7">
        <v>45888</v>
      </c>
      <c r="C144" t="s">
        <v>210</v>
      </c>
      <c r="D144" t="s">
        <v>4184</v>
      </c>
      <c r="E144">
        <v>185116.87</v>
      </c>
      <c r="F144" t="s">
        <v>4342</v>
      </c>
      <c r="G144" t="s">
        <v>1552</v>
      </c>
      <c r="H144" t="s">
        <v>191</v>
      </c>
      <c r="I144" s="10">
        <f t="shared" si="14"/>
        <v>1</v>
      </c>
      <c r="J144" s="12">
        <f t="shared" si="15"/>
        <v>185116.87</v>
      </c>
      <c r="K144" s="10" t="str">
        <f t="shared" si="16"/>
        <v/>
      </c>
      <c r="L144" s="10" t="str">
        <f t="shared" si="17"/>
        <v/>
      </c>
      <c r="M144" s="10" t="str">
        <f t="shared" si="18"/>
        <v/>
      </c>
      <c r="N144" s="10" t="str">
        <f t="shared" si="19"/>
        <v/>
      </c>
      <c r="O144" s="10" t="str">
        <f>IF(COUNTIFS(Vendors!$A$4:$A$35,C144,Vendors!$R$4:$R$35,"FLAG")+COUNTIFS(Vendors!$A$4:$A$35,C144,Vendors!$N$4:$N$35,"FLAG")&gt;0,"FLAG","")</f>
        <v/>
      </c>
      <c r="P144" s="10">
        <f t="shared" si="20"/>
        <v>1</v>
      </c>
    </row>
    <row r="145" spans="1:16" x14ac:dyDescent="0.3">
      <c r="A145" t="s">
        <v>4484</v>
      </c>
      <c r="B145" s="7">
        <v>45889</v>
      </c>
      <c r="C145" t="s">
        <v>193</v>
      </c>
      <c r="D145" t="s">
        <v>3323</v>
      </c>
      <c r="E145">
        <v>36505.410000000003</v>
      </c>
      <c r="F145" t="s">
        <v>4342</v>
      </c>
      <c r="G145" t="s">
        <v>1552</v>
      </c>
      <c r="H145" t="s">
        <v>191</v>
      </c>
      <c r="I145" s="10">
        <f t="shared" si="14"/>
        <v>1</v>
      </c>
      <c r="J145" s="12">
        <f t="shared" si="15"/>
        <v>36505.410000000003</v>
      </c>
      <c r="K145" s="10" t="str">
        <f t="shared" si="16"/>
        <v/>
      </c>
      <c r="L145" s="10" t="str">
        <f t="shared" si="17"/>
        <v/>
      </c>
      <c r="M145" s="10" t="str">
        <f t="shared" si="18"/>
        <v/>
      </c>
      <c r="N145" s="10" t="str">
        <f t="shared" si="19"/>
        <v/>
      </c>
      <c r="O145" s="10" t="str">
        <f>IF(COUNTIFS(Vendors!$A$4:$A$35,C145,Vendors!$R$4:$R$35,"FLAG")+COUNTIFS(Vendors!$A$4:$A$35,C145,Vendors!$N$4:$N$35,"FLAG")&gt;0,"FLAG","")</f>
        <v/>
      </c>
      <c r="P145" s="10">
        <f t="shared" si="20"/>
        <v>3</v>
      </c>
    </row>
    <row r="146" spans="1:16" x14ac:dyDescent="0.3">
      <c r="A146" t="s">
        <v>4485</v>
      </c>
      <c r="B146" s="7">
        <v>45890</v>
      </c>
      <c r="C146" t="s">
        <v>241</v>
      </c>
      <c r="D146" t="s">
        <v>3365</v>
      </c>
      <c r="E146">
        <v>851062.61</v>
      </c>
      <c r="F146" t="s">
        <v>4342</v>
      </c>
      <c r="G146" t="s">
        <v>1552</v>
      </c>
      <c r="H146" t="s">
        <v>196</v>
      </c>
      <c r="I146" s="10">
        <f t="shared" si="14"/>
        <v>1</v>
      </c>
      <c r="J146" s="12">
        <f t="shared" si="15"/>
        <v>851062.61</v>
      </c>
      <c r="K146" s="10" t="str">
        <f t="shared" si="16"/>
        <v/>
      </c>
      <c r="L146" s="10" t="str">
        <f t="shared" si="17"/>
        <v/>
      </c>
      <c r="M146" s="10" t="str">
        <f t="shared" si="18"/>
        <v/>
      </c>
      <c r="N146" s="10" t="str">
        <f t="shared" si="19"/>
        <v/>
      </c>
      <c r="O146" s="10" t="str">
        <f>IF(COUNTIFS(Vendors!$A$4:$A$35,C146,Vendors!$R$4:$R$35,"FLAG")+COUNTIFS(Vendors!$A$4:$A$35,C146,Vendors!$N$4:$N$35,"FLAG")&gt;0,"FLAG","")</f>
        <v/>
      </c>
      <c r="P146" s="10">
        <f t="shared" si="20"/>
        <v>8</v>
      </c>
    </row>
    <row r="147" spans="1:16" x14ac:dyDescent="0.3">
      <c r="A147" t="s">
        <v>4486</v>
      </c>
      <c r="B147" s="7">
        <v>45891</v>
      </c>
      <c r="C147" t="s">
        <v>326</v>
      </c>
      <c r="D147" t="s">
        <v>3417</v>
      </c>
      <c r="E147">
        <v>295753.96999999997</v>
      </c>
      <c r="F147" t="s">
        <v>4342</v>
      </c>
      <c r="G147" t="s">
        <v>1552</v>
      </c>
      <c r="H147" t="s">
        <v>196</v>
      </c>
      <c r="I147" s="10">
        <f t="shared" si="14"/>
        <v>1</v>
      </c>
      <c r="J147" s="12">
        <f t="shared" si="15"/>
        <v>295753.96999999997</v>
      </c>
      <c r="K147" s="10" t="str">
        <f t="shared" si="16"/>
        <v/>
      </c>
      <c r="L147" s="10" t="str">
        <f t="shared" si="17"/>
        <v/>
      </c>
      <c r="M147" s="10" t="str">
        <f t="shared" si="18"/>
        <v/>
      </c>
      <c r="N147" s="10" t="str">
        <f t="shared" si="19"/>
        <v/>
      </c>
      <c r="O147" s="10" t="str">
        <f>IF(COUNTIFS(Vendors!$A$4:$A$35,C147,Vendors!$R$4:$R$35,"FLAG")+COUNTIFS(Vendors!$A$4:$A$35,C147,Vendors!$N$4:$N$35,"FLAG")&gt;0,"FLAG","")</f>
        <v/>
      </c>
      <c r="P147" s="10">
        <f t="shared" si="20"/>
        <v>2</v>
      </c>
    </row>
    <row r="148" spans="1:16" x14ac:dyDescent="0.3">
      <c r="A148" t="s">
        <v>4487</v>
      </c>
      <c r="B148" s="7">
        <v>45891</v>
      </c>
      <c r="C148" t="s">
        <v>212</v>
      </c>
      <c r="D148" t="s">
        <v>4176</v>
      </c>
      <c r="E148">
        <v>769520.6</v>
      </c>
      <c r="F148" t="s">
        <v>4342</v>
      </c>
      <c r="G148" t="s">
        <v>1552</v>
      </c>
      <c r="H148" t="s">
        <v>196</v>
      </c>
      <c r="I148" s="10">
        <f t="shared" si="14"/>
        <v>1</v>
      </c>
      <c r="J148" s="12">
        <f t="shared" si="15"/>
        <v>769520.6</v>
      </c>
      <c r="K148" s="10" t="str">
        <f t="shared" si="16"/>
        <v/>
      </c>
      <c r="L148" s="10" t="str">
        <f t="shared" si="17"/>
        <v/>
      </c>
      <c r="M148" s="10" t="str">
        <f t="shared" si="18"/>
        <v/>
      </c>
      <c r="N148" s="10" t="str">
        <f t="shared" si="19"/>
        <v/>
      </c>
      <c r="O148" s="10" t="str">
        <f>IF(COUNTIFS(Vendors!$A$4:$A$35,C148,Vendors!$R$4:$R$35,"FLAG")+COUNTIFS(Vendors!$A$4:$A$35,C148,Vendors!$N$4:$N$35,"FLAG")&gt;0,"FLAG","")</f>
        <v/>
      </c>
      <c r="P148" s="10">
        <f t="shared" si="20"/>
        <v>7</v>
      </c>
    </row>
    <row r="149" spans="1:16" x14ac:dyDescent="0.3">
      <c r="A149" t="s">
        <v>4488</v>
      </c>
      <c r="B149" s="7">
        <v>45892</v>
      </c>
      <c r="C149" t="s">
        <v>277</v>
      </c>
      <c r="D149" t="s">
        <v>3702</v>
      </c>
      <c r="E149">
        <v>260464.49</v>
      </c>
      <c r="F149" t="s">
        <v>4342</v>
      </c>
      <c r="G149" t="s">
        <v>1552</v>
      </c>
      <c r="H149" t="s">
        <v>196</v>
      </c>
      <c r="I149" s="10">
        <f t="shared" si="14"/>
        <v>1</v>
      </c>
      <c r="J149" s="12">
        <f t="shared" si="15"/>
        <v>260464.49</v>
      </c>
      <c r="K149" s="10" t="str">
        <f t="shared" si="16"/>
        <v/>
      </c>
      <c r="L149" s="10" t="str">
        <f t="shared" si="17"/>
        <v/>
      </c>
      <c r="M149" s="10" t="str">
        <f t="shared" si="18"/>
        <v/>
      </c>
      <c r="N149" s="10" t="str">
        <f t="shared" si="19"/>
        <v/>
      </c>
      <c r="O149" s="10" t="str">
        <f>IF(COUNTIFS(Vendors!$A$4:$A$35,C149,Vendors!$R$4:$R$35,"FLAG")+COUNTIFS(Vendors!$A$4:$A$35,C149,Vendors!$N$4:$N$35,"FLAG")&gt;0,"FLAG","")</f>
        <v/>
      </c>
      <c r="P149" s="10">
        <f t="shared" si="20"/>
        <v>2</v>
      </c>
    </row>
    <row r="150" spans="1:16" x14ac:dyDescent="0.3">
      <c r="A150" t="s">
        <v>4489</v>
      </c>
      <c r="B150" s="7">
        <v>45892</v>
      </c>
      <c r="C150" t="s">
        <v>247</v>
      </c>
      <c r="D150" t="s">
        <v>3239</v>
      </c>
      <c r="E150">
        <v>110686.3</v>
      </c>
      <c r="F150" t="s">
        <v>4342</v>
      </c>
      <c r="G150" t="s">
        <v>1552</v>
      </c>
      <c r="H150" t="s">
        <v>191</v>
      </c>
      <c r="I150" s="10">
        <f t="shared" si="14"/>
        <v>1</v>
      </c>
      <c r="J150" s="12">
        <f t="shared" si="15"/>
        <v>110686.3</v>
      </c>
      <c r="K150" s="10" t="str">
        <f t="shared" si="16"/>
        <v/>
      </c>
      <c r="L150" s="10" t="str">
        <f t="shared" si="17"/>
        <v/>
      </c>
      <c r="M150" s="10" t="str">
        <f t="shared" si="18"/>
        <v/>
      </c>
      <c r="N150" s="10" t="str">
        <f t="shared" si="19"/>
        <v/>
      </c>
      <c r="O150" s="10" t="str">
        <f>IF(COUNTIFS(Vendors!$A$4:$A$35,C150,Vendors!$R$4:$R$35,"FLAG")+COUNTIFS(Vendors!$A$4:$A$35,C150,Vendors!$N$4:$N$35,"FLAG")&gt;0,"FLAG","")</f>
        <v/>
      </c>
      <c r="P150" s="10">
        <f t="shared" si="20"/>
        <v>1</v>
      </c>
    </row>
    <row r="151" spans="1:16" x14ac:dyDescent="0.3">
      <c r="A151" t="s">
        <v>4490</v>
      </c>
      <c r="B151" s="7">
        <v>45892</v>
      </c>
      <c r="C151" t="s">
        <v>239</v>
      </c>
      <c r="D151" t="s">
        <v>3990</v>
      </c>
      <c r="E151">
        <v>100293.06</v>
      </c>
      <c r="F151" t="s">
        <v>4342</v>
      </c>
      <c r="G151" t="s">
        <v>1552</v>
      </c>
      <c r="H151" t="s">
        <v>191</v>
      </c>
      <c r="I151" s="10">
        <f t="shared" si="14"/>
        <v>1</v>
      </c>
      <c r="J151" s="12">
        <f t="shared" si="15"/>
        <v>100293.06</v>
      </c>
      <c r="K151" s="10" t="str">
        <f t="shared" si="16"/>
        <v/>
      </c>
      <c r="L151" s="10" t="str">
        <f t="shared" si="17"/>
        <v/>
      </c>
      <c r="M151" s="10" t="str">
        <f t="shared" si="18"/>
        <v/>
      </c>
      <c r="N151" s="10" t="str">
        <f t="shared" si="19"/>
        <v/>
      </c>
      <c r="O151" s="10" t="str">
        <f>IF(COUNTIFS(Vendors!$A$4:$A$35,C151,Vendors!$R$4:$R$35,"FLAG")+COUNTIFS(Vendors!$A$4:$A$35,C151,Vendors!$N$4:$N$35,"FLAG")&gt;0,"FLAG","")</f>
        <v/>
      </c>
      <c r="P151" s="10">
        <f t="shared" si="20"/>
        <v>1</v>
      </c>
    </row>
    <row r="152" spans="1:16" x14ac:dyDescent="0.3">
      <c r="A152" t="s">
        <v>4491</v>
      </c>
      <c r="B152" s="7">
        <v>45892</v>
      </c>
      <c r="C152" t="s">
        <v>244</v>
      </c>
      <c r="D152" t="s">
        <v>3481</v>
      </c>
      <c r="E152">
        <v>100425.33</v>
      </c>
      <c r="F152" t="s">
        <v>4342</v>
      </c>
      <c r="G152" t="s">
        <v>1552</v>
      </c>
      <c r="H152" t="s">
        <v>191</v>
      </c>
      <c r="I152" s="10">
        <f t="shared" si="14"/>
        <v>1</v>
      </c>
      <c r="J152" s="12">
        <f t="shared" si="15"/>
        <v>100425.33</v>
      </c>
      <c r="K152" s="10" t="str">
        <f t="shared" si="16"/>
        <v/>
      </c>
      <c r="L152" s="10" t="str">
        <f t="shared" si="17"/>
        <v/>
      </c>
      <c r="M152" s="10" t="str">
        <f t="shared" si="18"/>
        <v/>
      </c>
      <c r="N152" s="10" t="str">
        <f t="shared" si="19"/>
        <v/>
      </c>
      <c r="O152" s="10" t="str">
        <f>IF(COUNTIFS(Vendors!$A$4:$A$35,C152,Vendors!$R$4:$R$35,"FLAG")+COUNTIFS(Vendors!$A$4:$A$35,C152,Vendors!$N$4:$N$35,"FLAG")&gt;0,"FLAG","")</f>
        <v/>
      </c>
      <c r="P152" s="10">
        <f t="shared" si="20"/>
        <v>1</v>
      </c>
    </row>
    <row r="153" spans="1:16" x14ac:dyDescent="0.3">
      <c r="A153" t="s">
        <v>4492</v>
      </c>
      <c r="B153" s="7">
        <v>45894</v>
      </c>
      <c r="C153" t="s">
        <v>300</v>
      </c>
      <c r="D153" t="s">
        <v>3333</v>
      </c>
      <c r="E153">
        <v>180866.66</v>
      </c>
      <c r="F153" t="s">
        <v>4342</v>
      </c>
      <c r="G153" t="s">
        <v>1552</v>
      </c>
      <c r="H153" t="s">
        <v>191</v>
      </c>
      <c r="I153" s="10">
        <f t="shared" si="14"/>
        <v>1</v>
      </c>
      <c r="J153" s="12">
        <f t="shared" si="15"/>
        <v>180866.66</v>
      </c>
      <c r="K153" s="10" t="str">
        <f t="shared" si="16"/>
        <v/>
      </c>
      <c r="L153" s="10" t="str">
        <f t="shared" si="17"/>
        <v/>
      </c>
      <c r="M153" s="10" t="str">
        <f t="shared" si="18"/>
        <v/>
      </c>
      <c r="N153" s="10" t="str">
        <f t="shared" si="19"/>
        <v/>
      </c>
      <c r="O153" s="10" t="str">
        <f>IF(COUNTIFS(Vendors!$A$4:$A$35,C153,Vendors!$R$4:$R$35,"FLAG")+COUNTIFS(Vendors!$A$4:$A$35,C153,Vendors!$N$4:$N$35,"FLAG")&gt;0,"FLAG","")</f>
        <v/>
      </c>
      <c r="P153" s="10">
        <f t="shared" si="20"/>
        <v>1</v>
      </c>
    </row>
    <row r="154" spans="1:16" x14ac:dyDescent="0.3">
      <c r="A154" t="s">
        <v>4493</v>
      </c>
      <c r="B154" s="7">
        <v>45894</v>
      </c>
      <c r="C154" t="s">
        <v>326</v>
      </c>
      <c r="D154" t="s">
        <v>3710</v>
      </c>
      <c r="E154">
        <v>366986.63</v>
      </c>
      <c r="F154" t="s">
        <v>4342</v>
      </c>
      <c r="G154" t="s">
        <v>1552</v>
      </c>
      <c r="H154" t="s">
        <v>196</v>
      </c>
      <c r="I154" s="10">
        <f t="shared" si="14"/>
        <v>1</v>
      </c>
      <c r="J154" s="12">
        <f t="shared" si="15"/>
        <v>366986.63</v>
      </c>
      <c r="K154" s="10" t="str">
        <f t="shared" si="16"/>
        <v/>
      </c>
      <c r="L154" s="10" t="str">
        <f t="shared" si="17"/>
        <v/>
      </c>
      <c r="M154" s="10" t="str">
        <f t="shared" si="18"/>
        <v/>
      </c>
      <c r="N154" s="10" t="str">
        <f t="shared" si="19"/>
        <v/>
      </c>
      <c r="O154" s="10" t="str">
        <f>IF(COUNTIFS(Vendors!$A$4:$A$35,C154,Vendors!$R$4:$R$35,"FLAG")+COUNTIFS(Vendors!$A$4:$A$35,C154,Vendors!$N$4:$N$35,"FLAG")&gt;0,"FLAG","")</f>
        <v/>
      </c>
      <c r="P154" s="10">
        <f t="shared" si="20"/>
        <v>3</v>
      </c>
    </row>
    <row r="155" spans="1:16" x14ac:dyDescent="0.3">
      <c r="A155" t="s">
        <v>4494</v>
      </c>
      <c r="B155" s="7">
        <v>45894</v>
      </c>
      <c r="C155" t="s">
        <v>262</v>
      </c>
      <c r="D155" t="s">
        <v>3724</v>
      </c>
      <c r="E155">
        <v>1388839.39</v>
      </c>
      <c r="F155" t="s">
        <v>4342</v>
      </c>
      <c r="G155" t="s">
        <v>1552</v>
      </c>
      <c r="H155" t="s">
        <v>196</v>
      </c>
      <c r="I155" s="10">
        <f t="shared" si="14"/>
        <v>1</v>
      </c>
      <c r="J155" s="12">
        <f t="shared" si="15"/>
        <v>1388839.39</v>
      </c>
      <c r="K155" s="10" t="str">
        <f t="shared" si="16"/>
        <v/>
      </c>
      <c r="L155" s="10" t="str">
        <f t="shared" si="17"/>
        <v/>
      </c>
      <c r="M155" s="10" t="str">
        <f t="shared" si="18"/>
        <v/>
      </c>
      <c r="N155" s="10" t="str">
        <f t="shared" si="19"/>
        <v/>
      </c>
      <c r="O155" s="10" t="str">
        <f>IF(COUNTIFS(Vendors!$A$4:$A$35,C155,Vendors!$R$4:$R$35,"FLAG")+COUNTIFS(Vendors!$A$4:$A$35,C155,Vendors!$N$4:$N$35,"FLAG")&gt;0,"FLAG","")</f>
        <v/>
      </c>
      <c r="P155" s="10">
        <f t="shared" si="20"/>
        <v>1</v>
      </c>
    </row>
    <row r="156" spans="1:16" x14ac:dyDescent="0.3">
      <c r="A156" t="s">
        <v>4495</v>
      </c>
      <c r="B156" s="7">
        <v>45895</v>
      </c>
      <c r="C156" t="s">
        <v>210</v>
      </c>
      <c r="D156" t="s">
        <v>3197</v>
      </c>
      <c r="E156">
        <v>682035.99</v>
      </c>
      <c r="F156" t="s">
        <v>4342</v>
      </c>
      <c r="G156" t="s">
        <v>1552</v>
      </c>
      <c r="H156" t="s">
        <v>196</v>
      </c>
      <c r="I156" s="10">
        <f t="shared" si="14"/>
        <v>1</v>
      </c>
      <c r="J156" s="12">
        <f t="shared" si="15"/>
        <v>682035.99</v>
      </c>
      <c r="K156" s="10" t="str">
        <f t="shared" si="16"/>
        <v/>
      </c>
      <c r="L156" s="10" t="str">
        <f t="shared" si="17"/>
        <v/>
      </c>
      <c r="M156" s="10" t="str">
        <f t="shared" si="18"/>
        <v/>
      </c>
      <c r="N156" s="10" t="str">
        <f t="shared" si="19"/>
        <v/>
      </c>
      <c r="O156" s="10" t="str">
        <f>IF(COUNTIFS(Vendors!$A$4:$A$35,C156,Vendors!$R$4:$R$35,"FLAG")+COUNTIFS(Vendors!$A$4:$A$35,C156,Vendors!$N$4:$N$35,"FLAG")&gt;0,"FLAG","")</f>
        <v/>
      </c>
      <c r="P156" s="10">
        <f t="shared" si="20"/>
        <v>6</v>
      </c>
    </row>
    <row r="157" spans="1:16" x14ac:dyDescent="0.3">
      <c r="A157" t="s">
        <v>4496</v>
      </c>
      <c r="B157" s="7">
        <v>45895</v>
      </c>
      <c r="C157" t="s">
        <v>193</v>
      </c>
      <c r="D157" t="s">
        <v>3241</v>
      </c>
      <c r="E157">
        <v>221108.58</v>
      </c>
      <c r="F157" t="s">
        <v>4342</v>
      </c>
      <c r="G157" t="s">
        <v>1552</v>
      </c>
      <c r="H157" t="s">
        <v>196</v>
      </c>
      <c r="I157" s="10">
        <f t="shared" si="14"/>
        <v>1</v>
      </c>
      <c r="J157" s="12">
        <f t="shared" si="15"/>
        <v>221108.58</v>
      </c>
      <c r="K157" s="10" t="str">
        <f t="shared" si="16"/>
        <v/>
      </c>
      <c r="L157" s="10" t="str">
        <f t="shared" si="17"/>
        <v/>
      </c>
      <c r="M157" s="10" t="str">
        <f t="shared" si="18"/>
        <v/>
      </c>
      <c r="N157" s="10" t="str">
        <f t="shared" si="19"/>
        <v/>
      </c>
      <c r="O157" s="10" t="str">
        <f>IF(COUNTIFS(Vendors!$A$4:$A$35,C157,Vendors!$R$4:$R$35,"FLAG")+COUNTIFS(Vendors!$A$4:$A$35,C157,Vendors!$N$4:$N$35,"FLAG")&gt;0,"FLAG","")</f>
        <v/>
      </c>
      <c r="P157" s="10">
        <f t="shared" si="20"/>
        <v>2</v>
      </c>
    </row>
    <row r="158" spans="1:16" x14ac:dyDescent="0.3">
      <c r="A158" t="s">
        <v>4497</v>
      </c>
      <c r="B158" s="7">
        <v>45895</v>
      </c>
      <c r="C158" t="s">
        <v>212</v>
      </c>
      <c r="D158" t="s">
        <v>4222</v>
      </c>
      <c r="E158">
        <v>689039.05</v>
      </c>
      <c r="F158" t="s">
        <v>4342</v>
      </c>
      <c r="G158" t="s">
        <v>1552</v>
      </c>
      <c r="H158" t="s">
        <v>196</v>
      </c>
      <c r="I158" s="10">
        <f t="shared" si="14"/>
        <v>1</v>
      </c>
      <c r="J158" s="12">
        <f t="shared" si="15"/>
        <v>689039.05</v>
      </c>
      <c r="K158" s="10" t="str">
        <f t="shared" si="16"/>
        <v/>
      </c>
      <c r="L158" s="10" t="str">
        <f t="shared" si="17"/>
        <v/>
      </c>
      <c r="M158" s="10" t="str">
        <f t="shared" si="18"/>
        <v/>
      </c>
      <c r="N158" s="10" t="str">
        <f t="shared" si="19"/>
        <v/>
      </c>
      <c r="O158" s="10" t="str">
        <f>IF(COUNTIFS(Vendors!$A$4:$A$35,C158,Vendors!$R$4:$R$35,"FLAG")+COUNTIFS(Vendors!$A$4:$A$35,C158,Vendors!$N$4:$N$35,"FLAG")&gt;0,"FLAG","")</f>
        <v/>
      </c>
      <c r="P158" s="10">
        <f t="shared" si="20"/>
        <v>6</v>
      </c>
    </row>
    <row r="159" spans="1:16" x14ac:dyDescent="0.3">
      <c r="A159" t="s">
        <v>4498</v>
      </c>
      <c r="B159" s="7">
        <v>45896</v>
      </c>
      <c r="C159" t="s">
        <v>326</v>
      </c>
      <c r="D159" t="s">
        <v>3952</v>
      </c>
      <c r="E159">
        <v>43272.63</v>
      </c>
      <c r="F159" t="s">
        <v>4342</v>
      </c>
      <c r="G159" t="s">
        <v>1552</v>
      </c>
      <c r="H159" t="s">
        <v>191</v>
      </c>
      <c r="I159" s="10">
        <f t="shared" si="14"/>
        <v>1</v>
      </c>
      <c r="J159" s="12">
        <f t="shared" si="15"/>
        <v>43272.63</v>
      </c>
      <c r="K159" s="10" t="str">
        <f t="shared" si="16"/>
        <v/>
      </c>
      <c r="L159" s="10" t="str">
        <f t="shared" si="17"/>
        <v/>
      </c>
      <c r="M159" s="10" t="str">
        <f t="shared" si="18"/>
        <v/>
      </c>
      <c r="N159" s="10" t="str">
        <f t="shared" si="19"/>
        <v/>
      </c>
      <c r="O159" s="10" t="str">
        <f>IF(COUNTIFS(Vendors!$A$4:$A$35,C159,Vendors!$R$4:$R$35,"FLAG")+COUNTIFS(Vendors!$A$4:$A$35,C159,Vendors!$N$4:$N$35,"FLAG")&gt;0,"FLAG","")</f>
        <v/>
      </c>
      <c r="P159" s="10">
        <f t="shared" si="20"/>
        <v>4</v>
      </c>
    </row>
    <row r="160" spans="1:16" x14ac:dyDescent="0.3">
      <c r="A160" t="s">
        <v>4499</v>
      </c>
      <c r="B160" s="7">
        <v>45897</v>
      </c>
      <c r="C160" t="s">
        <v>284</v>
      </c>
      <c r="D160" t="s">
        <v>4134</v>
      </c>
      <c r="E160">
        <v>433894.97</v>
      </c>
      <c r="F160" t="s">
        <v>4342</v>
      </c>
      <c r="G160" t="s">
        <v>1552</v>
      </c>
      <c r="H160" t="s">
        <v>196</v>
      </c>
      <c r="I160" s="10">
        <f t="shared" si="14"/>
        <v>1</v>
      </c>
      <c r="J160" s="12">
        <f t="shared" si="15"/>
        <v>433894.97</v>
      </c>
      <c r="K160" s="10" t="str">
        <f t="shared" si="16"/>
        <v/>
      </c>
      <c r="L160" s="10" t="str">
        <f t="shared" si="17"/>
        <v/>
      </c>
      <c r="M160" s="10" t="str">
        <f t="shared" si="18"/>
        <v/>
      </c>
      <c r="N160" s="10" t="str">
        <f t="shared" si="19"/>
        <v/>
      </c>
      <c r="O160" s="10" t="str">
        <f>IF(COUNTIFS(Vendors!$A$4:$A$35,C160,Vendors!$R$4:$R$35,"FLAG")+COUNTIFS(Vendors!$A$4:$A$35,C160,Vendors!$N$4:$N$35,"FLAG")&gt;0,"FLAG","")</f>
        <v/>
      </c>
      <c r="P160" s="10">
        <f t="shared" si="20"/>
        <v>4</v>
      </c>
    </row>
    <row r="161" spans="1:16" x14ac:dyDescent="0.3">
      <c r="A161" t="s">
        <v>4500</v>
      </c>
      <c r="B161" s="7">
        <v>45898</v>
      </c>
      <c r="C161" t="s">
        <v>326</v>
      </c>
      <c r="D161" t="s">
        <v>3611</v>
      </c>
      <c r="E161">
        <v>1089382.6100000001</v>
      </c>
      <c r="F161" t="s">
        <v>4342</v>
      </c>
      <c r="G161" t="s">
        <v>1552</v>
      </c>
      <c r="H161" t="s">
        <v>196</v>
      </c>
      <c r="I161" s="10">
        <f t="shared" si="14"/>
        <v>1</v>
      </c>
      <c r="J161" s="12">
        <f t="shared" si="15"/>
        <v>1089382.6100000001</v>
      </c>
      <c r="K161" s="10" t="str">
        <f t="shared" si="16"/>
        <v/>
      </c>
      <c r="L161" s="10" t="str">
        <f t="shared" si="17"/>
        <v/>
      </c>
      <c r="M161" s="10" t="str">
        <f t="shared" si="18"/>
        <v/>
      </c>
      <c r="N161" s="10" t="str">
        <f t="shared" si="19"/>
        <v/>
      </c>
      <c r="O161" s="10" t="str">
        <f>IF(COUNTIFS(Vendors!$A$4:$A$35,C161,Vendors!$R$4:$R$35,"FLAG")+COUNTIFS(Vendors!$A$4:$A$35,C161,Vendors!$N$4:$N$35,"FLAG")&gt;0,"FLAG","")</f>
        <v/>
      </c>
      <c r="P161" s="10">
        <f t="shared" si="20"/>
        <v>1</v>
      </c>
    </row>
    <row r="162" spans="1:16" x14ac:dyDescent="0.3">
      <c r="A162" t="s">
        <v>4501</v>
      </c>
      <c r="B162" s="7">
        <v>45898</v>
      </c>
      <c r="C162" t="s">
        <v>215</v>
      </c>
      <c r="D162" t="s">
        <v>3976</v>
      </c>
      <c r="E162">
        <v>249660.1</v>
      </c>
      <c r="F162" t="s">
        <v>4342</v>
      </c>
      <c r="G162" t="s">
        <v>1552</v>
      </c>
      <c r="H162" t="s">
        <v>196</v>
      </c>
      <c r="I162" s="10">
        <f t="shared" si="14"/>
        <v>1</v>
      </c>
      <c r="J162" s="12">
        <f t="shared" si="15"/>
        <v>249660.1</v>
      </c>
      <c r="K162" s="10" t="str">
        <f t="shared" si="16"/>
        <v/>
      </c>
      <c r="L162" s="10" t="str">
        <f t="shared" si="17"/>
        <v/>
      </c>
      <c r="M162" s="10" t="str">
        <f t="shared" si="18"/>
        <v/>
      </c>
      <c r="N162" s="10" t="str">
        <f t="shared" si="19"/>
        <v/>
      </c>
      <c r="O162" s="10" t="str">
        <f>IF(COUNTIFS(Vendors!$A$4:$A$35,C162,Vendors!$R$4:$R$35,"FLAG")+COUNTIFS(Vendors!$A$4:$A$35,C162,Vendors!$N$4:$N$35,"FLAG")&gt;0,"FLAG","")</f>
        <v/>
      </c>
      <c r="P162" s="10">
        <f t="shared" si="20"/>
        <v>2</v>
      </c>
    </row>
    <row r="163" spans="1:16" x14ac:dyDescent="0.3">
      <c r="A163" t="s">
        <v>4502</v>
      </c>
      <c r="B163" s="7">
        <v>45898</v>
      </c>
      <c r="C163" t="s">
        <v>231</v>
      </c>
      <c r="D163" t="s">
        <v>3534</v>
      </c>
      <c r="E163">
        <v>344653.92</v>
      </c>
      <c r="F163" t="s">
        <v>4342</v>
      </c>
      <c r="G163" t="s">
        <v>1552</v>
      </c>
      <c r="H163" t="s">
        <v>196</v>
      </c>
      <c r="I163" s="10">
        <f t="shared" si="14"/>
        <v>1</v>
      </c>
      <c r="J163" s="12">
        <f t="shared" si="15"/>
        <v>344653.92</v>
      </c>
      <c r="K163" s="10" t="str">
        <f t="shared" si="16"/>
        <v/>
      </c>
      <c r="L163" s="10" t="str">
        <f t="shared" si="17"/>
        <v/>
      </c>
      <c r="M163" s="10" t="str">
        <f t="shared" si="18"/>
        <v/>
      </c>
      <c r="N163" s="10" t="str">
        <f t="shared" si="19"/>
        <v/>
      </c>
      <c r="O163" s="10" t="str">
        <f>IF(COUNTIFS(Vendors!$A$4:$A$35,C163,Vendors!$R$4:$R$35,"FLAG")+COUNTIFS(Vendors!$A$4:$A$35,C163,Vendors!$N$4:$N$35,"FLAG")&gt;0,"FLAG","")</f>
        <v/>
      </c>
      <c r="P163" s="10">
        <f t="shared" si="20"/>
        <v>3</v>
      </c>
    </row>
    <row r="164" spans="1:16" x14ac:dyDescent="0.3">
      <c r="A164" t="s">
        <v>4503</v>
      </c>
      <c r="B164" s="7">
        <v>45899</v>
      </c>
      <c r="C164" t="s">
        <v>224</v>
      </c>
      <c r="D164" t="s">
        <v>3503</v>
      </c>
      <c r="E164">
        <v>652268.72</v>
      </c>
      <c r="F164" t="s">
        <v>4342</v>
      </c>
      <c r="G164" t="s">
        <v>1552</v>
      </c>
      <c r="H164" t="s">
        <v>196</v>
      </c>
      <c r="I164" s="10">
        <f t="shared" si="14"/>
        <v>1</v>
      </c>
      <c r="J164" s="12">
        <f t="shared" si="15"/>
        <v>652268.72</v>
      </c>
      <c r="K164" s="10" t="str">
        <f t="shared" si="16"/>
        <v/>
      </c>
      <c r="L164" s="10" t="str">
        <f t="shared" si="17"/>
        <v/>
      </c>
      <c r="M164" s="10" t="str">
        <f t="shared" si="18"/>
        <v/>
      </c>
      <c r="N164" s="10" t="str">
        <f t="shared" si="19"/>
        <v/>
      </c>
      <c r="O164" s="10" t="str">
        <f>IF(COUNTIFS(Vendors!$A$4:$A$35,C164,Vendors!$R$4:$R$35,"FLAG")+COUNTIFS(Vendors!$A$4:$A$35,C164,Vendors!$N$4:$N$35,"FLAG")&gt;0,"FLAG","")</f>
        <v/>
      </c>
      <c r="P164" s="10">
        <f t="shared" si="20"/>
        <v>6</v>
      </c>
    </row>
    <row r="165" spans="1:16" x14ac:dyDescent="0.3">
      <c r="A165" t="s">
        <v>4504</v>
      </c>
      <c r="B165" s="7">
        <v>45899</v>
      </c>
      <c r="C165" t="s">
        <v>253</v>
      </c>
      <c r="D165" t="s">
        <v>3738</v>
      </c>
      <c r="E165">
        <v>79395.37</v>
      </c>
      <c r="F165" t="s">
        <v>4342</v>
      </c>
      <c r="G165" t="s">
        <v>1552</v>
      </c>
      <c r="H165" t="s">
        <v>191</v>
      </c>
      <c r="I165" s="10">
        <f t="shared" si="14"/>
        <v>1</v>
      </c>
      <c r="J165" s="12">
        <f t="shared" si="15"/>
        <v>79395.37</v>
      </c>
      <c r="K165" s="10" t="str">
        <f t="shared" si="16"/>
        <v/>
      </c>
      <c r="L165" s="10" t="str">
        <f t="shared" si="17"/>
        <v/>
      </c>
      <c r="M165" s="10" t="str">
        <f t="shared" si="18"/>
        <v/>
      </c>
      <c r="N165" s="10" t="str">
        <f t="shared" si="19"/>
        <v/>
      </c>
      <c r="O165" s="10" t="str">
        <f>IF(COUNTIFS(Vendors!$A$4:$A$35,C165,Vendors!$R$4:$R$35,"FLAG")+COUNTIFS(Vendors!$A$4:$A$35,C165,Vendors!$N$4:$N$35,"FLAG")&gt;0,"FLAG","")</f>
        <v/>
      </c>
      <c r="P165" s="10">
        <f t="shared" si="20"/>
        <v>7</v>
      </c>
    </row>
    <row r="166" spans="1:16" x14ac:dyDescent="0.3">
      <c r="A166" t="s">
        <v>4505</v>
      </c>
      <c r="B166" s="7">
        <v>45901</v>
      </c>
      <c r="C166" t="s">
        <v>198</v>
      </c>
      <c r="D166" t="s">
        <v>3287</v>
      </c>
      <c r="E166">
        <v>849698.66</v>
      </c>
      <c r="F166" t="s">
        <v>4342</v>
      </c>
      <c r="G166" t="s">
        <v>1552</v>
      </c>
      <c r="H166" t="s">
        <v>196</v>
      </c>
      <c r="I166" s="10">
        <f t="shared" si="14"/>
        <v>1</v>
      </c>
      <c r="J166" s="12">
        <f t="shared" si="15"/>
        <v>849698.66</v>
      </c>
      <c r="K166" s="10" t="str">
        <f t="shared" si="16"/>
        <v/>
      </c>
      <c r="L166" s="10" t="str">
        <f t="shared" si="17"/>
        <v/>
      </c>
      <c r="M166" s="10" t="str">
        <f t="shared" si="18"/>
        <v/>
      </c>
      <c r="N166" s="10" t="str">
        <f t="shared" si="19"/>
        <v/>
      </c>
      <c r="O166" s="10" t="str">
        <f>IF(COUNTIFS(Vendors!$A$4:$A$35,C166,Vendors!$R$4:$R$35,"FLAG")+COUNTIFS(Vendors!$A$4:$A$35,C166,Vendors!$N$4:$N$35,"FLAG")&gt;0,"FLAG","")</f>
        <v/>
      </c>
      <c r="P166" s="10">
        <f t="shared" si="20"/>
        <v>8</v>
      </c>
    </row>
    <row r="167" spans="1:16" x14ac:dyDescent="0.3">
      <c r="A167" t="s">
        <v>4506</v>
      </c>
      <c r="B167" s="7">
        <v>45901</v>
      </c>
      <c r="C167" t="s">
        <v>244</v>
      </c>
      <c r="D167" t="s">
        <v>4168</v>
      </c>
      <c r="E167">
        <v>0</v>
      </c>
      <c r="F167" t="s">
        <v>4342</v>
      </c>
      <c r="G167" t="s">
        <v>1552</v>
      </c>
      <c r="H167" t="s">
        <v>191</v>
      </c>
      <c r="I167" s="10">
        <f t="shared" si="14"/>
        <v>1</v>
      </c>
      <c r="J167" s="12">
        <f t="shared" si="15"/>
        <v>0</v>
      </c>
      <c r="K167" s="10" t="str">
        <f t="shared" si="16"/>
        <v/>
      </c>
      <c r="L167" s="10" t="str">
        <f t="shared" si="17"/>
        <v/>
      </c>
      <c r="M167" s="10" t="str">
        <f t="shared" si="18"/>
        <v/>
      </c>
      <c r="N167" s="10" t="str">
        <f t="shared" si="19"/>
        <v/>
      </c>
      <c r="O167" s="10" t="str">
        <f>IF(COUNTIFS(Vendors!$A$4:$A$35,C167,Vendors!$R$4:$R$35,"FLAG")+COUNTIFS(Vendors!$A$4:$A$35,C167,Vendors!$N$4:$N$35,"FLAG")&gt;0,"FLAG","")</f>
        <v/>
      </c>
      <c r="P167" s="10">
        <f t="shared" si="20"/>
        <v>0</v>
      </c>
    </row>
    <row r="168" spans="1:16" x14ac:dyDescent="0.3">
      <c r="A168" t="s">
        <v>4507</v>
      </c>
      <c r="B168" s="7">
        <v>45901</v>
      </c>
      <c r="C168" t="s">
        <v>212</v>
      </c>
      <c r="D168" t="s">
        <v>3393</v>
      </c>
      <c r="E168">
        <v>266218.18</v>
      </c>
      <c r="F168" t="s">
        <v>4342</v>
      </c>
      <c r="G168" t="s">
        <v>1552</v>
      </c>
      <c r="H168" t="s">
        <v>196</v>
      </c>
      <c r="I168" s="10">
        <f t="shared" si="14"/>
        <v>1</v>
      </c>
      <c r="J168" s="12">
        <f t="shared" si="15"/>
        <v>266218.18</v>
      </c>
      <c r="K168" s="10" t="str">
        <f t="shared" si="16"/>
        <v/>
      </c>
      <c r="L168" s="10" t="str">
        <f t="shared" si="17"/>
        <v/>
      </c>
      <c r="M168" s="10" t="str">
        <f t="shared" si="18"/>
        <v/>
      </c>
      <c r="N168" s="10" t="str">
        <f t="shared" si="19"/>
        <v/>
      </c>
      <c r="O168" s="10" t="str">
        <f>IF(COUNTIFS(Vendors!$A$4:$A$35,C168,Vendors!$R$4:$R$35,"FLAG")+COUNTIFS(Vendors!$A$4:$A$35,C168,Vendors!$N$4:$N$35,"FLAG")&gt;0,"FLAG","")</f>
        <v/>
      </c>
      <c r="P168" s="10">
        <f t="shared" si="20"/>
        <v>2</v>
      </c>
    </row>
    <row r="169" spans="1:16" x14ac:dyDescent="0.3">
      <c r="A169" t="s">
        <v>4508</v>
      </c>
      <c r="B169" s="7">
        <v>45903</v>
      </c>
      <c r="C169" t="s">
        <v>262</v>
      </c>
      <c r="D169" t="s">
        <v>3609</v>
      </c>
      <c r="E169">
        <v>362316.12</v>
      </c>
      <c r="F169" t="s">
        <v>4342</v>
      </c>
      <c r="G169" t="s">
        <v>1552</v>
      </c>
      <c r="H169" t="s">
        <v>196</v>
      </c>
      <c r="I169" s="10">
        <f t="shared" si="14"/>
        <v>1</v>
      </c>
      <c r="J169" s="12">
        <f t="shared" si="15"/>
        <v>362316.12</v>
      </c>
      <c r="K169" s="10" t="str">
        <f t="shared" si="16"/>
        <v/>
      </c>
      <c r="L169" s="10" t="str">
        <f t="shared" si="17"/>
        <v/>
      </c>
      <c r="M169" s="10" t="str">
        <f t="shared" si="18"/>
        <v/>
      </c>
      <c r="N169" s="10" t="str">
        <f t="shared" si="19"/>
        <v/>
      </c>
      <c r="O169" s="10" t="str">
        <f>IF(COUNTIFS(Vendors!$A$4:$A$35,C169,Vendors!$R$4:$R$35,"FLAG")+COUNTIFS(Vendors!$A$4:$A$35,C169,Vendors!$N$4:$N$35,"FLAG")&gt;0,"FLAG","")</f>
        <v/>
      </c>
      <c r="P169" s="10">
        <f t="shared" si="20"/>
        <v>3</v>
      </c>
    </row>
    <row r="170" spans="1:16" x14ac:dyDescent="0.3">
      <c r="A170" t="s">
        <v>4509</v>
      </c>
      <c r="B170" s="7">
        <v>45905</v>
      </c>
      <c r="C170" t="s">
        <v>239</v>
      </c>
      <c r="D170" t="s">
        <v>3281</v>
      </c>
      <c r="E170">
        <v>302552.90000000002</v>
      </c>
      <c r="F170" t="s">
        <v>4342</v>
      </c>
      <c r="G170" t="s">
        <v>1552</v>
      </c>
      <c r="H170" t="s">
        <v>196</v>
      </c>
      <c r="I170" s="10">
        <f t="shared" si="14"/>
        <v>1</v>
      </c>
      <c r="J170" s="12">
        <f t="shared" si="15"/>
        <v>302552.90000000002</v>
      </c>
      <c r="K170" s="10" t="str">
        <f t="shared" si="16"/>
        <v/>
      </c>
      <c r="L170" s="10" t="str">
        <f t="shared" si="17"/>
        <v/>
      </c>
      <c r="M170" s="10" t="str">
        <f t="shared" si="18"/>
        <v/>
      </c>
      <c r="N170" s="10" t="str">
        <f t="shared" si="19"/>
        <v/>
      </c>
      <c r="O170" s="10" t="str">
        <f>IF(COUNTIFS(Vendors!$A$4:$A$35,C170,Vendors!$R$4:$R$35,"FLAG")+COUNTIFS(Vendors!$A$4:$A$35,C170,Vendors!$N$4:$N$35,"FLAG")&gt;0,"FLAG","")</f>
        <v/>
      </c>
      <c r="P170" s="10">
        <f t="shared" si="20"/>
        <v>3</v>
      </c>
    </row>
    <row r="171" spans="1:16" x14ac:dyDescent="0.3">
      <c r="A171" t="s">
        <v>4510</v>
      </c>
      <c r="B171" s="7">
        <v>45905</v>
      </c>
      <c r="C171" t="s">
        <v>323</v>
      </c>
      <c r="D171" t="s">
        <v>4022</v>
      </c>
      <c r="E171">
        <v>5624347.5700000003</v>
      </c>
      <c r="F171" t="s">
        <v>4342</v>
      </c>
      <c r="G171" t="s">
        <v>1552</v>
      </c>
      <c r="H171" t="s">
        <v>196</v>
      </c>
      <c r="I171" s="10">
        <f t="shared" si="14"/>
        <v>1</v>
      </c>
      <c r="J171" s="12">
        <f t="shared" si="15"/>
        <v>5624347.5700000003</v>
      </c>
      <c r="K171" s="10" t="str">
        <f t="shared" si="16"/>
        <v/>
      </c>
      <c r="L171" s="10" t="str">
        <f t="shared" si="17"/>
        <v/>
      </c>
      <c r="M171" s="10" t="str">
        <f t="shared" si="18"/>
        <v/>
      </c>
      <c r="N171" s="10" t="str">
        <f t="shared" si="19"/>
        <v/>
      </c>
      <c r="O171" s="10" t="str">
        <f>IF(COUNTIFS(Vendors!$A$4:$A$35,C171,Vendors!$R$4:$R$35,"FLAG")+COUNTIFS(Vendors!$A$4:$A$35,C171,Vendors!$N$4:$N$35,"FLAG")&gt;0,"FLAG","")</f>
        <v/>
      </c>
      <c r="P171" s="10">
        <f t="shared" si="20"/>
        <v>5</v>
      </c>
    </row>
    <row r="172" spans="1:16" x14ac:dyDescent="0.3">
      <c r="A172" t="s">
        <v>4511</v>
      </c>
      <c r="B172" s="7">
        <v>45905</v>
      </c>
      <c r="C172" t="s">
        <v>241</v>
      </c>
      <c r="D172" t="s">
        <v>3603</v>
      </c>
      <c r="E172">
        <v>727284.74</v>
      </c>
      <c r="F172" t="s">
        <v>4342</v>
      </c>
      <c r="G172" t="s">
        <v>1552</v>
      </c>
      <c r="H172" t="s">
        <v>196</v>
      </c>
      <c r="I172" s="10">
        <f t="shared" si="14"/>
        <v>1</v>
      </c>
      <c r="J172" s="12">
        <f t="shared" si="15"/>
        <v>727284.74</v>
      </c>
      <c r="K172" s="10" t="str">
        <f t="shared" si="16"/>
        <v/>
      </c>
      <c r="L172" s="10" t="str">
        <f t="shared" si="17"/>
        <v/>
      </c>
      <c r="M172" s="10" t="str">
        <f t="shared" si="18"/>
        <v/>
      </c>
      <c r="N172" s="10" t="str">
        <f t="shared" si="19"/>
        <v/>
      </c>
      <c r="O172" s="10" t="str">
        <f>IF(COUNTIFS(Vendors!$A$4:$A$35,C172,Vendors!$R$4:$R$35,"FLAG")+COUNTIFS(Vendors!$A$4:$A$35,C172,Vendors!$N$4:$N$35,"FLAG")&gt;0,"FLAG","")</f>
        <v/>
      </c>
      <c r="P172" s="10">
        <f t="shared" si="20"/>
        <v>7</v>
      </c>
    </row>
    <row r="173" spans="1:16" x14ac:dyDescent="0.3">
      <c r="A173" t="s">
        <v>4512</v>
      </c>
      <c r="B173" s="7">
        <v>45906</v>
      </c>
      <c r="C173" t="s">
        <v>244</v>
      </c>
      <c r="D173" t="s">
        <v>3734</v>
      </c>
      <c r="E173">
        <v>53498.3</v>
      </c>
      <c r="F173" t="s">
        <v>4342</v>
      </c>
      <c r="G173" t="s">
        <v>1552</v>
      </c>
      <c r="H173" t="s">
        <v>191</v>
      </c>
      <c r="I173" s="10">
        <f t="shared" si="14"/>
        <v>1</v>
      </c>
      <c r="J173" s="12">
        <f t="shared" si="15"/>
        <v>53498.3</v>
      </c>
      <c r="K173" s="10" t="str">
        <f t="shared" si="16"/>
        <v/>
      </c>
      <c r="L173" s="10" t="str">
        <f t="shared" si="17"/>
        <v/>
      </c>
      <c r="M173" s="10" t="str">
        <f t="shared" si="18"/>
        <v/>
      </c>
      <c r="N173" s="10" t="str">
        <f t="shared" si="19"/>
        <v/>
      </c>
      <c r="O173" s="10" t="str">
        <f>IF(COUNTIFS(Vendors!$A$4:$A$35,C173,Vendors!$R$4:$R$35,"FLAG")+COUNTIFS(Vendors!$A$4:$A$35,C173,Vendors!$N$4:$N$35,"FLAG")&gt;0,"FLAG","")</f>
        <v/>
      </c>
      <c r="P173" s="10">
        <f t="shared" si="20"/>
        <v>5</v>
      </c>
    </row>
    <row r="174" spans="1:16" x14ac:dyDescent="0.3">
      <c r="A174" t="s">
        <v>4513</v>
      </c>
      <c r="B174" s="7">
        <v>45908</v>
      </c>
      <c r="C174" t="s">
        <v>202</v>
      </c>
      <c r="D174" t="s">
        <v>3689</v>
      </c>
      <c r="E174">
        <v>127491.35</v>
      </c>
      <c r="F174" t="s">
        <v>4342</v>
      </c>
      <c r="G174" t="s">
        <v>1552</v>
      </c>
      <c r="H174" t="s">
        <v>191</v>
      </c>
      <c r="I174" s="10">
        <f t="shared" si="14"/>
        <v>1</v>
      </c>
      <c r="J174" s="12">
        <f t="shared" si="15"/>
        <v>127491.35</v>
      </c>
      <c r="K174" s="10" t="str">
        <f t="shared" si="16"/>
        <v/>
      </c>
      <c r="L174" s="10" t="str">
        <f t="shared" si="17"/>
        <v/>
      </c>
      <c r="M174" s="10" t="str">
        <f t="shared" si="18"/>
        <v/>
      </c>
      <c r="N174" s="10" t="str">
        <f t="shared" si="19"/>
        <v/>
      </c>
      <c r="O174" s="10" t="str">
        <f>IF(COUNTIFS(Vendors!$A$4:$A$35,C174,Vendors!$R$4:$R$35,"FLAG")+COUNTIFS(Vendors!$A$4:$A$35,C174,Vendors!$N$4:$N$35,"FLAG")&gt;0,"FLAG","")</f>
        <v/>
      </c>
      <c r="P174" s="10">
        <f t="shared" si="20"/>
        <v>1</v>
      </c>
    </row>
    <row r="175" spans="1:16" x14ac:dyDescent="0.3">
      <c r="A175" t="s">
        <v>4514</v>
      </c>
      <c r="B175" s="7">
        <v>45908</v>
      </c>
      <c r="C175" t="s">
        <v>212</v>
      </c>
      <c r="D175" t="s">
        <v>4236</v>
      </c>
      <c r="E175">
        <v>308092.05</v>
      </c>
      <c r="F175" t="s">
        <v>4342</v>
      </c>
      <c r="G175" t="s">
        <v>1552</v>
      </c>
      <c r="H175" t="s">
        <v>196</v>
      </c>
      <c r="I175" s="10">
        <f t="shared" si="14"/>
        <v>1</v>
      </c>
      <c r="J175" s="12">
        <f t="shared" si="15"/>
        <v>308092.05</v>
      </c>
      <c r="K175" s="10" t="str">
        <f t="shared" si="16"/>
        <v/>
      </c>
      <c r="L175" s="10" t="str">
        <f t="shared" si="17"/>
        <v/>
      </c>
      <c r="M175" s="10" t="str">
        <f t="shared" si="18"/>
        <v/>
      </c>
      <c r="N175" s="10" t="str">
        <f t="shared" si="19"/>
        <v/>
      </c>
      <c r="O175" s="10" t="str">
        <f>IF(COUNTIFS(Vendors!$A$4:$A$35,C175,Vendors!$R$4:$R$35,"FLAG")+COUNTIFS(Vendors!$A$4:$A$35,C175,Vendors!$N$4:$N$35,"FLAG")&gt;0,"FLAG","")</f>
        <v/>
      </c>
      <c r="P175" s="10">
        <f t="shared" si="20"/>
        <v>3</v>
      </c>
    </row>
    <row r="176" spans="1:16" x14ac:dyDescent="0.3">
      <c r="A176" t="s">
        <v>4515</v>
      </c>
      <c r="B176" s="7">
        <v>45909</v>
      </c>
      <c r="C176" t="s">
        <v>206</v>
      </c>
      <c r="D176" t="s">
        <v>3576</v>
      </c>
      <c r="E176">
        <v>379023.55</v>
      </c>
      <c r="F176" t="s">
        <v>4342</v>
      </c>
      <c r="G176" t="s">
        <v>1552</v>
      </c>
      <c r="H176" t="s">
        <v>196</v>
      </c>
      <c r="I176" s="10">
        <f t="shared" si="14"/>
        <v>1</v>
      </c>
      <c r="J176" s="12">
        <f t="shared" si="15"/>
        <v>379023.55</v>
      </c>
      <c r="K176" s="10" t="str">
        <f t="shared" si="16"/>
        <v/>
      </c>
      <c r="L176" s="10" t="str">
        <f t="shared" si="17"/>
        <v/>
      </c>
      <c r="M176" s="10" t="str">
        <f t="shared" si="18"/>
        <v/>
      </c>
      <c r="N176" s="10" t="str">
        <f t="shared" si="19"/>
        <v/>
      </c>
      <c r="O176" s="10" t="str">
        <f>IF(COUNTIFS(Vendors!$A$4:$A$35,C176,Vendors!$R$4:$R$35,"FLAG")+COUNTIFS(Vendors!$A$4:$A$35,C176,Vendors!$N$4:$N$35,"FLAG")&gt;0,"FLAG","")</f>
        <v/>
      </c>
      <c r="P176" s="10">
        <f t="shared" si="20"/>
        <v>3</v>
      </c>
    </row>
    <row r="177" spans="1:16" x14ac:dyDescent="0.3">
      <c r="A177" t="s">
        <v>4516</v>
      </c>
      <c r="B177" s="7">
        <v>45910</v>
      </c>
      <c r="C177" t="s">
        <v>247</v>
      </c>
      <c r="D177" t="s">
        <v>3653</v>
      </c>
      <c r="E177">
        <v>159355.42000000001</v>
      </c>
      <c r="F177" t="s">
        <v>4342</v>
      </c>
      <c r="G177" t="s">
        <v>1552</v>
      </c>
      <c r="H177" t="s">
        <v>191</v>
      </c>
      <c r="I177" s="10">
        <f t="shared" si="14"/>
        <v>1</v>
      </c>
      <c r="J177" s="12">
        <f t="shared" si="15"/>
        <v>159355.42000000001</v>
      </c>
      <c r="K177" s="10" t="str">
        <f t="shared" si="16"/>
        <v/>
      </c>
      <c r="L177" s="10" t="str">
        <f t="shared" si="17"/>
        <v/>
      </c>
      <c r="M177" s="10" t="str">
        <f t="shared" si="18"/>
        <v/>
      </c>
      <c r="N177" s="10" t="str">
        <f t="shared" si="19"/>
        <v/>
      </c>
      <c r="O177" s="10" t="str">
        <f>IF(COUNTIFS(Vendors!$A$4:$A$35,C177,Vendors!$R$4:$R$35,"FLAG")+COUNTIFS(Vendors!$A$4:$A$35,C177,Vendors!$N$4:$N$35,"FLAG")&gt;0,"FLAG","")</f>
        <v/>
      </c>
      <c r="P177" s="10">
        <f t="shared" si="20"/>
        <v>1</v>
      </c>
    </row>
    <row r="178" spans="1:16" x14ac:dyDescent="0.3">
      <c r="A178" t="s">
        <v>4517</v>
      </c>
      <c r="B178" s="7">
        <v>45911</v>
      </c>
      <c r="C178" t="s">
        <v>239</v>
      </c>
      <c r="D178" t="s">
        <v>4088</v>
      </c>
      <c r="E178">
        <v>518241.11</v>
      </c>
      <c r="F178" t="s">
        <v>4342</v>
      </c>
      <c r="G178" t="s">
        <v>1552</v>
      </c>
      <c r="H178" t="s">
        <v>196</v>
      </c>
      <c r="I178" s="10">
        <f t="shared" si="14"/>
        <v>1</v>
      </c>
      <c r="J178" s="12">
        <f t="shared" si="15"/>
        <v>518241.11</v>
      </c>
      <c r="K178" s="10" t="str">
        <f t="shared" si="16"/>
        <v/>
      </c>
      <c r="L178" s="10" t="str">
        <f t="shared" si="17"/>
        <v/>
      </c>
      <c r="M178" s="10" t="str">
        <f t="shared" si="18"/>
        <v/>
      </c>
      <c r="N178" s="10" t="str">
        <f t="shared" si="19"/>
        <v/>
      </c>
      <c r="O178" s="10" t="str">
        <f>IF(COUNTIFS(Vendors!$A$4:$A$35,C178,Vendors!$R$4:$R$35,"FLAG")+COUNTIFS(Vendors!$A$4:$A$35,C178,Vendors!$N$4:$N$35,"FLAG")&gt;0,"FLAG","")</f>
        <v/>
      </c>
      <c r="P178" s="10">
        <f t="shared" si="20"/>
        <v>5</v>
      </c>
    </row>
    <row r="179" spans="1:16" x14ac:dyDescent="0.3">
      <c r="A179" t="s">
        <v>4518</v>
      </c>
      <c r="B179" s="7">
        <v>45911</v>
      </c>
      <c r="C179" t="s">
        <v>215</v>
      </c>
      <c r="D179" t="s">
        <v>4254</v>
      </c>
      <c r="E179">
        <v>333654.38</v>
      </c>
      <c r="F179" t="s">
        <v>4342</v>
      </c>
      <c r="G179" t="s">
        <v>1552</v>
      </c>
      <c r="H179" t="s">
        <v>196</v>
      </c>
      <c r="I179" s="10">
        <f t="shared" si="14"/>
        <v>1</v>
      </c>
      <c r="J179" s="12">
        <f t="shared" si="15"/>
        <v>333654.38</v>
      </c>
      <c r="K179" s="10" t="str">
        <f t="shared" si="16"/>
        <v/>
      </c>
      <c r="L179" s="10" t="str">
        <f t="shared" si="17"/>
        <v/>
      </c>
      <c r="M179" s="10" t="str">
        <f t="shared" si="18"/>
        <v/>
      </c>
      <c r="N179" s="10" t="str">
        <f t="shared" si="19"/>
        <v/>
      </c>
      <c r="O179" s="10" t="str">
        <f>IF(COUNTIFS(Vendors!$A$4:$A$35,C179,Vendors!$R$4:$R$35,"FLAG")+COUNTIFS(Vendors!$A$4:$A$35,C179,Vendors!$N$4:$N$35,"FLAG")&gt;0,"FLAG","")</f>
        <v/>
      </c>
      <c r="P179" s="10">
        <f t="shared" si="20"/>
        <v>3</v>
      </c>
    </row>
    <row r="180" spans="1:16" x14ac:dyDescent="0.3">
      <c r="A180" t="s">
        <v>4519</v>
      </c>
      <c r="B180" s="7">
        <v>45911</v>
      </c>
      <c r="C180" t="s">
        <v>206</v>
      </c>
      <c r="D180" t="s">
        <v>3588</v>
      </c>
      <c r="E180">
        <v>183943.21</v>
      </c>
      <c r="F180" t="s">
        <v>4342</v>
      </c>
      <c r="G180" t="s">
        <v>1552</v>
      </c>
      <c r="H180" t="s">
        <v>191</v>
      </c>
      <c r="I180" s="10">
        <f t="shared" si="14"/>
        <v>1</v>
      </c>
      <c r="J180" s="12">
        <f t="shared" si="15"/>
        <v>183943.21</v>
      </c>
      <c r="K180" s="10" t="str">
        <f t="shared" si="16"/>
        <v/>
      </c>
      <c r="L180" s="10" t="str">
        <f t="shared" si="17"/>
        <v/>
      </c>
      <c r="M180" s="10" t="str">
        <f t="shared" si="18"/>
        <v/>
      </c>
      <c r="N180" s="10" t="str">
        <f t="shared" si="19"/>
        <v/>
      </c>
      <c r="O180" s="10" t="str">
        <f>IF(COUNTIFS(Vendors!$A$4:$A$35,C180,Vendors!$R$4:$R$35,"FLAG")+COUNTIFS(Vendors!$A$4:$A$35,C180,Vendors!$N$4:$N$35,"FLAG")&gt;0,"FLAG","")</f>
        <v/>
      </c>
      <c r="P180" s="10">
        <f t="shared" si="20"/>
        <v>1</v>
      </c>
    </row>
    <row r="181" spans="1:16" x14ac:dyDescent="0.3">
      <c r="A181" t="s">
        <v>4520</v>
      </c>
      <c r="B181" s="7">
        <v>45911</v>
      </c>
      <c r="C181" t="s">
        <v>262</v>
      </c>
      <c r="D181" t="s">
        <v>4296</v>
      </c>
      <c r="E181">
        <v>181742.61</v>
      </c>
      <c r="F181" t="s">
        <v>4342</v>
      </c>
      <c r="G181" t="s">
        <v>1552</v>
      </c>
      <c r="H181" t="s">
        <v>191</v>
      </c>
      <c r="I181" s="10">
        <f t="shared" si="14"/>
        <v>1</v>
      </c>
      <c r="J181" s="12">
        <f t="shared" si="15"/>
        <v>181742.61</v>
      </c>
      <c r="K181" s="10" t="str">
        <f t="shared" si="16"/>
        <v/>
      </c>
      <c r="L181" s="10" t="str">
        <f t="shared" si="17"/>
        <v/>
      </c>
      <c r="M181" s="10" t="str">
        <f t="shared" si="18"/>
        <v/>
      </c>
      <c r="N181" s="10" t="str">
        <f t="shared" si="19"/>
        <v/>
      </c>
      <c r="O181" s="10" t="str">
        <f>IF(COUNTIFS(Vendors!$A$4:$A$35,C181,Vendors!$R$4:$R$35,"FLAG")+COUNTIFS(Vendors!$A$4:$A$35,C181,Vendors!$N$4:$N$35,"FLAG")&gt;0,"FLAG","")</f>
        <v/>
      </c>
      <c r="P181" s="10">
        <f t="shared" si="20"/>
        <v>1</v>
      </c>
    </row>
    <row r="182" spans="1:16" x14ac:dyDescent="0.3">
      <c r="A182" t="s">
        <v>4521</v>
      </c>
      <c r="B182" s="7">
        <v>45912</v>
      </c>
      <c r="C182" t="s">
        <v>244</v>
      </c>
      <c r="D182" t="s">
        <v>3491</v>
      </c>
      <c r="E182">
        <v>54832.959999999999</v>
      </c>
      <c r="F182" t="s">
        <v>4342</v>
      </c>
      <c r="G182" t="s">
        <v>1552</v>
      </c>
      <c r="H182" t="s">
        <v>191</v>
      </c>
      <c r="I182" s="10">
        <f t="shared" si="14"/>
        <v>1</v>
      </c>
      <c r="J182" s="12">
        <f t="shared" si="15"/>
        <v>54832.959999999999</v>
      </c>
      <c r="K182" s="10" t="str">
        <f t="shared" si="16"/>
        <v/>
      </c>
      <c r="L182" s="10" t="str">
        <f t="shared" si="17"/>
        <v/>
      </c>
      <c r="M182" s="10" t="str">
        <f t="shared" si="18"/>
        <v/>
      </c>
      <c r="N182" s="10" t="str">
        <f t="shared" si="19"/>
        <v/>
      </c>
      <c r="O182" s="10" t="str">
        <f>IF(COUNTIFS(Vendors!$A$4:$A$35,C182,Vendors!$R$4:$R$35,"FLAG")+COUNTIFS(Vendors!$A$4:$A$35,C182,Vendors!$N$4:$N$35,"FLAG")&gt;0,"FLAG","")</f>
        <v/>
      </c>
      <c r="P182" s="10">
        <f t="shared" si="20"/>
        <v>5</v>
      </c>
    </row>
    <row r="183" spans="1:16" x14ac:dyDescent="0.3">
      <c r="A183" t="s">
        <v>4522</v>
      </c>
      <c r="B183" s="7">
        <v>45913</v>
      </c>
      <c r="C183" t="s">
        <v>239</v>
      </c>
      <c r="D183" t="s">
        <v>3884</v>
      </c>
      <c r="E183">
        <v>534199.9</v>
      </c>
      <c r="F183" t="s">
        <v>4342</v>
      </c>
      <c r="G183" t="s">
        <v>1552</v>
      </c>
      <c r="H183" t="s">
        <v>196</v>
      </c>
      <c r="I183" s="10">
        <f t="shared" si="14"/>
        <v>1</v>
      </c>
      <c r="J183" s="12">
        <f t="shared" si="15"/>
        <v>534199.9</v>
      </c>
      <c r="K183" s="10" t="str">
        <f t="shared" si="16"/>
        <v/>
      </c>
      <c r="L183" s="10" t="str">
        <f t="shared" si="17"/>
        <v/>
      </c>
      <c r="M183" s="10" t="str">
        <f t="shared" si="18"/>
        <v/>
      </c>
      <c r="N183" s="10" t="str">
        <f t="shared" si="19"/>
        <v/>
      </c>
      <c r="O183" s="10" t="str">
        <f>IF(COUNTIFS(Vendors!$A$4:$A$35,C183,Vendors!$R$4:$R$35,"FLAG")+COUNTIFS(Vendors!$A$4:$A$35,C183,Vendors!$N$4:$N$35,"FLAG")&gt;0,"FLAG","")</f>
        <v/>
      </c>
      <c r="P183" s="10">
        <f t="shared" si="20"/>
        <v>5</v>
      </c>
    </row>
    <row r="184" spans="1:16" x14ac:dyDescent="0.3">
      <c r="A184" t="s">
        <v>4523</v>
      </c>
      <c r="B184" s="7">
        <v>45915</v>
      </c>
      <c r="C184" t="s">
        <v>215</v>
      </c>
      <c r="D184" t="s">
        <v>3225</v>
      </c>
      <c r="E184">
        <v>216137.60000000001</v>
      </c>
      <c r="F184" t="s">
        <v>4342</v>
      </c>
      <c r="G184" t="s">
        <v>1552</v>
      </c>
      <c r="H184" t="s">
        <v>196</v>
      </c>
      <c r="I184" s="10">
        <f t="shared" si="14"/>
        <v>2</v>
      </c>
      <c r="J184" s="12">
        <f t="shared" si="15"/>
        <v>462406.72</v>
      </c>
      <c r="K184" s="10" t="str">
        <f t="shared" si="16"/>
        <v/>
      </c>
      <c r="L184" s="10" t="str">
        <f t="shared" si="17"/>
        <v/>
      </c>
      <c r="M184" s="10" t="str">
        <f t="shared" si="18"/>
        <v/>
      </c>
      <c r="N184" s="10" t="str">
        <f t="shared" si="19"/>
        <v/>
      </c>
      <c r="O184" s="10" t="str">
        <f>IF(COUNTIFS(Vendors!$A$4:$A$35,C184,Vendors!$R$4:$R$35,"FLAG")+COUNTIFS(Vendors!$A$4:$A$35,C184,Vendors!$N$4:$N$35,"FLAG")&gt;0,"FLAG","")</f>
        <v/>
      </c>
      <c r="P184" s="10">
        <f t="shared" si="20"/>
        <v>2</v>
      </c>
    </row>
    <row r="185" spans="1:16" x14ac:dyDescent="0.3">
      <c r="A185" t="s">
        <v>4524</v>
      </c>
      <c r="B185" s="7">
        <v>45915</v>
      </c>
      <c r="C185" t="s">
        <v>215</v>
      </c>
      <c r="D185" t="s">
        <v>3840</v>
      </c>
      <c r="E185">
        <v>246269.12</v>
      </c>
      <c r="F185" t="s">
        <v>4342</v>
      </c>
      <c r="G185" t="s">
        <v>1552</v>
      </c>
      <c r="H185" t="s">
        <v>196</v>
      </c>
      <c r="I185" s="10">
        <f t="shared" si="14"/>
        <v>2</v>
      </c>
      <c r="J185" s="12">
        <f t="shared" si="15"/>
        <v>462406.72</v>
      </c>
      <c r="K185" s="10" t="str">
        <f t="shared" si="16"/>
        <v/>
      </c>
      <c r="L185" s="10" t="str">
        <f t="shared" si="17"/>
        <v/>
      </c>
      <c r="M185" s="10" t="str">
        <f t="shared" si="18"/>
        <v/>
      </c>
      <c r="N185" s="10" t="str">
        <f t="shared" si="19"/>
        <v/>
      </c>
      <c r="O185" s="10" t="str">
        <f>IF(COUNTIFS(Vendors!$A$4:$A$35,C185,Vendors!$R$4:$R$35,"FLAG")+COUNTIFS(Vendors!$A$4:$A$35,C185,Vendors!$N$4:$N$35,"FLAG")&gt;0,"FLAG","")</f>
        <v/>
      </c>
      <c r="P185" s="10">
        <f t="shared" si="20"/>
        <v>2</v>
      </c>
    </row>
    <row r="186" spans="1:16" x14ac:dyDescent="0.3">
      <c r="A186" t="s">
        <v>4525</v>
      </c>
      <c r="B186" s="7">
        <v>45916</v>
      </c>
      <c r="C186" t="s">
        <v>326</v>
      </c>
      <c r="D186" t="s">
        <v>3651</v>
      </c>
      <c r="E186">
        <v>245148.04</v>
      </c>
      <c r="F186" t="s">
        <v>4342</v>
      </c>
      <c r="G186" t="s">
        <v>1552</v>
      </c>
      <c r="H186" t="s">
        <v>196</v>
      </c>
      <c r="I186" s="10">
        <f t="shared" si="14"/>
        <v>1</v>
      </c>
      <c r="J186" s="12">
        <f t="shared" si="15"/>
        <v>245148.04</v>
      </c>
      <c r="K186" s="10" t="str">
        <f t="shared" si="16"/>
        <v/>
      </c>
      <c r="L186" s="10" t="str">
        <f t="shared" si="17"/>
        <v/>
      </c>
      <c r="M186" s="10" t="str">
        <f t="shared" si="18"/>
        <v/>
      </c>
      <c r="N186" s="10" t="str">
        <f t="shared" si="19"/>
        <v/>
      </c>
      <c r="O186" s="10" t="str">
        <f>IF(COUNTIFS(Vendors!$A$4:$A$35,C186,Vendors!$R$4:$R$35,"FLAG")+COUNTIFS(Vendors!$A$4:$A$35,C186,Vendors!$N$4:$N$35,"FLAG")&gt;0,"FLAG","")</f>
        <v/>
      </c>
      <c r="P186" s="10">
        <f t="shared" si="20"/>
        <v>2</v>
      </c>
    </row>
    <row r="187" spans="1:16" x14ac:dyDescent="0.3">
      <c r="A187" t="s">
        <v>4526</v>
      </c>
      <c r="B187" s="7">
        <v>45916</v>
      </c>
      <c r="C187" t="s">
        <v>212</v>
      </c>
      <c r="D187" t="s">
        <v>3548</v>
      </c>
      <c r="E187">
        <v>850853.21</v>
      </c>
      <c r="F187" t="s">
        <v>4342</v>
      </c>
      <c r="G187" t="s">
        <v>1552</v>
      </c>
      <c r="H187" t="s">
        <v>196</v>
      </c>
      <c r="I187" s="10">
        <f t="shared" si="14"/>
        <v>1</v>
      </c>
      <c r="J187" s="12">
        <f t="shared" si="15"/>
        <v>850853.21</v>
      </c>
      <c r="K187" s="10" t="str">
        <f t="shared" si="16"/>
        <v/>
      </c>
      <c r="L187" s="10" t="str">
        <f t="shared" si="17"/>
        <v/>
      </c>
      <c r="M187" s="10" t="str">
        <f t="shared" si="18"/>
        <v/>
      </c>
      <c r="N187" s="10" t="str">
        <f t="shared" si="19"/>
        <v/>
      </c>
      <c r="O187" s="10" t="str">
        <f>IF(COUNTIFS(Vendors!$A$4:$A$35,C187,Vendors!$R$4:$R$35,"FLAG")+COUNTIFS(Vendors!$A$4:$A$35,C187,Vendors!$N$4:$N$35,"FLAG")&gt;0,"FLAG","")</f>
        <v/>
      </c>
      <c r="P187" s="10">
        <f t="shared" si="20"/>
        <v>8</v>
      </c>
    </row>
    <row r="188" spans="1:16" x14ac:dyDescent="0.3">
      <c r="A188" t="s">
        <v>4527</v>
      </c>
      <c r="B188" s="7">
        <v>45916</v>
      </c>
      <c r="C188" t="s">
        <v>235</v>
      </c>
      <c r="D188" t="s">
        <v>4290</v>
      </c>
      <c r="E188">
        <v>135394.72</v>
      </c>
      <c r="F188" t="s">
        <v>4342</v>
      </c>
      <c r="G188" t="s">
        <v>1552</v>
      </c>
      <c r="H188" t="s">
        <v>191</v>
      </c>
      <c r="I188" s="10">
        <f t="shared" si="14"/>
        <v>1</v>
      </c>
      <c r="J188" s="12">
        <f t="shared" si="15"/>
        <v>135394.72</v>
      </c>
      <c r="K188" s="10" t="str">
        <f t="shared" si="16"/>
        <v/>
      </c>
      <c r="L188" s="10" t="str">
        <f t="shared" si="17"/>
        <v/>
      </c>
      <c r="M188" s="10" t="str">
        <f t="shared" si="18"/>
        <v/>
      </c>
      <c r="N188" s="10" t="str">
        <f t="shared" si="19"/>
        <v/>
      </c>
      <c r="O188" s="10" t="str">
        <f>IF(COUNTIFS(Vendors!$A$4:$A$35,C188,Vendors!$R$4:$R$35,"FLAG")+COUNTIFS(Vendors!$A$4:$A$35,C188,Vendors!$N$4:$N$35,"FLAG")&gt;0,"FLAG","")</f>
        <v/>
      </c>
      <c r="P188" s="10">
        <f t="shared" si="20"/>
        <v>1</v>
      </c>
    </row>
    <row r="189" spans="1:16" x14ac:dyDescent="0.3">
      <c r="A189" t="s">
        <v>4528</v>
      </c>
      <c r="B189" s="7">
        <v>45916</v>
      </c>
      <c r="C189" t="s">
        <v>220</v>
      </c>
      <c r="D189" t="s">
        <v>4300</v>
      </c>
      <c r="E189">
        <v>281063.89</v>
      </c>
      <c r="F189" t="s">
        <v>4342</v>
      </c>
      <c r="G189" t="s">
        <v>1552</v>
      </c>
      <c r="H189" t="s">
        <v>196</v>
      </c>
      <c r="I189" s="10">
        <f t="shared" si="14"/>
        <v>1</v>
      </c>
      <c r="J189" s="12">
        <f t="shared" si="15"/>
        <v>281063.89</v>
      </c>
      <c r="K189" s="10" t="str">
        <f t="shared" si="16"/>
        <v/>
      </c>
      <c r="L189" s="10" t="str">
        <f t="shared" si="17"/>
        <v/>
      </c>
      <c r="M189" s="10" t="str">
        <f t="shared" si="18"/>
        <v/>
      </c>
      <c r="N189" s="10" t="str">
        <f t="shared" si="19"/>
        <v/>
      </c>
      <c r="O189" s="10" t="str">
        <f>IF(COUNTIFS(Vendors!$A$4:$A$35,C189,Vendors!$R$4:$R$35,"FLAG")+COUNTIFS(Vendors!$A$4:$A$35,C189,Vendors!$N$4:$N$35,"FLAG")&gt;0,"FLAG","")</f>
        <v/>
      </c>
      <c r="P189" s="10">
        <f t="shared" si="20"/>
        <v>2</v>
      </c>
    </row>
    <row r="190" spans="1:16" x14ac:dyDescent="0.3">
      <c r="A190" t="s">
        <v>4529</v>
      </c>
      <c r="B190" s="7">
        <v>45917</v>
      </c>
      <c r="C190" t="s">
        <v>227</v>
      </c>
      <c r="D190" t="s">
        <v>3754</v>
      </c>
      <c r="E190">
        <v>4890818.45</v>
      </c>
      <c r="F190" t="s">
        <v>4342</v>
      </c>
      <c r="G190" t="s">
        <v>1552</v>
      </c>
      <c r="H190" t="s">
        <v>196</v>
      </c>
      <c r="I190" s="10">
        <f t="shared" si="14"/>
        <v>1</v>
      </c>
      <c r="J190" s="12">
        <f t="shared" si="15"/>
        <v>4890818.45</v>
      </c>
      <c r="K190" s="10" t="str">
        <f t="shared" si="16"/>
        <v/>
      </c>
      <c r="L190" s="10" t="str">
        <f t="shared" si="17"/>
        <v/>
      </c>
      <c r="M190" s="10" t="str">
        <f t="shared" si="18"/>
        <v/>
      </c>
      <c r="N190" s="10" t="str">
        <f t="shared" si="19"/>
        <v/>
      </c>
      <c r="O190" s="10" t="str">
        <f>IF(COUNTIFS(Vendors!$A$4:$A$35,C190,Vendors!$R$4:$R$35,"FLAG")+COUNTIFS(Vendors!$A$4:$A$35,C190,Vendors!$N$4:$N$35,"FLAG")&gt;0,"FLAG","")</f>
        <v/>
      </c>
      <c r="P190" s="10">
        <f t="shared" si="20"/>
        <v>4</v>
      </c>
    </row>
    <row r="191" spans="1:16" x14ac:dyDescent="0.3">
      <c r="A191" t="s">
        <v>4530</v>
      </c>
      <c r="B191" s="7">
        <v>45917</v>
      </c>
      <c r="C191" t="s">
        <v>198</v>
      </c>
      <c r="D191" t="s">
        <v>3187</v>
      </c>
      <c r="E191">
        <v>272396.3</v>
      </c>
      <c r="F191" t="s">
        <v>4342</v>
      </c>
      <c r="G191" t="s">
        <v>1552</v>
      </c>
      <c r="H191" t="s">
        <v>196</v>
      </c>
      <c r="I191" s="10">
        <f t="shared" si="14"/>
        <v>1</v>
      </c>
      <c r="J191" s="12">
        <f t="shared" si="15"/>
        <v>272396.3</v>
      </c>
      <c r="K191" s="10" t="str">
        <f t="shared" si="16"/>
        <v/>
      </c>
      <c r="L191" s="10" t="str">
        <f t="shared" si="17"/>
        <v/>
      </c>
      <c r="M191" s="10" t="str">
        <f t="shared" si="18"/>
        <v/>
      </c>
      <c r="N191" s="10" t="str">
        <f t="shared" si="19"/>
        <v/>
      </c>
      <c r="O191" s="10" t="str">
        <f>IF(COUNTIFS(Vendors!$A$4:$A$35,C191,Vendors!$R$4:$R$35,"FLAG")+COUNTIFS(Vendors!$A$4:$A$35,C191,Vendors!$N$4:$N$35,"FLAG")&gt;0,"FLAG","")</f>
        <v/>
      </c>
      <c r="P191" s="10">
        <f t="shared" si="20"/>
        <v>2</v>
      </c>
    </row>
    <row r="192" spans="1:16" x14ac:dyDescent="0.3">
      <c r="A192" t="s">
        <v>4531</v>
      </c>
      <c r="B192" s="7">
        <v>45917</v>
      </c>
      <c r="C192" t="s">
        <v>239</v>
      </c>
      <c r="D192" t="s">
        <v>4146</v>
      </c>
      <c r="E192">
        <v>307470.21000000002</v>
      </c>
      <c r="F192" t="s">
        <v>4342</v>
      </c>
      <c r="G192" t="s">
        <v>1552</v>
      </c>
      <c r="H192" t="s">
        <v>196</v>
      </c>
      <c r="I192" s="10">
        <f t="shared" si="14"/>
        <v>1</v>
      </c>
      <c r="J192" s="12">
        <f t="shared" si="15"/>
        <v>307470.21000000002</v>
      </c>
      <c r="K192" s="10" t="str">
        <f t="shared" si="16"/>
        <v/>
      </c>
      <c r="L192" s="10" t="str">
        <f t="shared" si="17"/>
        <v/>
      </c>
      <c r="M192" s="10" t="str">
        <f t="shared" si="18"/>
        <v/>
      </c>
      <c r="N192" s="10" t="str">
        <f t="shared" si="19"/>
        <v/>
      </c>
      <c r="O192" s="10" t="str">
        <f>IF(COUNTIFS(Vendors!$A$4:$A$35,C192,Vendors!$R$4:$R$35,"FLAG")+COUNTIFS(Vendors!$A$4:$A$35,C192,Vendors!$N$4:$N$35,"FLAG")&gt;0,"FLAG","")</f>
        <v/>
      </c>
      <c r="P192" s="10">
        <f t="shared" si="20"/>
        <v>3</v>
      </c>
    </row>
    <row r="193" spans="1:16" x14ac:dyDescent="0.3">
      <c r="A193" t="s">
        <v>4532</v>
      </c>
      <c r="B193" s="7">
        <v>45919</v>
      </c>
      <c r="C193" t="s">
        <v>284</v>
      </c>
      <c r="D193" t="s">
        <v>3303</v>
      </c>
      <c r="E193">
        <v>521028</v>
      </c>
      <c r="F193" t="s">
        <v>4342</v>
      </c>
      <c r="G193" t="s">
        <v>1552</v>
      </c>
      <c r="H193" t="s">
        <v>196</v>
      </c>
      <c r="I193" s="10">
        <f t="shared" si="14"/>
        <v>1</v>
      </c>
      <c r="J193" s="12">
        <f t="shared" si="15"/>
        <v>521028</v>
      </c>
      <c r="K193" s="10" t="str">
        <f t="shared" si="16"/>
        <v/>
      </c>
      <c r="L193" s="10" t="str">
        <f t="shared" si="17"/>
        <v/>
      </c>
      <c r="M193" s="10" t="str">
        <f t="shared" si="18"/>
        <v/>
      </c>
      <c r="N193" s="10" t="str">
        <f t="shared" si="19"/>
        <v/>
      </c>
      <c r="O193" s="10" t="str">
        <f>IF(COUNTIFS(Vendors!$A$4:$A$35,C193,Vendors!$R$4:$R$35,"FLAG")+COUNTIFS(Vendors!$A$4:$A$35,C193,Vendors!$N$4:$N$35,"FLAG")&gt;0,"FLAG","")</f>
        <v/>
      </c>
      <c r="P193" s="10">
        <f t="shared" si="20"/>
        <v>5</v>
      </c>
    </row>
    <row r="194" spans="1:16" x14ac:dyDescent="0.3">
      <c r="A194" t="s">
        <v>4533</v>
      </c>
      <c r="B194" s="7">
        <v>45920</v>
      </c>
      <c r="C194" t="s">
        <v>220</v>
      </c>
      <c r="D194" t="s">
        <v>3556</v>
      </c>
      <c r="E194">
        <v>518172.15</v>
      </c>
      <c r="F194" t="s">
        <v>4342</v>
      </c>
      <c r="G194" t="s">
        <v>1552</v>
      </c>
      <c r="H194" t="s">
        <v>196</v>
      </c>
      <c r="I194" s="10">
        <f t="shared" si="14"/>
        <v>1</v>
      </c>
      <c r="J194" s="12">
        <f t="shared" si="15"/>
        <v>518172.15</v>
      </c>
      <c r="K194" s="10" t="str">
        <f t="shared" si="16"/>
        <v/>
      </c>
      <c r="L194" s="10" t="str">
        <f t="shared" si="17"/>
        <v/>
      </c>
      <c r="M194" s="10" t="str">
        <f t="shared" si="18"/>
        <v/>
      </c>
      <c r="N194" s="10" t="str">
        <f t="shared" si="19"/>
        <v/>
      </c>
      <c r="O194" s="10" t="str">
        <f>IF(COUNTIFS(Vendors!$A$4:$A$35,C194,Vendors!$R$4:$R$35,"FLAG")+COUNTIFS(Vendors!$A$4:$A$35,C194,Vendors!$N$4:$N$35,"FLAG")&gt;0,"FLAG","")</f>
        <v/>
      </c>
      <c r="P194" s="10">
        <f t="shared" si="20"/>
        <v>5</v>
      </c>
    </row>
    <row r="195" spans="1:16" x14ac:dyDescent="0.3">
      <c r="A195" t="s">
        <v>4534</v>
      </c>
      <c r="B195" s="7">
        <v>45920</v>
      </c>
      <c r="C195" t="s">
        <v>284</v>
      </c>
      <c r="D195" t="s">
        <v>3566</v>
      </c>
      <c r="E195">
        <v>477145.53</v>
      </c>
      <c r="F195" t="s">
        <v>4342</v>
      </c>
      <c r="G195" t="s">
        <v>1552</v>
      </c>
      <c r="H195" t="s">
        <v>196</v>
      </c>
      <c r="I195" s="10">
        <f t="shared" si="14"/>
        <v>1</v>
      </c>
      <c r="J195" s="12">
        <f t="shared" si="15"/>
        <v>477145.53</v>
      </c>
      <c r="K195" s="10" t="str">
        <f t="shared" si="16"/>
        <v/>
      </c>
      <c r="L195" s="10" t="str">
        <f t="shared" si="17"/>
        <v/>
      </c>
      <c r="M195" s="10" t="str">
        <f t="shared" si="18"/>
        <v/>
      </c>
      <c r="N195" s="10" t="str">
        <f t="shared" si="19"/>
        <v/>
      </c>
      <c r="O195" s="10" t="str">
        <f>IF(COUNTIFS(Vendors!$A$4:$A$35,C195,Vendors!$R$4:$R$35,"FLAG")+COUNTIFS(Vendors!$A$4:$A$35,C195,Vendors!$N$4:$N$35,"FLAG")&gt;0,"FLAG","")</f>
        <v/>
      </c>
      <c r="P195" s="10">
        <f t="shared" si="20"/>
        <v>4</v>
      </c>
    </row>
    <row r="196" spans="1:16" x14ac:dyDescent="0.3">
      <c r="A196" t="s">
        <v>4535</v>
      </c>
      <c r="B196" s="7">
        <v>45922</v>
      </c>
      <c r="C196" t="s">
        <v>266</v>
      </c>
      <c r="D196" t="s">
        <v>3878</v>
      </c>
      <c r="E196">
        <v>242127.61</v>
      </c>
      <c r="F196" t="s">
        <v>4342</v>
      </c>
      <c r="G196" t="s">
        <v>1552</v>
      </c>
      <c r="H196" t="s">
        <v>196</v>
      </c>
      <c r="I196" s="10">
        <f t="shared" ref="I196:I259" si="21">COUNTIFS($C$4:$C$468,C196,$B$4:$B$468,B196)</f>
        <v>1</v>
      </c>
      <c r="J196" s="12">
        <f t="shared" ref="J196:J259" si="22">SUMIFS($E$4:$E$468,$C$4:$C$468,C196,$B$4:$B$468,B196)</f>
        <v>242127.61</v>
      </c>
      <c r="K196" s="10" t="str">
        <f t="shared" ref="K196:K259" si="23">IF(AND(I196&gt;=2,J196&gt;200000,E196&lt;=200000),"FLAG","")</f>
        <v/>
      </c>
      <c r="L196" s="10" t="str">
        <f t="shared" ref="L196:L259" si="24">IF(G196=H196,"FLAG","")</f>
        <v/>
      </c>
      <c r="M196" s="10" t="str">
        <f t="shared" ref="M196:M259" si="25">IF(AND(D196&lt;&gt;"On Account",COUNTIF($D$4:$D$468,D196)&gt;1),"FLAG","")</f>
        <v/>
      </c>
      <c r="N196" s="10" t="str">
        <f t="shared" ref="N196:N259" si="26">IF(WEEKDAY(B196)=1,"FLAG","")</f>
        <v/>
      </c>
      <c r="O196" s="10" t="str">
        <f>IF(COUNTIFS(Vendors!$A$4:$A$35,C196,Vendors!$R$4:$R$35,"FLAG")+COUNTIFS(Vendors!$A$4:$A$35,C196,Vendors!$N$4:$N$35,"FLAG")&gt;0,"FLAG","")</f>
        <v/>
      </c>
      <c r="P196" s="10">
        <f t="shared" ref="P196:P259" si="27">VALUE(LEFT(TEXT(INT(E196),"0"),1))</f>
        <v>2</v>
      </c>
    </row>
    <row r="197" spans="1:16" x14ac:dyDescent="0.3">
      <c r="A197" t="s">
        <v>4536</v>
      </c>
      <c r="B197" s="7">
        <v>45922</v>
      </c>
      <c r="C197" t="s">
        <v>311</v>
      </c>
      <c r="D197" t="s">
        <v>4182</v>
      </c>
      <c r="E197">
        <v>3773454.55</v>
      </c>
      <c r="F197" t="s">
        <v>4342</v>
      </c>
      <c r="G197" t="s">
        <v>1552</v>
      </c>
      <c r="H197" t="s">
        <v>196</v>
      </c>
      <c r="I197" s="10">
        <f t="shared" si="21"/>
        <v>1</v>
      </c>
      <c r="J197" s="12">
        <f t="shared" si="22"/>
        <v>3773454.55</v>
      </c>
      <c r="K197" s="10" t="str">
        <f t="shared" si="23"/>
        <v/>
      </c>
      <c r="L197" s="10" t="str">
        <f t="shared" si="24"/>
        <v/>
      </c>
      <c r="M197" s="10" t="str">
        <f t="shared" si="25"/>
        <v/>
      </c>
      <c r="N197" s="10" t="str">
        <f t="shared" si="26"/>
        <v/>
      </c>
      <c r="O197" s="10" t="str">
        <f>IF(COUNTIFS(Vendors!$A$4:$A$35,C197,Vendors!$R$4:$R$35,"FLAG")+COUNTIFS(Vendors!$A$4:$A$35,C197,Vendors!$N$4:$N$35,"FLAG")&gt;0,"FLAG","")</f>
        <v/>
      </c>
      <c r="P197" s="10">
        <f t="shared" si="27"/>
        <v>3</v>
      </c>
    </row>
    <row r="198" spans="1:16" x14ac:dyDescent="0.3">
      <c r="A198" t="s">
        <v>4537</v>
      </c>
      <c r="B198" s="7">
        <v>45922</v>
      </c>
      <c r="C198" t="s">
        <v>277</v>
      </c>
      <c r="D198" t="s">
        <v>3375</v>
      </c>
      <c r="E198">
        <v>424466.6</v>
      </c>
      <c r="F198" t="s">
        <v>4342</v>
      </c>
      <c r="G198" t="s">
        <v>1552</v>
      </c>
      <c r="H198" t="s">
        <v>196</v>
      </c>
      <c r="I198" s="10">
        <f t="shared" si="21"/>
        <v>1</v>
      </c>
      <c r="J198" s="12">
        <f t="shared" si="22"/>
        <v>424466.6</v>
      </c>
      <c r="K198" s="10" t="str">
        <f t="shared" si="23"/>
        <v/>
      </c>
      <c r="L198" s="10" t="str">
        <f t="shared" si="24"/>
        <v/>
      </c>
      <c r="M198" s="10" t="str">
        <f t="shared" si="25"/>
        <v/>
      </c>
      <c r="N198" s="10" t="str">
        <f t="shared" si="26"/>
        <v/>
      </c>
      <c r="O198" s="10" t="str">
        <f>IF(COUNTIFS(Vendors!$A$4:$A$35,C198,Vendors!$R$4:$R$35,"FLAG")+COUNTIFS(Vendors!$A$4:$A$35,C198,Vendors!$N$4:$N$35,"FLAG")&gt;0,"FLAG","")</f>
        <v/>
      </c>
      <c r="P198" s="10">
        <f t="shared" si="27"/>
        <v>4</v>
      </c>
    </row>
    <row r="199" spans="1:16" x14ac:dyDescent="0.3">
      <c r="A199" t="s">
        <v>4538</v>
      </c>
      <c r="B199" s="7">
        <v>45923</v>
      </c>
      <c r="C199" t="s">
        <v>227</v>
      </c>
      <c r="D199" t="s">
        <v>3483</v>
      </c>
      <c r="E199">
        <v>4988606.66</v>
      </c>
      <c r="F199" t="s">
        <v>4342</v>
      </c>
      <c r="G199" t="s">
        <v>1552</v>
      </c>
      <c r="H199" t="s">
        <v>196</v>
      </c>
      <c r="I199" s="10">
        <f t="shared" si="21"/>
        <v>1</v>
      </c>
      <c r="J199" s="12">
        <f t="shared" si="22"/>
        <v>4988606.66</v>
      </c>
      <c r="K199" s="10" t="str">
        <f t="shared" si="23"/>
        <v/>
      </c>
      <c r="L199" s="10" t="str">
        <f t="shared" si="24"/>
        <v/>
      </c>
      <c r="M199" s="10" t="str">
        <f t="shared" si="25"/>
        <v/>
      </c>
      <c r="N199" s="10" t="str">
        <f t="shared" si="26"/>
        <v/>
      </c>
      <c r="O199" s="10" t="str">
        <f>IF(COUNTIFS(Vendors!$A$4:$A$35,C199,Vendors!$R$4:$R$35,"FLAG")+COUNTIFS(Vendors!$A$4:$A$35,C199,Vendors!$N$4:$N$35,"FLAG")&gt;0,"FLAG","")</f>
        <v/>
      </c>
      <c r="P199" s="10">
        <f t="shared" si="27"/>
        <v>4</v>
      </c>
    </row>
    <row r="200" spans="1:16" x14ac:dyDescent="0.3">
      <c r="A200" t="s">
        <v>4539</v>
      </c>
      <c r="B200" s="7">
        <v>45923</v>
      </c>
      <c r="C200" t="s">
        <v>229</v>
      </c>
      <c r="D200" t="s">
        <v>3708</v>
      </c>
      <c r="E200">
        <v>225290.34</v>
      </c>
      <c r="F200" t="s">
        <v>4342</v>
      </c>
      <c r="G200" t="s">
        <v>1552</v>
      </c>
      <c r="H200" t="s">
        <v>196</v>
      </c>
      <c r="I200" s="10">
        <f t="shared" si="21"/>
        <v>1</v>
      </c>
      <c r="J200" s="12">
        <f t="shared" si="22"/>
        <v>225290.34</v>
      </c>
      <c r="K200" s="10" t="str">
        <f t="shared" si="23"/>
        <v/>
      </c>
      <c r="L200" s="10" t="str">
        <f t="shared" si="24"/>
        <v/>
      </c>
      <c r="M200" s="10" t="str">
        <f t="shared" si="25"/>
        <v/>
      </c>
      <c r="N200" s="10" t="str">
        <f t="shared" si="26"/>
        <v/>
      </c>
      <c r="O200" s="10" t="str">
        <f>IF(COUNTIFS(Vendors!$A$4:$A$35,C200,Vendors!$R$4:$R$35,"FLAG")+COUNTIFS(Vendors!$A$4:$A$35,C200,Vendors!$N$4:$N$35,"FLAG")&gt;0,"FLAG","")</f>
        <v/>
      </c>
      <c r="P200" s="10">
        <f t="shared" si="27"/>
        <v>2</v>
      </c>
    </row>
    <row r="201" spans="1:16" x14ac:dyDescent="0.3">
      <c r="A201" t="s">
        <v>4540</v>
      </c>
      <c r="B201" s="7">
        <v>45924</v>
      </c>
      <c r="C201" t="s">
        <v>193</v>
      </c>
      <c r="D201" t="s">
        <v>3862</v>
      </c>
      <c r="E201">
        <v>734051.81</v>
      </c>
      <c r="F201" t="s">
        <v>4342</v>
      </c>
      <c r="G201" t="s">
        <v>1552</v>
      </c>
      <c r="H201" t="s">
        <v>196</v>
      </c>
      <c r="I201" s="10">
        <f t="shared" si="21"/>
        <v>1</v>
      </c>
      <c r="J201" s="12">
        <f t="shared" si="22"/>
        <v>734051.81</v>
      </c>
      <c r="K201" s="10" t="str">
        <f t="shared" si="23"/>
        <v/>
      </c>
      <c r="L201" s="10" t="str">
        <f t="shared" si="24"/>
        <v/>
      </c>
      <c r="M201" s="10" t="str">
        <f t="shared" si="25"/>
        <v/>
      </c>
      <c r="N201" s="10" t="str">
        <f t="shared" si="26"/>
        <v/>
      </c>
      <c r="O201" s="10" t="str">
        <f>IF(COUNTIFS(Vendors!$A$4:$A$35,C201,Vendors!$R$4:$R$35,"FLAG")+COUNTIFS(Vendors!$A$4:$A$35,C201,Vendors!$N$4:$N$35,"FLAG")&gt;0,"FLAG","")</f>
        <v/>
      </c>
      <c r="P201" s="10">
        <f t="shared" si="27"/>
        <v>7</v>
      </c>
    </row>
    <row r="202" spans="1:16" x14ac:dyDescent="0.3">
      <c r="A202" t="s">
        <v>4541</v>
      </c>
      <c r="B202" s="7">
        <v>45924</v>
      </c>
      <c r="C202" t="s">
        <v>227</v>
      </c>
      <c r="D202" t="s">
        <v>3778</v>
      </c>
      <c r="E202">
        <v>4091886.57</v>
      </c>
      <c r="F202" t="s">
        <v>4342</v>
      </c>
      <c r="G202" t="s">
        <v>1552</v>
      </c>
      <c r="H202" t="s">
        <v>196</v>
      </c>
      <c r="I202" s="10">
        <f t="shared" si="21"/>
        <v>1</v>
      </c>
      <c r="J202" s="12">
        <f t="shared" si="22"/>
        <v>4091886.57</v>
      </c>
      <c r="K202" s="10" t="str">
        <f t="shared" si="23"/>
        <v/>
      </c>
      <c r="L202" s="10" t="str">
        <f t="shared" si="24"/>
        <v/>
      </c>
      <c r="M202" s="10" t="str">
        <f t="shared" si="25"/>
        <v/>
      </c>
      <c r="N202" s="10" t="str">
        <f t="shared" si="26"/>
        <v/>
      </c>
      <c r="O202" s="10" t="str">
        <f>IF(COUNTIFS(Vendors!$A$4:$A$35,C202,Vendors!$R$4:$R$35,"FLAG")+COUNTIFS(Vendors!$A$4:$A$35,C202,Vendors!$N$4:$N$35,"FLAG")&gt;0,"FLAG","")</f>
        <v/>
      </c>
      <c r="P202" s="10">
        <f t="shared" si="27"/>
        <v>4</v>
      </c>
    </row>
    <row r="203" spans="1:16" x14ac:dyDescent="0.3">
      <c r="A203" t="s">
        <v>4542</v>
      </c>
      <c r="B203" s="7">
        <v>45924</v>
      </c>
      <c r="C203" t="s">
        <v>212</v>
      </c>
      <c r="D203" t="s">
        <v>4062</v>
      </c>
      <c r="E203">
        <v>787210.08</v>
      </c>
      <c r="F203" t="s">
        <v>4342</v>
      </c>
      <c r="G203" t="s">
        <v>1552</v>
      </c>
      <c r="H203" t="s">
        <v>196</v>
      </c>
      <c r="I203" s="10">
        <f t="shared" si="21"/>
        <v>1</v>
      </c>
      <c r="J203" s="12">
        <f t="shared" si="22"/>
        <v>787210.08</v>
      </c>
      <c r="K203" s="10" t="str">
        <f t="shared" si="23"/>
        <v/>
      </c>
      <c r="L203" s="10" t="str">
        <f t="shared" si="24"/>
        <v/>
      </c>
      <c r="M203" s="10" t="str">
        <f t="shared" si="25"/>
        <v/>
      </c>
      <c r="N203" s="10" t="str">
        <f t="shared" si="26"/>
        <v/>
      </c>
      <c r="O203" s="10" t="str">
        <f>IF(COUNTIFS(Vendors!$A$4:$A$35,C203,Vendors!$R$4:$R$35,"FLAG")+COUNTIFS(Vendors!$A$4:$A$35,C203,Vendors!$N$4:$N$35,"FLAG")&gt;0,"FLAG","")</f>
        <v/>
      </c>
      <c r="P203" s="10">
        <f t="shared" si="27"/>
        <v>7</v>
      </c>
    </row>
    <row r="204" spans="1:16" x14ac:dyDescent="0.3">
      <c r="A204" t="s">
        <v>4543</v>
      </c>
      <c r="B204" s="7">
        <v>45925</v>
      </c>
      <c r="C204" t="s">
        <v>206</v>
      </c>
      <c r="D204" t="s">
        <v>4004</v>
      </c>
      <c r="E204">
        <v>337951.69</v>
      </c>
      <c r="F204" t="s">
        <v>4342</v>
      </c>
      <c r="G204" t="s">
        <v>1552</v>
      </c>
      <c r="H204" t="s">
        <v>196</v>
      </c>
      <c r="I204" s="10">
        <f t="shared" si="21"/>
        <v>1</v>
      </c>
      <c r="J204" s="12">
        <f t="shared" si="22"/>
        <v>337951.69</v>
      </c>
      <c r="K204" s="10" t="str">
        <f t="shared" si="23"/>
        <v/>
      </c>
      <c r="L204" s="10" t="str">
        <f t="shared" si="24"/>
        <v/>
      </c>
      <c r="M204" s="10" t="str">
        <f t="shared" si="25"/>
        <v/>
      </c>
      <c r="N204" s="10" t="str">
        <f t="shared" si="26"/>
        <v/>
      </c>
      <c r="O204" s="10" t="str">
        <f>IF(COUNTIFS(Vendors!$A$4:$A$35,C204,Vendors!$R$4:$R$35,"FLAG")+COUNTIFS(Vendors!$A$4:$A$35,C204,Vendors!$N$4:$N$35,"FLAG")&gt;0,"FLAG","")</f>
        <v/>
      </c>
      <c r="P204" s="10">
        <f t="shared" si="27"/>
        <v>3</v>
      </c>
    </row>
    <row r="205" spans="1:16" x14ac:dyDescent="0.3">
      <c r="A205" t="s">
        <v>4544</v>
      </c>
      <c r="B205" s="7">
        <v>45925</v>
      </c>
      <c r="C205" t="s">
        <v>218</v>
      </c>
      <c r="D205" t="s">
        <v>3285</v>
      </c>
      <c r="E205">
        <v>318445.71999999997</v>
      </c>
      <c r="F205" t="s">
        <v>4342</v>
      </c>
      <c r="G205" t="s">
        <v>1552</v>
      </c>
      <c r="H205" t="s">
        <v>196</v>
      </c>
      <c r="I205" s="10">
        <f t="shared" si="21"/>
        <v>1</v>
      </c>
      <c r="J205" s="12">
        <f t="shared" si="22"/>
        <v>318445.71999999997</v>
      </c>
      <c r="K205" s="10" t="str">
        <f t="shared" si="23"/>
        <v/>
      </c>
      <c r="L205" s="10" t="str">
        <f t="shared" si="24"/>
        <v/>
      </c>
      <c r="M205" s="10" t="str">
        <f t="shared" si="25"/>
        <v/>
      </c>
      <c r="N205" s="10" t="str">
        <f t="shared" si="26"/>
        <v/>
      </c>
      <c r="O205" s="10" t="str">
        <f>IF(COUNTIFS(Vendors!$A$4:$A$35,C205,Vendors!$R$4:$R$35,"FLAG")+COUNTIFS(Vendors!$A$4:$A$35,C205,Vendors!$N$4:$N$35,"FLAG")&gt;0,"FLAG","")</f>
        <v/>
      </c>
      <c r="P205" s="10">
        <f t="shared" si="27"/>
        <v>3</v>
      </c>
    </row>
    <row r="206" spans="1:16" x14ac:dyDescent="0.3">
      <c r="A206" t="s">
        <v>4545</v>
      </c>
      <c r="B206" s="7">
        <v>45927</v>
      </c>
      <c r="C206" t="s">
        <v>206</v>
      </c>
      <c r="D206" t="s">
        <v>3623</v>
      </c>
      <c r="E206">
        <v>149197.85</v>
      </c>
      <c r="F206" t="s">
        <v>4342</v>
      </c>
      <c r="G206" t="s">
        <v>1552</v>
      </c>
      <c r="H206" t="s">
        <v>191</v>
      </c>
      <c r="I206" s="10">
        <f t="shared" si="21"/>
        <v>1</v>
      </c>
      <c r="J206" s="12">
        <f t="shared" si="22"/>
        <v>149197.85</v>
      </c>
      <c r="K206" s="10" t="str">
        <f t="shared" si="23"/>
        <v/>
      </c>
      <c r="L206" s="10" t="str">
        <f t="shared" si="24"/>
        <v/>
      </c>
      <c r="M206" s="10" t="str">
        <f t="shared" si="25"/>
        <v/>
      </c>
      <c r="N206" s="10" t="str">
        <f t="shared" si="26"/>
        <v/>
      </c>
      <c r="O206" s="10" t="str">
        <f>IF(COUNTIFS(Vendors!$A$4:$A$35,C206,Vendors!$R$4:$R$35,"FLAG")+COUNTIFS(Vendors!$A$4:$A$35,C206,Vendors!$N$4:$N$35,"FLAG")&gt;0,"FLAG","")</f>
        <v/>
      </c>
      <c r="P206" s="10">
        <f t="shared" si="27"/>
        <v>1</v>
      </c>
    </row>
    <row r="207" spans="1:16" x14ac:dyDescent="0.3">
      <c r="A207" t="s">
        <v>4546</v>
      </c>
      <c r="B207" s="7">
        <v>45929</v>
      </c>
      <c r="C207" t="s">
        <v>244</v>
      </c>
      <c r="D207" t="s">
        <v>3962</v>
      </c>
      <c r="E207">
        <v>0</v>
      </c>
      <c r="F207" t="s">
        <v>4342</v>
      </c>
      <c r="G207" t="s">
        <v>1552</v>
      </c>
      <c r="H207" t="s">
        <v>191</v>
      </c>
      <c r="I207" s="10">
        <f t="shared" si="21"/>
        <v>1</v>
      </c>
      <c r="J207" s="12">
        <f t="shared" si="22"/>
        <v>0</v>
      </c>
      <c r="K207" s="10" t="str">
        <f t="shared" si="23"/>
        <v/>
      </c>
      <c r="L207" s="10" t="str">
        <f t="shared" si="24"/>
        <v/>
      </c>
      <c r="M207" s="10" t="str">
        <f t="shared" si="25"/>
        <v/>
      </c>
      <c r="N207" s="10" t="str">
        <f t="shared" si="26"/>
        <v/>
      </c>
      <c r="O207" s="10" t="str">
        <f>IF(COUNTIFS(Vendors!$A$4:$A$35,C207,Vendors!$R$4:$R$35,"FLAG")+COUNTIFS(Vendors!$A$4:$A$35,C207,Vendors!$N$4:$N$35,"FLAG")&gt;0,"FLAG","")</f>
        <v/>
      </c>
      <c r="P207" s="10">
        <f t="shared" si="27"/>
        <v>0</v>
      </c>
    </row>
    <row r="208" spans="1:16" x14ac:dyDescent="0.3">
      <c r="A208" t="s">
        <v>4547</v>
      </c>
      <c r="B208" s="7">
        <v>45929</v>
      </c>
      <c r="C208" t="s">
        <v>253</v>
      </c>
      <c r="D208" t="s">
        <v>3756</v>
      </c>
      <c r="E208">
        <v>174222</v>
      </c>
      <c r="F208" t="s">
        <v>4342</v>
      </c>
      <c r="G208" t="s">
        <v>1552</v>
      </c>
      <c r="H208" t="s">
        <v>191</v>
      </c>
      <c r="I208" s="10">
        <f t="shared" si="21"/>
        <v>1</v>
      </c>
      <c r="J208" s="12">
        <f t="shared" si="22"/>
        <v>174222</v>
      </c>
      <c r="K208" s="10" t="str">
        <f t="shared" si="23"/>
        <v/>
      </c>
      <c r="L208" s="10" t="str">
        <f t="shared" si="24"/>
        <v/>
      </c>
      <c r="M208" s="10" t="str">
        <f t="shared" si="25"/>
        <v/>
      </c>
      <c r="N208" s="10" t="str">
        <f t="shared" si="26"/>
        <v/>
      </c>
      <c r="O208" s="10" t="str">
        <f>IF(COUNTIFS(Vendors!$A$4:$A$35,C208,Vendors!$R$4:$R$35,"FLAG")+COUNTIFS(Vendors!$A$4:$A$35,C208,Vendors!$N$4:$N$35,"FLAG")&gt;0,"FLAG","")</f>
        <v/>
      </c>
      <c r="P208" s="10">
        <f t="shared" si="27"/>
        <v>1</v>
      </c>
    </row>
    <row r="209" spans="1:16" x14ac:dyDescent="0.3">
      <c r="A209" t="s">
        <v>4548</v>
      </c>
      <c r="B209" s="7">
        <v>45929</v>
      </c>
      <c r="C209" t="s">
        <v>235</v>
      </c>
      <c r="D209" t="s">
        <v>4026</v>
      </c>
      <c r="E209">
        <v>200592.58</v>
      </c>
      <c r="F209" t="s">
        <v>4342</v>
      </c>
      <c r="G209" t="s">
        <v>1552</v>
      </c>
      <c r="H209" t="s">
        <v>196</v>
      </c>
      <c r="I209" s="10">
        <f t="shared" si="21"/>
        <v>2</v>
      </c>
      <c r="J209" s="12">
        <f t="shared" si="22"/>
        <v>222378.55</v>
      </c>
      <c r="K209" s="10" t="str">
        <f t="shared" si="23"/>
        <v/>
      </c>
      <c r="L209" s="10" t="str">
        <f t="shared" si="24"/>
        <v/>
      </c>
      <c r="M209" s="10" t="str">
        <f t="shared" si="25"/>
        <v/>
      </c>
      <c r="N209" s="10" t="str">
        <f t="shared" si="26"/>
        <v/>
      </c>
      <c r="O209" s="10" t="str">
        <f>IF(COUNTIFS(Vendors!$A$4:$A$35,C209,Vendors!$R$4:$R$35,"FLAG")+COUNTIFS(Vendors!$A$4:$A$35,C209,Vendors!$N$4:$N$35,"FLAG")&gt;0,"FLAG","")</f>
        <v/>
      </c>
      <c r="P209" s="10">
        <f t="shared" si="27"/>
        <v>2</v>
      </c>
    </row>
    <row r="210" spans="1:16" x14ac:dyDescent="0.3">
      <c r="A210" t="s">
        <v>4549</v>
      </c>
      <c r="B210" s="7">
        <v>45929</v>
      </c>
      <c r="C210" t="s">
        <v>235</v>
      </c>
      <c r="D210" t="s">
        <v>3998</v>
      </c>
      <c r="E210">
        <v>21785.97</v>
      </c>
      <c r="F210" t="s">
        <v>4342</v>
      </c>
      <c r="G210" t="s">
        <v>1552</v>
      </c>
      <c r="H210" t="s">
        <v>191</v>
      </c>
      <c r="I210" s="10">
        <f t="shared" si="21"/>
        <v>2</v>
      </c>
      <c r="J210" s="12">
        <f t="shared" si="22"/>
        <v>222378.55</v>
      </c>
      <c r="K210" s="10" t="str">
        <f t="shared" si="23"/>
        <v>FLAG</v>
      </c>
      <c r="L210" s="10" t="str">
        <f t="shared" si="24"/>
        <v/>
      </c>
      <c r="M210" s="10" t="str">
        <f t="shared" si="25"/>
        <v/>
      </c>
      <c r="N210" s="10" t="str">
        <f t="shared" si="26"/>
        <v/>
      </c>
      <c r="O210" s="10" t="str">
        <f>IF(COUNTIFS(Vendors!$A$4:$A$35,C210,Vendors!$R$4:$R$35,"FLAG")+COUNTIFS(Vendors!$A$4:$A$35,C210,Vendors!$N$4:$N$35,"FLAG")&gt;0,"FLAG","")</f>
        <v/>
      </c>
      <c r="P210" s="10">
        <f t="shared" si="27"/>
        <v>2</v>
      </c>
    </row>
    <row r="211" spans="1:16" x14ac:dyDescent="0.3">
      <c r="A211" t="s">
        <v>4550</v>
      </c>
      <c r="B211" s="7">
        <v>45929</v>
      </c>
      <c r="C211" t="s">
        <v>262</v>
      </c>
      <c r="D211" t="s">
        <v>3996</v>
      </c>
      <c r="E211">
        <v>725233.48</v>
      </c>
      <c r="F211" t="s">
        <v>4342</v>
      </c>
      <c r="G211" t="s">
        <v>1552</v>
      </c>
      <c r="H211" t="s">
        <v>196</v>
      </c>
      <c r="I211" s="10">
        <f t="shared" si="21"/>
        <v>1</v>
      </c>
      <c r="J211" s="12">
        <f t="shared" si="22"/>
        <v>725233.48</v>
      </c>
      <c r="K211" s="10" t="str">
        <f t="shared" si="23"/>
        <v/>
      </c>
      <c r="L211" s="10" t="str">
        <f t="shared" si="24"/>
        <v/>
      </c>
      <c r="M211" s="10" t="str">
        <f t="shared" si="25"/>
        <v/>
      </c>
      <c r="N211" s="10" t="str">
        <f t="shared" si="26"/>
        <v/>
      </c>
      <c r="O211" s="10" t="str">
        <f>IF(COUNTIFS(Vendors!$A$4:$A$35,C211,Vendors!$R$4:$R$35,"FLAG")+COUNTIFS(Vendors!$A$4:$A$35,C211,Vendors!$N$4:$N$35,"FLAG")&gt;0,"FLAG","")</f>
        <v/>
      </c>
      <c r="P211" s="10">
        <f t="shared" si="27"/>
        <v>7</v>
      </c>
    </row>
    <row r="212" spans="1:16" x14ac:dyDescent="0.3">
      <c r="A212" t="s">
        <v>4551</v>
      </c>
      <c r="B212" s="7">
        <v>45929</v>
      </c>
      <c r="C212" t="s">
        <v>188</v>
      </c>
      <c r="D212" t="s">
        <v>3183</v>
      </c>
      <c r="E212">
        <v>4603644.09</v>
      </c>
      <c r="F212" t="s">
        <v>4342</v>
      </c>
      <c r="G212" t="s">
        <v>1552</v>
      </c>
      <c r="H212" t="s">
        <v>196</v>
      </c>
      <c r="I212" s="10">
        <f t="shared" si="21"/>
        <v>1</v>
      </c>
      <c r="J212" s="12">
        <f t="shared" si="22"/>
        <v>4603644.09</v>
      </c>
      <c r="K212" s="10" t="str">
        <f t="shared" si="23"/>
        <v/>
      </c>
      <c r="L212" s="10" t="str">
        <f t="shared" si="24"/>
        <v/>
      </c>
      <c r="M212" s="10" t="str">
        <f t="shared" si="25"/>
        <v/>
      </c>
      <c r="N212" s="10" t="str">
        <f t="shared" si="26"/>
        <v/>
      </c>
      <c r="O212" s="10" t="str">
        <f>IF(COUNTIFS(Vendors!$A$4:$A$35,C212,Vendors!$R$4:$R$35,"FLAG")+COUNTIFS(Vendors!$A$4:$A$35,C212,Vendors!$N$4:$N$35,"FLAG")&gt;0,"FLAG","")</f>
        <v/>
      </c>
      <c r="P212" s="10">
        <f t="shared" si="27"/>
        <v>4</v>
      </c>
    </row>
    <row r="213" spans="1:16" x14ac:dyDescent="0.3">
      <c r="A213" t="s">
        <v>4552</v>
      </c>
      <c r="B213" s="7">
        <v>45929</v>
      </c>
      <c r="C213" t="s">
        <v>202</v>
      </c>
      <c r="D213" t="s">
        <v>3391</v>
      </c>
      <c r="E213">
        <v>446155.55</v>
      </c>
      <c r="F213" t="s">
        <v>4342</v>
      </c>
      <c r="G213" t="s">
        <v>1552</v>
      </c>
      <c r="H213" t="s">
        <v>196</v>
      </c>
      <c r="I213" s="10">
        <f t="shared" si="21"/>
        <v>1</v>
      </c>
      <c r="J213" s="12">
        <f t="shared" si="22"/>
        <v>446155.55</v>
      </c>
      <c r="K213" s="10" t="str">
        <f t="shared" si="23"/>
        <v/>
      </c>
      <c r="L213" s="10" t="str">
        <f t="shared" si="24"/>
        <v/>
      </c>
      <c r="M213" s="10" t="str">
        <f t="shared" si="25"/>
        <v/>
      </c>
      <c r="N213" s="10" t="str">
        <f t="shared" si="26"/>
        <v/>
      </c>
      <c r="O213" s="10" t="str">
        <f>IF(COUNTIFS(Vendors!$A$4:$A$35,C213,Vendors!$R$4:$R$35,"FLAG")+COUNTIFS(Vendors!$A$4:$A$35,C213,Vendors!$N$4:$N$35,"FLAG")&gt;0,"FLAG","")</f>
        <v/>
      </c>
      <c r="P213" s="10">
        <f t="shared" si="27"/>
        <v>4</v>
      </c>
    </row>
    <row r="214" spans="1:16" x14ac:dyDescent="0.3">
      <c r="A214" t="s">
        <v>4553</v>
      </c>
      <c r="B214" s="7">
        <v>45930</v>
      </c>
      <c r="C214" t="s">
        <v>284</v>
      </c>
      <c r="D214" t="s">
        <v>3501</v>
      </c>
      <c r="E214">
        <v>538744.71</v>
      </c>
      <c r="F214" t="s">
        <v>4342</v>
      </c>
      <c r="G214" t="s">
        <v>1552</v>
      </c>
      <c r="H214" t="s">
        <v>196</v>
      </c>
      <c r="I214" s="10">
        <f t="shared" si="21"/>
        <v>1</v>
      </c>
      <c r="J214" s="12">
        <f t="shared" si="22"/>
        <v>538744.71</v>
      </c>
      <c r="K214" s="10" t="str">
        <f t="shared" si="23"/>
        <v/>
      </c>
      <c r="L214" s="10" t="str">
        <f t="shared" si="24"/>
        <v/>
      </c>
      <c r="M214" s="10" t="str">
        <f t="shared" si="25"/>
        <v/>
      </c>
      <c r="N214" s="10" t="str">
        <f t="shared" si="26"/>
        <v/>
      </c>
      <c r="O214" s="10" t="str">
        <f>IF(COUNTIFS(Vendors!$A$4:$A$35,C214,Vendors!$R$4:$R$35,"FLAG")+COUNTIFS(Vendors!$A$4:$A$35,C214,Vendors!$N$4:$N$35,"FLAG")&gt;0,"FLAG","")</f>
        <v/>
      </c>
      <c r="P214" s="10">
        <f t="shared" si="27"/>
        <v>5</v>
      </c>
    </row>
    <row r="215" spans="1:16" x14ac:dyDescent="0.3">
      <c r="A215" t="s">
        <v>4554</v>
      </c>
      <c r="B215" s="7">
        <v>45930</v>
      </c>
      <c r="C215" t="s">
        <v>235</v>
      </c>
      <c r="D215" t="s">
        <v>3647</v>
      </c>
      <c r="E215">
        <v>191236.98</v>
      </c>
      <c r="F215" t="s">
        <v>4342</v>
      </c>
      <c r="G215" t="s">
        <v>1552</v>
      </c>
      <c r="H215" t="s">
        <v>191</v>
      </c>
      <c r="I215" s="10">
        <f t="shared" si="21"/>
        <v>1</v>
      </c>
      <c r="J215" s="12">
        <f t="shared" si="22"/>
        <v>191236.98</v>
      </c>
      <c r="K215" s="10" t="str">
        <f t="shared" si="23"/>
        <v/>
      </c>
      <c r="L215" s="10" t="str">
        <f t="shared" si="24"/>
        <v/>
      </c>
      <c r="M215" s="10" t="str">
        <f t="shared" si="25"/>
        <v/>
      </c>
      <c r="N215" s="10" t="str">
        <f t="shared" si="26"/>
        <v/>
      </c>
      <c r="O215" s="10" t="str">
        <f>IF(COUNTIFS(Vendors!$A$4:$A$35,C215,Vendors!$R$4:$R$35,"FLAG")+COUNTIFS(Vendors!$A$4:$A$35,C215,Vendors!$N$4:$N$35,"FLAG")&gt;0,"FLAG","")</f>
        <v/>
      </c>
      <c r="P215" s="10">
        <f t="shared" si="27"/>
        <v>1</v>
      </c>
    </row>
    <row r="216" spans="1:16" x14ac:dyDescent="0.3">
      <c r="A216" t="s">
        <v>4555</v>
      </c>
      <c r="B216" s="7">
        <v>45933</v>
      </c>
      <c r="C216" t="s">
        <v>323</v>
      </c>
      <c r="D216" t="s">
        <v>4106</v>
      </c>
      <c r="E216">
        <v>4317605.49</v>
      </c>
      <c r="F216" t="s">
        <v>4342</v>
      </c>
      <c r="G216" t="s">
        <v>1552</v>
      </c>
      <c r="H216" t="s">
        <v>196</v>
      </c>
      <c r="I216" s="10">
        <f t="shared" si="21"/>
        <v>1</v>
      </c>
      <c r="J216" s="12">
        <f t="shared" si="22"/>
        <v>4317605.49</v>
      </c>
      <c r="K216" s="10" t="str">
        <f t="shared" si="23"/>
        <v/>
      </c>
      <c r="L216" s="10" t="str">
        <f t="shared" si="24"/>
        <v/>
      </c>
      <c r="M216" s="10" t="str">
        <f t="shared" si="25"/>
        <v/>
      </c>
      <c r="N216" s="10" t="str">
        <f t="shared" si="26"/>
        <v/>
      </c>
      <c r="O216" s="10" t="str">
        <f>IF(COUNTIFS(Vendors!$A$4:$A$35,C216,Vendors!$R$4:$R$35,"FLAG")+COUNTIFS(Vendors!$A$4:$A$35,C216,Vendors!$N$4:$N$35,"FLAG")&gt;0,"FLAG","")</f>
        <v/>
      </c>
      <c r="P216" s="10">
        <f t="shared" si="27"/>
        <v>4</v>
      </c>
    </row>
    <row r="217" spans="1:16" x14ac:dyDescent="0.3">
      <c r="A217" t="s">
        <v>4556</v>
      </c>
      <c r="B217" s="7">
        <v>45933</v>
      </c>
      <c r="C217" t="s">
        <v>253</v>
      </c>
      <c r="D217" t="s">
        <v>4216</v>
      </c>
      <c r="E217">
        <v>395975.16</v>
      </c>
      <c r="F217" t="s">
        <v>4342</v>
      </c>
      <c r="G217" t="s">
        <v>1552</v>
      </c>
      <c r="H217" t="s">
        <v>196</v>
      </c>
      <c r="I217" s="10">
        <f t="shared" si="21"/>
        <v>1</v>
      </c>
      <c r="J217" s="12">
        <f t="shared" si="22"/>
        <v>395975.16</v>
      </c>
      <c r="K217" s="10" t="str">
        <f t="shared" si="23"/>
        <v/>
      </c>
      <c r="L217" s="10" t="str">
        <f t="shared" si="24"/>
        <v/>
      </c>
      <c r="M217" s="10" t="str">
        <f t="shared" si="25"/>
        <v/>
      </c>
      <c r="N217" s="10" t="str">
        <f t="shared" si="26"/>
        <v/>
      </c>
      <c r="O217" s="10" t="str">
        <f>IF(COUNTIFS(Vendors!$A$4:$A$35,C217,Vendors!$R$4:$R$35,"FLAG")+COUNTIFS(Vendors!$A$4:$A$35,C217,Vendors!$N$4:$N$35,"FLAG")&gt;0,"FLAG","")</f>
        <v/>
      </c>
      <c r="P217" s="10">
        <f t="shared" si="27"/>
        <v>3</v>
      </c>
    </row>
    <row r="218" spans="1:16" x14ac:dyDescent="0.3">
      <c r="A218" t="s">
        <v>4557</v>
      </c>
      <c r="B218" s="7">
        <v>45933</v>
      </c>
      <c r="C218" t="s">
        <v>262</v>
      </c>
      <c r="D218" t="s">
        <v>4016</v>
      </c>
      <c r="E218">
        <v>195349.84</v>
      </c>
      <c r="F218" t="s">
        <v>4342</v>
      </c>
      <c r="G218" t="s">
        <v>1552</v>
      </c>
      <c r="H218" t="s">
        <v>191</v>
      </c>
      <c r="I218" s="10">
        <f t="shared" si="21"/>
        <v>1</v>
      </c>
      <c r="J218" s="12">
        <f t="shared" si="22"/>
        <v>195349.84</v>
      </c>
      <c r="K218" s="10" t="str">
        <f t="shared" si="23"/>
        <v/>
      </c>
      <c r="L218" s="10" t="str">
        <f t="shared" si="24"/>
        <v/>
      </c>
      <c r="M218" s="10" t="str">
        <f t="shared" si="25"/>
        <v/>
      </c>
      <c r="N218" s="10" t="str">
        <f t="shared" si="26"/>
        <v/>
      </c>
      <c r="O218" s="10" t="str">
        <f>IF(COUNTIFS(Vendors!$A$4:$A$35,C218,Vendors!$R$4:$R$35,"FLAG")+COUNTIFS(Vendors!$A$4:$A$35,C218,Vendors!$N$4:$N$35,"FLAG")&gt;0,"FLAG","")</f>
        <v/>
      </c>
      <c r="P218" s="10">
        <f t="shared" si="27"/>
        <v>1</v>
      </c>
    </row>
    <row r="219" spans="1:16" x14ac:dyDescent="0.3">
      <c r="A219" t="s">
        <v>4558</v>
      </c>
      <c r="B219" s="7">
        <v>45934</v>
      </c>
      <c r="C219" t="s">
        <v>210</v>
      </c>
      <c r="D219" t="s">
        <v>3307</v>
      </c>
      <c r="E219">
        <v>506601.08</v>
      </c>
      <c r="F219" t="s">
        <v>4342</v>
      </c>
      <c r="G219" t="s">
        <v>1552</v>
      </c>
      <c r="H219" t="s">
        <v>196</v>
      </c>
      <c r="I219" s="10">
        <f t="shared" si="21"/>
        <v>1</v>
      </c>
      <c r="J219" s="12">
        <f t="shared" si="22"/>
        <v>506601.08</v>
      </c>
      <c r="K219" s="10" t="str">
        <f t="shared" si="23"/>
        <v/>
      </c>
      <c r="L219" s="10" t="str">
        <f t="shared" si="24"/>
        <v/>
      </c>
      <c r="M219" s="10" t="str">
        <f t="shared" si="25"/>
        <v/>
      </c>
      <c r="N219" s="10" t="str">
        <f t="shared" si="26"/>
        <v/>
      </c>
      <c r="O219" s="10" t="str">
        <f>IF(COUNTIFS(Vendors!$A$4:$A$35,C219,Vendors!$R$4:$R$35,"FLAG")+COUNTIFS(Vendors!$A$4:$A$35,C219,Vendors!$N$4:$N$35,"FLAG")&gt;0,"FLAG","")</f>
        <v/>
      </c>
      <c r="P219" s="10">
        <f t="shared" si="27"/>
        <v>5</v>
      </c>
    </row>
    <row r="220" spans="1:16" x14ac:dyDescent="0.3">
      <c r="A220" t="s">
        <v>4559</v>
      </c>
      <c r="B220" s="7">
        <v>45936</v>
      </c>
      <c r="C220" t="s">
        <v>202</v>
      </c>
      <c r="D220" t="s">
        <v>3253</v>
      </c>
      <c r="E220">
        <v>1167755.43</v>
      </c>
      <c r="F220" t="s">
        <v>4342</v>
      </c>
      <c r="G220" t="s">
        <v>1552</v>
      </c>
      <c r="H220" t="s">
        <v>196</v>
      </c>
      <c r="I220" s="10">
        <f t="shared" si="21"/>
        <v>1</v>
      </c>
      <c r="J220" s="12">
        <f t="shared" si="22"/>
        <v>1167755.43</v>
      </c>
      <c r="K220" s="10" t="str">
        <f t="shared" si="23"/>
        <v/>
      </c>
      <c r="L220" s="10" t="str">
        <f t="shared" si="24"/>
        <v/>
      </c>
      <c r="M220" s="10" t="str">
        <f t="shared" si="25"/>
        <v/>
      </c>
      <c r="N220" s="10" t="str">
        <f t="shared" si="26"/>
        <v/>
      </c>
      <c r="O220" s="10" t="str">
        <f>IF(COUNTIFS(Vendors!$A$4:$A$35,C220,Vendors!$R$4:$R$35,"FLAG")+COUNTIFS(Vendors!$A$4:$A$35,C220,Vendors!$N$4:$N$35,"FLAG")&gt;0,"FLAG","")</f>
        <v/>
      </c>
      <c r="P220" s="10">
        <f t="shared" si="27"/>
        <v>1</v>
      </c>
    </row>
    <row r="221" spans="1:16" x14ac:dyDescent="0.3">
      <c r="A221" t="s">
        <v>4560</v>
      </c>
      <c r="B221" s="7">
        <v>45936</v>
      </c>
      <c r="C221" t="s">
        <v>193</v>
      </c>
      <c r="D221" t="s">
        <v>3854</v>
      </c>
      <c r="E221">
        <v>454661.76</v>
      </c>
      <c r="F221" t="s">
        <v>4342</v>
      </c>
      <c r="G221" t="s">
        <v>1552</v>
      </c>
      <c r="H221" t="s">
        <v>196</v>
      </c>
      <c r="I221" s="10">
        <f t="shared" si="21"/>
        <v>1</v>
      </c>
      <c r="J221" s="12">
        <f t="shared" si="22"/>
        <v>454661.76</v>
      </c>
      <c r="K221" s="10" t="str">
        <f t="shared" si="23"/>
        <v/>
      </c>
      <c r="L221" s="10" t="str">
        <f t="shared" si="24"/>
        <v/>
      </c>
      <c r="M221" s="10" t="str">
        <f t="shared" si="25"/>
        <v/>
      </c>
      <c r="N221" s="10" t="str">
        <f t="shared" si="26"/>
        <v/>
      </c>
      <c r="O221" s="10" t="str">
        <f>IF(COUNTIFS(Vendors!$A$4:$A$35,C221,Vendors!$R$4:$R$35,"FLAG")+COUNTIFS(Vendors!$A$4:$A$35,C221,Vendors!$N$4:$N$35,"FLAG")&gt;0,"FLAG","")</f>
        <v/>
      </c>
      <c r="P221" s="10">
        <f t="shared" si="27"/>
        <v>4</v>
      </c>
    </row>
    <row r="222" spans="1:16" x14ac:dyDescent="0.3">
      <c r="A222" t="s">
        <v>4561</v>
      </c>
      <c r="B222" s="7">
        <v>45936</v>
      </c>
      <c r="C222" t="s">
        <v>231</v>
      </c>
      <c r="D222" t="s">
        <v>3718</v>
      </c>
      <c r="E222">
        <v>743953.3</v>
      </c>
      <c r="F222" t="s">
        <v>4342</v>
      </c>
      <c r="G222" t="s">
        <v>1552</v>
      </c>
      <c r="H222" t="s">
        <v>196</v>
      </c>
      <c r="I222" s="10">
        <f t="shared" si="21"/>
        <v>1</v>
      </c>
      <c r="J222" s="12">
        <f t="shared" si="22"/>
        <v>743953.3</v>
      </c>
      <c r="K222" s="10" t="str">
        <f t="shared" si="23"/>
        <v/>
      </c>
      <c r="L222" s="10" t="str">
        <f t="shared" si="24"/>
        <v/>
      </c>
      <c r="M222" s="10" t="str">
        <f t="shared" si="25"/>
        <v/>
      </c>
      <c r="N222" s="10" t="str">
        <f t="shared" si="26"/>
        <v/>
      </c>
      <c r="O222" s="10" t="str">
        <f>IF(COUNTIFS(Vendors!$A$4:$A$35,C222,Vendors!$R$4:$R$35,"FLAG")+COUNTIFS(Vendors!$A$4:$A$35,C222,Vendors!$N$4:$N$35,"FLAG")&gt;0,"FLAG","")</f>
        <v/>
      </c>
      <c r="P222" s="10">
        <f t="shared" si="27"/>
        <v>7</v>
      </c>
    </row>
    <row r="223" spans="1:16" x14ac:dyDescent="0.3">
      <c r="A223" t="s">
        <v>4562</v>
      </c>
      <c r="B223" s="7">
        <v>45936</v>
      </c>
      <c r="C223" t="s">
        <v>241</v>
      </c>
      <c r="D223" t="s">
        <v>3870</v>
      </c>
      <c r="E223">
        <v>380572.36</v>
      </c>
      <c r="F223" t="s">
        <v>4342</v>
      </c>
      <c r="G223" t="s">
        <v>1552</v>
      </c>
      <c r="H223" t="s">
        <v>196</v>
      </c>
      <c r="I223" s="10">
        <f t="shared" si="21"/>
        <v>1</v>
      </c>
      <c r="J223" s="12">
        <f t="shared" si="22"/>
        <v>380572.36</v>
      </c>
      <c r="K223" s="10" t="str">
        <f t="shared" si="23"/>
        <v/>
      </c>
      <c r="L223" s="10" t="str">
        <f t="shared" si="24"/>
        <v/>
      </c>
      <c r="M223" s="10" t="str">
        <f t="shared" si="25"/>
        <v/>
      </c>
      <c r="N223" s="10" t="str">
        <f t="shared" si="26"/>
        <v/>
      </c>
      <c r="O223" s="10" t="str">
        <f>IF(COUNTIFS(Vendors!$A$4:$A$35,C223,Vendors!$R$4:$R$35,"FLAG")+COUNTIFS(Vendors!$A$4:$A$35,C223,Vendors!$N$4:$N$35,"FLAG")&gt;0,"FLAG","")</f>
        <v/>
      </c>
      <c r="P223" s="10">
        <f t="shared" si="27"/>
        <v>3</v>
      </c>
    </row>
    <row r="224" spans="1:16" x14ac:dyDescent="0.3">
      <c r="A224" t="s">
        <v>4563</v>
      </c>
      <c r="B224" s="7">
        <v>45937</v>
      </c>
      <c r="C224" t="s">
        <v>218</v>
      </c>
      <c r="D224" t="s">
        <v>4292</v>
      </c>
      <c r="E224">
        <v>246964.66</v>
      </c>
      <c r="F224" t="s">
        <v>4342</v>
      </c>
      <c r="G224" t="s">
        <v>1552</v>
      </c>
      <c r="H224" t="s">
        <v>196</v>
      </c>
      <c r="I224" s="10">
        <f t="shared" si="21"/>
        <v>1</v>
      </c>
      <c r="J224" s="12">
        <f t="shared" si="22"/>
        <v>246964.66</v>
      </c>
      <c r="K224" s="10" t="str">
        <f t="shared" si="23"/>
        <v/>
      </c>
      <c r="L224" s="10" t="str">
        <f t="shared" si="24"/>
        <v/>
      </c>
      <c r="M224" s="10" t="str">
        <f t="shared" si="25"/>
        <v/>
      </c>
      <c r="N224" s="10" t="str">
        <f t="shared" si="26"/>
        <v/>
      </c>
      <c r="O224" s="10" t="str">
        <f>IF(COUNTIFS(Vendors!$A$4:$A$35,C224,Vendors!$R$4:$R$35,"FLAG")+COUNTIFS(Vendors!$A$4:$A$35,C224,Vendors!$N$4:$N$35,"FLAG")&gt;0,"FLAG","")</f>
        <v/>
      </c>
      <c r="P224" s="10">
        <f t="shared" si="27"/>
        <v>2</v>
      </c>
    </row>
    <row r="225" spans="1:16" x14ac:dyDescent="0.3">
      <c r="A225" t="s">
        <v>4564</v>
      </c>
      <c r="B225" s="7">
        <v>45938</v>
      </c>
      <c r="C225" t="s">
        <v>227</v>
      </c>
      <c r="D225" t="s">
        <v>4282</v>
      </c>
      <c r="E225">
        <v>5865153.4400000004</v>
      </c>
      <c r="F225" t="s">
        <v>4342</v>
      </c>
      <c r="G225" t="s">
        <v>1552</v>
      </c>
      <c r="H225" t="s">
        <v>196</v>
      </c>
      <c r="I225" s="10">
        <f t="shared" si="21"/>
        <v>1</v>
      </c>
      <c r="J225" s="12">
        <f t="shared" si="22"/>
        <v>5865153.4400000004</v>
      </c>
      <c r="K225" s="10" t="str">
        <f t="shared" si="23"/>
        <v/>
      </c>
      <c r="L225" s="10" t="str">
        <f t="shared" si="24"/>
        <v/>
      </c>
      <c r="M225" s="10" t="str">
        <f t="shared" si="25"/>
        <v/>
      </c>
      <c r="N225" s="10" t="str">
        <f t="shared" si="26"/>
        <v/>
      </c>
      <c r="O225" s="10" t="str">
        <f>IF(COUNTIFS(Vendors!$A$4:$A$35,C225,Vendors!$R$4:$R$35,"FLAG")+COUNTIFS(Vendors!$A$4:$A$35,C225,Vendors!$N$4:$N$35,"FLAG")&gt;0,"FLAG","")</f>
        <v/>
      </c>
      <c r="P225" s="10">
        <f t="shared" si="27"/>
        <v>5</v>
      </c>
    </row>
    <row r="226" spans="1:16" x14ac:dyDescent="0.3">
      <c r="A226" t="s">
        <v>4565</v>
      </c>
      <c r="B226" s="7">
        <v>45938</v>
      </c>
      <c r="C226" t="s">
        <v>305</v>
      </c>
      <c r="D226" t="s">
        <v>3542</v>
      </c>
      <c r="E226">
        <v>200888.44</v>
      </c>
      <c r="F226" t="s">
        <v>4342</v>
      </c>
      <c r="G226" t="s">
        <v>1552</v>
      </c>
      <c r="H226" t="s">
        <v>196</v>
      </c>
      <c r="I226" s="10">
        <f t="shared" si="21"/>
        <v>1</v>
      </c>
      <c r="J226" s="12">
        <f t="shared" si="22"/>
        <v>200888.44</v>
      </c>
      <c r="K226" s="10" t="str">
        <f t="shared" si="23"/>
        <v/>
      </c>
      <c r="L226" s="10" t="str">
        <f t="shared" si="24"/>
        <v/>
      </c>
      <c r="M226" s="10" t="str">
        <f t="shared" si="25"/>
        <v/>
      </c>
      <c r="N226" s="10" t="str">
        <f t="shared" si="26"/>
        <v/>
      </c>
      <c r="O226" s="10" t="str">
        <f>IF(COUNTIFS(Vendors!$A$4:$A$35,C226,Vendors!$R$4:$R$35,"FLAG")+COUNTIFS(Vendors!$A$4:$A$35,C226,Vendors!$N$4:$N$35,"FLAG")&gt;0,"FLAG","")</f>
        <v/>
      </c>
      <c r="P226" s="10">
        <f t="shared" si="27"/>
        <v>2</v>
      </c>
    </row>
    <row r="227" spans="1:16" x14ac:dyDescent="0.3">
      <c r="A227" t="s">
        <v>4566</v>
      </c>
      <c r="B227" s="7">
        <v>45939</v>
      </c>
      <c r="C227" t="s">
        <v>210</v>
      </c>
      <c r="D227" t="s">
        <v>3780</v>
      </c>
      <c r="E227">
        <v>611323.87</v>
      </c>
      <c r="F227" t="s">
        <v>4342</v>
      </c>
      <c r="G227" t="s">
        <v>1552</v>
      </c>
      <c r="H227" t="s">
        <v>196</v>
      </c>
      <c r="I227" s="10">
        <f t="shared" si="21"/>
        <v>1</v>
      </c>
      <c r="J227" s="12">
        <f t="shared" si="22"/>
        <v>611323.87</v>
      </c>
      <c r="K227" s="10" t="str">
        <f t="shared" si="23"/>
        <v/>
      </c>
      <c r="L227" s="10" t="str">
        <f t="shared" si="24"/>
        <v/>
      </c>
      <c r="M227" s="10" t="str">
        <f t="shared" si="25"/>
        <v/>
      </c>
      <c r="N227" s="10" t="str">
        <f t="shared" si="26"/>
        <v/>
      </c>
      <c r="O227" s="10" t="str">
        <f>IF(COUNTIFS(Vendors!$A$4:$A$35,C227,Vendors!$R$4:$R$35,"FLAG")+COUNTIFS(Vendors!$A$4:$A$35,C227,Vendors!$N$4:$N$35,"FLAG")&gt;0,"FLAG","")</f>
        <v/>
      </c>
      <c r="P227" s="10">
        <f t="shared" si="27"/>
        <v>6</v>
      </c>
    </row>
    <row r="228" spans="1:16" x14ac:dyDescent="0.3">
      <c r="A228" t="s">
        <v>4567</v>
      </c>
      <c r="B228" s="7">
        <v>45943</v>
      </c>
      <c r="C228" t="s">
        <v>247</v>
      </c>
      <c r="D228" t="s">
        <v>3657</v>
      </c>
      <c r="E228">
        <v>0</v>
      </c>
      <c r="F228" t="s">
        <v>4342</v>
      </c>
      <c r="G228" t="s">
        <v>1552</v>
      </c>
      <c r="H228" t="s">
        <v>191</v>
      </c>
      <c r="I228" s="10">
        <f t="shared" si="21"/>
        <v>1</v>
      </c>
      <c r="J228" s="12">
        <f t="shared" si="22"/>
        <v>0</v>
      </c>
      <c r="K228" s="10" t="str">
        <f t="shared" si="23"/>
        <v/>
      </c>
      <c r="L228" s="10" t="str">
        <f t="shared" si="24"/>
        <v/>
      </c>
      <c r="M228" s="10" t="str">
        <f t="shared" si="25"/>
        <v/>
      </c>
      <c r="N228" s="10" t="str">
        <f t="shared" si="26"/>
        <v/>
      </c>
      <c r="O228" s="10" t="str">
        <f>IF(COUNTIFS(Vendors!$A$4:$A$35,C228,Vendors!$R$4:$R$35,"FLAG")+COUNTIFS(Vendors!$A$4:$A$35,C228,Vendors!$N$4:$N$35,"FLAG")&gt;0,"FLAG","")</f>
        <v/>
      </c>
      <c r="P228" s="10">
        <f t="shared" si="27"/>
        <v>0</v>
      </c>
    </row>
    <row r="229" spans="1:16" x14ac:dyDescent="0.3">
      <c r="A229" t="s">
        <v>4568</v>
      </c>
      <c r="B229" s="7">
        <v>45943</v>
      </c>
      <c r="C229" t="s">
        <v>244</v>
      </c>
      <c r="D229" t="s">
        <v>3335</v>
      </c>
      <c r="E229">
        <v>83726.44</v>
      </c>
      <c r="F229" t="s">
        <v>4342</v>
      </c>
      <c r="G229" t="s">
        <v>1552</v>
      </c>
      <c r="H229" t="s">
        <v>191</v>
      </c>
      <c r="I229" s="10">
        <f t="shared" si="21"/>
        <v>1</v>
      </c>
      <c r="J229" s="12">
        <f t="shared" si="22"/>
        <v>83726.44</v>
      </c>
      <c r="K229" s="10" t="str">
        <f t="shared" si="23"/>
        <v/>
      </c>
      <c r="L229" s="10" t="str">
        <f t="shared" si="24"/>
        <v/>
      </c>
      <c r="M229" s="10" t="str">
        <f t="shared" si="25"/>
        <v/>
      </c>
      <c r="N229" s="10" t="str">
        <f t="shared" si="26"/>
        <v/>
      </c>
      <c r="O229" s="10" t="str">
        <f>IF(COUNTIFS(Vendors!$A$4:$A$35,C229,Vendors!$R$4:$R$35,"FLAG")+COUNTIFS(Vendors!$A$4:$A$35,C229,Vendors!$N$4:$N$35,"FLAG")&gt;0,"FLAG","")</f>
        <v/>
      </c>
      <c r="P229" s="10">
        <f t="shared" si="27"/>
        <v>8</v>
      </c>
    </row>
    <row r="230" spans="1:16" x14ac:dyDescent="0.3">
      <c r="A230" t="s">
        <v>4569</v>
      </c>
      <c r="B230" s="7">
        <v>45943</v>
      </c>
      <c r="C230" t="s">
        <v>235</v>
      </c>
      <c r="D230" t="s">
        <v>4012</v>
      </c>
      <c r="E230">
        <v>0</v>
      </c>
      <c r="F230" t="s">
        <v>4342</v>
      </c>
      <c r="G230" t="s">
        <v>1552</v>
      </c>
      <c r="H230" t="s">
        <v>191</v>
      </c>
      <c r="I230" s="10">
        <f t="shared" si="21"/>
        <v>1</v>
      </c>
      <c r="J230" s="12">
        <f t="shared" si="22"/>
        <v>0</v>
      </c>
      <c r="K230" s="10" t="str">
        <f t="shared" si="23"/>
        <v/>
      </c>
      <c r="L230" s="10" t="str">
        <f t="shared" si="24"/>
        <v/>
      </c>
      <c r="M230" s="10" t="str">
        <f t="shared" si="25"/>
        <v/>
      </c>
      <c r="N230" s="10" t="str">
        <f t="shared" si="26"/>
        <v/>
      </c>
      <c r="O230" s="10" t="str">
        <f>IF(COUNTIFS(Vendors!$A$4:$A$35,C230,Vendors!$R$4:$R$35,"FLAG")+COUNTIFS(Vendors!$A$4:$A$35,C230,Vendors!$N$4:$N$35,"FLAG")&gt;0,"FLAG","")</f>
        <v/>
      </c>
      <c r="P230" s="10">
        <f t="shared" si="27"/>
        <v>0</v>
      </c>
    </row>
    <row r="231" spans="1:16" x14ac:dyDescent="0.3">
      <c r="A231" t="s">
        <v>4570</v>
      </c>
      <c r="B231" s="7">
        <v>45943</v>
      </c>
      <c r="C231" t="s">
        <v>277</v>
      </c>
      <c r="D231" t="s">
        <v>3309</v>
      </c>
      <c r="E231">
        <v>122563.35</v>
      </c>
      <c r="F231" t="s">
        <v>4342</v>
      </c>
      <c r="G231" t="s">
        <v>1552</v>
      </c>
      <c r="H231" t="s">
        <v>191</v>
      </c>
      <c r="I231" s="10">
        <f t="shared" si="21"/>
        <v>1</v>
      </c>
      <c r="J231" s="12">
        <f t="shared" si="22"/>
        <v>122563.35</v>
      </c>
      <c r="K231" s="10" t="str">
        <f t="shared" si="23"/>
        <v/>
      </c>
      <c r="L231" s="10" t="str">
        <f t="shared" si="24"/>
        <v/>
      </c>
      <c r="M231" s="10" t="str">
        <f t="shared" si="25"/>
        <v/>
      </c>
      <c r="N231" s="10" t="str">
        <f t="shared" si="26"/>
        <v/>
      </c>
      <c r="O231" s="10" t="str">
        <f>IF(COUNTIFS(Vendors!$A$4:$A$35,C231,Vendors!$R$4:$R$35,"FLAG")+COUNTIFS(Vendors!$A$4:$A$35,C231,Vendors!$N$4:$N$35,"FLAG")&gt;0,"FLAG","")</f>
        <v/>
      </c>
      <c r="P231" s="10">
        <f t="shared" si="27"/>
        <v>1</v>
      </c>
    </row>
    <row r="232" spans="1:16" x14ac:dyDescent="0.3">
      <c r="A232" t="s">
        <v>4571</v>
      </c>
      <c r="B232" s="7">
        <v>45944</v>
      </c>
      <c r="C232" t="s">
        <v>239</v>
      </c>
      <c r="D232" t="s">
        <v>3661</v>
      </c>
      <c r="E232">
        <v>192923.51</v>
      </c>
      <c r="F232" t="s">
        <v>4342</v>
      </c>
      <c r="G232" t="s">
        <v>1552</v>
      </c>
      <c r="H232" t="s">
        <v>191</v>
      </c>
      <c r="I232" s="10">
        <f t="shared" si="21"/>
        <v>1</v>
      </c>
      <c r="J232" s="12">
        <f t="shared" si="22"/>
        <v>192923.51</v>
      </c>
      <c r="K232" s="10" t="str">
        <f t="shared" si="23"/>
        <v/>
      </c>
      <c r="L232" s="10" t="str">
        <f t="shared" si="24"/>
        <v/>
      </c>
      <c r="M232" s="10" t="str">
        <f t="shared" si="25"/>
        <v/>
      </c>
      <c r="N232" s="10" t="str">
        <f t="shared" si="26"/>
        <v/>
      </c>
      <c r="O232" s="10" t="str">
        <f>IF(COUNTIFS(Vendors!$A$4:$A$35,C232,Vendors!$R$4:$R$35,"FLAG")+COUNTIFS(Vendors!$A$4:$A$35,C232,Vendors!$N$4:$N$35,"FLAG")&gt;0,"FLAG","")</f>
        <v/>
      </c>
      <c r="P232" s="10">
        <f t="shared" si="27"/>
        <v>1</v>
      </c>
    </row>
    <row r="233" spans="1:16" x14ac:dyDescent="0.3">
      <c r="A233" t="s">
        <v>4572</v>
      </c>
      <c r="B233" s="7">
        <v>45945</v>
      </c>
      <c r="C233" t="s">
        <v>235</v>
      </c>
      <c r="D233" t="s">
        <v>3592</v>
      </c>
      <c r="E233">
        <v>21451</v>
      </c>
      <c r="F233" t="s">
        <v>4342</v>
      </c>
      <c r="G233" t="s">
        <v>1552</v>
      </c>
      <c r="H233" t="s">
        <v>191</v>
      </c>
      <c r="I233" s="10">
        <f t="shared" si="21"/>
        <v>1</v>
      </c>
      <c r="J233" s="12">
        <f t="shared" si="22"/>
        <v>21451</v>
      </c>
      <c r="K233" s="10" t="str">
        <f t="shared" si="23"/>
        <v/>
      </c>
      <c r="L233" s="10" t="str">
        <f t="shared" si="24"/>
        <v/>
      </c>
      <c r="M233" s="10" t="str">
        <f t="shared" si="25"/>
        <v/>
      </c>
      <c r="N233" s="10" t="str">
        <f t="shared" si="26"/>
        <v/>
      </c>
      <c r="O233" s="10" t="str">
        <f>IF(COUNTIFS(Vendors!$A$4:$A$35,C233,Vendors!$R$4:$R$35,"FLAG")+COUNTIFS(Vendors!$A$4:$A$35,C233,Vendors!$N$4:$N$35,"FLAG")&gt;0,"FLAG","")</f>
        <v/>
      </c>
      <c r="P233" s="10">
        <f t="shared" si="27"/>
        <v>2</v>
      </c>
    </row>
    <row r="234" spans="1:16" x14ac:dyDescent="0.3">
      <c r="A234" t="s">
        <v>4573</v>
      </c>
      <c r="B234" s="7">
        <v>45946</v>
      </c>
      <c r="C234" t="s">
        <v>198</v>
      </c>
      <c r="D234" t="s">
        <v>3598</v>
      </c>
      <c r="E234">
        <v>686746.48</v>
      </c>
      <c r="F234" t="s">
        <v>4342</v>
      </c>
      <c r="G234" t="s">
        <v>1552</v>
      </c>
      <c r="H234" t="s">
        <v>196</v>
      </c>
      <c r="I234" s="10">
        <f t="shared" si="21"/>
        <v>1</v>
      </c>
      <c r="J234" s="12">
        <f t="shared" si="22"/>
        <v>686746.48</v>
      </c>
      <c r="K234" s="10" t="str">
        <f t="shared" si="23"/>
        <v/>
      </c>
      <c r="L234" s="10" t="str">
        <f t="shared" si="24"/>
        <v/>
      </c>
      <c r="M234" s="10" t="str">
        <f t="shared" si="25"/>
        <v/>
      </c>
      <c r="N234" s="10" t="str">
        <f t="shared" si="26"/>
        <v/>
      </c>
      <c r="O234" s="10" t="str">
        <f>IF(COUNTIFS(Vendors!$A$4:$A$35,C234,Vendors!$R$4:$R$35,"FLAG")+COUNTIFS(Vendors!$A$4:$A$35,C234,Vendors!$N$4:$N$35,"FLAG")&gt;0,"FLAG","")</f>
        <v/>
      </c>
      <c r="P234" s="10">
        <f t="shared" si="27"/>
        <v>6</v>
      </c>
    </row>
    <row r="235" spans="1:16" x14ac:dyDescent="0.3">
      <c r="A235" t="s">
        <v>4574</v>
      </c>
      <c r="B235" s="7">
        <v>45946</v>
      </c>
      <c r="C235" t="s">
        <v>262</v>
      </c>
      <c r="D235" t="s">
        <v>3808</v>
      </c>
      <c r="E235">
        <v>1654605.64</v>
      </c>
      <c r="F235" t="s">
        <v>4342</v>
      </c>
      <c r="G235" t="s">
        <v>1552</v>
      </c>
      <c r="H235" t="s">
        <v>196</v>
      </c>
      <c r="I235" s="10">
        <f t="shared" si="21"/>
        <v>1</v>
      </c>
      <c r="J235" s="12">
        <f t="shared" si="22"/>
        <v>1654605.64</v>
      </c>
      <c r="K235" s="10" t="str">
        <f t="shared" si="23"/>
        <v/>
      </c>
      <c r="L235" s="10" t="str">
        <f t="shared" si="24"/>
        <v/>
      </c>
      <c r="M235" s="10" t="str">
        <f t="shared" si="25"/>
        <v/>
      </c>
      <c r="N235" s="10" t="str">
        <f t="shared" si="26"/>
        <v/>
      </c>
      <c r="O235" s="10" t="str">
        <f>IF(COUNTIFS(Vendors!$A$4:$A$35,C235,Vendors!$R$4:$R$35,"FLAG")+COUNTIFS(Vendors!$A$4:$A$35,C235,Vendors!$N$4:$N$35,"FLAG")&gt;0,"FLAG","")</f>
        <v/>
      </c>
      <c r="P235" s="10">
        <f t="shared" si="27"/>
        <v>1</v>
      </c>
    </row>
    <row r="236" spans="1:16" x14ac:dyDescent="0.3">
      <c r="A236" t="s">
        <v>4575</v>
      </c>
      <c r="B236" s="7">
        <v>45947</v>
      </c>
      <c r="C236" t="s">
        <v>3158</v>
      </c>
      <c r="D236" t="s">
        <v>4482</v>
      </c>
      <c r="E236">
        <v>410000</v>
      </c>
      <c r="F236" t="s">
        <v>4576</v>
      </c>
      <c r="G236" t="s">
        <v>1552</v>
      </c>
      <c r="H236" t="s">
        <v>196</v>
      </c>
      <c r="I236" s="10">
        <f t="shared" si="21"/>
        <v>1</v>
      </c>
      <c r="J236" s="12">
        <f t="shared" si="22"/>
        <v>410000</v>
      </c>
      <c r="K236" s="10" t="str">
        <f t="shared" si="23"/>
        <v/>
      </c>
      <c r="L236" s="10" t="str">
        <f t="shared" si="24"/>
        <v/>
      </c>
      <c r="M236" s="10" t="str">
        <f t="shared" si="25"/>
        <v/>
      </c>
      <c r="N236" s="10" t="str">
        <f t="shared" si="26"/>
        <v/>
      </c>
      <c r="O236" s="10" t="str">
        <f>IF(COUNTIFS(Vendors!$A$4:$A$35,C236,Vendors!$R$4:$R$35,"FLAG")+COUNTIFS(Vendors!$A$4:$A$35,C236,Vendors!$N$4:$N$35,"FLAG")&gt;0,"FLAG","")</f>
        <v>FLAG</v>
      </c>
      <c r="P236" s="10">
        <f t="shared" si="27"/>
        <v>4</v>
      </c>
    </row>
    <row r="237" spans="1:16" x14ac:dyDescent="0.3">
      <c r="A237" t="s">
        <v>4577</v>
      </c>
      <c r="B237" s="7">
        <v>45947</v>
      </c>
      <c r="C237" t="s">
        <v>227</v>
      </c>
      <c r="D237" t="s">
        <v>3518</v>
      </c>
      <c r="E237">
        <v>4245021.82</v>
      </c>
      <c r="F237" t="s">
        <v>4342</v>
      </c>
      <c r="G237" t="s">
        <v>1552</v>
      </c>
      <c r="H237" t="s">
        <v>196</v>
      </c>
      <c r="I237" s="10">
        <f t="shared" si="21"/>
        <v>1</v>
      </c>
      <c r="J237" s="12">
        <f t="shared" si="22"/>
        <v>4245021.82</v>
      </c>
      <c r="K237" s="10" t="str">
        <f t="shared" si="23"/>
        <v/>
      </c>
      <c r="L237" s="10" t="str">
        <f t="shared" si="24"/>
        <v/>
      </c>
      <c r="M237" s="10" t="str">
        <f t="shared" si="25"/>
        <v/>
      </c>
      <c r="N237" s="10" t="str">
        <f t="shared" si="26"/>
        <v/>
      </c>
      <c r="O237" s="10" t="str">
        <f>IF(COUNTIFS(Vendors!$A$4:$A$35,C237,Vendors!$R$4:$R$35,"FLAG")+COUNTIFS(Vendors!$A$4:$A$35,C237,Vendors!$N$4:$N$35,"FLAG")&gt;0,"FLAG","")</f>
        <v/>
      </c>
      <c r="P237" s="10">
        <f t="shared" si="27"/>
        <v>4</v>
      </c>
    </row>
    <row r="238" spans="1:16" x14ac:dyDescent="0.3">
      <c r="A238" t="s">
        <v>4578</v>
      </c>
      <c r="B238" s="7">
        <v>45947</v>
      </c>
      <c r="C238" t="s">
        <v>188</v>
      </c>
      <c r="D238" t="s">
        <v>3193</v>
      </c>
      <c r="E238">
        <v>3388410.59</v>
      </c>
      <c r="F238" t="s">
        <v>4342</v>
      </c>
      <c r="G238" t="s">
        <v>1552</v>
      </c>
      <c r="H238" t="s">
        <v>196</v>
      </c>
      <c r="I238" s="10">
        <f t="shared" si="21"/>
        <v>1</v>
      </c>
      <c r="J238" s="12">
        <f t="shared" si="22"/>
        <v>3388410.59</v>
      </c>
      <c r="K238" s="10" t="str">
        <f t="shared" si="23"/>
        <v/>
      </c>
      <c r="L238" s="10" t="str">
        <f t="shared" si="24"/>
        <v/>
      </c>
      <c r="M238" s="10" t="str">
        <f t="shared" si="25"/>
        <v/>
      </c>
      <c r="N238" s="10" t="str">
        <f t="shared" si="26"/>
        <v/>
      </c>
      <c r="O238" s="10" t="str">
        <f>IF(COUNTIFS(Vendors!$A$4:$A$35,C238,Vendors!$R$4:$R$35,"FLAG")+COUNTIFS(Vendors!$A$4:$A$35,C238,Vendors!$N$4:$N$35,"FLAG")&gt;0,"FLAG","")</f>
        <v/>
      </c>
      <c r="P238" s="10">
        <f t="shared" si="27"/>
        <v>3</v>
      </c>
    </row>
    <row r="239" spans="1:16" x14ac:dyDescent="0.3">
      <c r="A239" t="s">
        <v>4579</v>
      </c>
      <c r="B239" s="7">
        <v>45947</v>
      </c>
      <c r="C239" t="s">
        <v>231</v>
      </c>
      <c r="D239" t="s">
        <v>3842</v>
      </c>
      <c r="E239">
        <v>372560.49</v>
      </c>
      <c r="F239" t="s">
        <v>4342</v>
      </c>
      <c r="G239" t="s">
        <v>1552</v>
      </c>
      <c r="H239" t="s">
        <v>196</v>
      </c>
      <c r="I239" s="10">
        <f t="shared" si="21"/>
        <v>1</v>
      </c>
      <c r="J239" s="12">
        <f t="shared" si="22"/>
        <v>372560.49</v>
      </c>
      <c r="K239" s="10" t="str">
        <f t="shared" si="23"/>
        <v/>
      </c>
      <c r="L239" s="10" t="str">
        <f t="shared" si="24"/>
        <v/>
      </c>
      <c r="M239" s="10" t="str">
        <f t="shared" si="25"/>
        <v/>
      </c>
      <c r="N239" s="10" t="str">
        <f t="shared" si="26"/>
        <v/>
      </c>
      <c r="O239" s="10" t="str">
        <f>IF(COUNTIFS(Vendors!$A$4:$A$35,C239,Vendors!$R$4:$R$35,"FLAG")+COUNTIFS(Vendors!$A$4:$A$35,C239,Vendors!$N$4:$N$35,"FLAG")&gt;0,"FLAG","")</f>
        <v/>
      </c>
      <c r="P239" s="10">
        <f t="shared" si="27"/>
        <v>3</v>
      </c>
    </row>
    <row r="240" spans="1:16" x14ac:dyDescent="0.3">
      <c r="A240" t="s">
        <v>4580</v>
      </c>
      <c r="B240" s="7">
        <v>45948</v>
      </c>
      <c r="C240" t="s">
        <v>277</v>
      </c>
      <c r="D240" t="s">
        <v>4258</v>
      </c>
      <c r="E240">
        <v>373104.52</v>
      </c>
      <c r="F240" t="s">
        <v>4342</v>
      </c>
      <c r="G240" t="s">
        <v>1552</v>
      </c>
      <c r="H240" t="s">
        <v>196</v>
      </c>
      <c r="I240" s="10">
        <f t="shared" si="21"/>
        <v>1</v>
      </c>
      <c r="J240" s="12">
        <f t="shared" si="22"/>
        <v>373104.52</v>
      </c>
      <c r="K240" s="10" t="str">
        <f t="shared" si="23"/>
        <v/>
      </c>
      <c r="L240" s="10" t="str">
        <f t="shared" si="24"/>
        <v/>
      </c>
      <c r="M240" s="10" t="str">
        <f t="shared" si="25"/>
        <v/>
      </c>
      <c r="N240" s="10" t="str">
        <f t="shared" si="26"/>
        <v/>
      </c>
      <c r="O240" s="10" t="str">
        <f>IF(COUNTIFS(Vendors!$A$4:$A$35,C240,Vendors!$R$4:$R$35,"FLAG")+COUNTIFS(Vendors!$A$4:$A$35,C240,Vendors!$N$4:$N$35,"FLAG")&gt;0,"FLAG","")</f>
        <v/>
      </c>
      <c r="P240" s="10">
        <f t="shared" si="27"/>
        <v>3</v>
      </c>
    </row>
    <row r="241" spans="1:16" x14ac:dyDescent="0.3">
      <c r="A241" t="s">
        <v>4581</v>
      </c>
      <c r="B241" s="7">
        <v>45948</v>
      </c>
      <c r="C241" t="s">
        <v>229</v>
      </c>
      <c r="D241" t="s">
        <v>3940</v>
      </c>
      <c r="E241">
        <v>635787.82999999996</v>
      </c>
      <c r="F241" t="s">
        <v>4342</v>
      </c>
      <c r="G241" t="s">
        <v>1552</v>
      </c>
      <c r="H241" t="s">
        <v>196</v>
      </c>
      <c r="I241" s="10">
        <f t="shared" si="21"/>
        <v>1</v>
      </c>
      <c r="J241" s="12">
        <f t="shared" si="22"/>
        <v>635787.82999999996</v>
      </c>
      <c r="K241" s="10" t="str">
        <f t="shared" si="23"/>
        <v/>
      </c>
      <c r="L241" s="10" t="str">
        <f t="shared" si="24"/>
        <v/>
      </c>
      <c r="M241" s="10" t="str">
        <f t="shared" si="25"/>
        <v/>
      </c>
      <c r="N241" s="10" t="str">
        <f t="shared" si="26"/>
        <v/>
      </c>
      <c r="O241" s="10" t="str">
        <f>IF(COUNTIFS(Vendors!$A$4:$A$35,C241,Vendors!$R$4:$R$35,"FLAG")+COUNTIFS(Vendors!$A$4:$A$35,C241,Vendors!$N$4:$N$35,"FLAG")&gt;0,"FLAG","")</f>
        <v/>
      </c>
      <c r="P241" s="10">
        <f t="shared" si="27"/>
        <v>6</v>
      </c>
    </row>
    <row r="242" spans="1:16" x14ac:dyDescent="0.3">
      <c r="A242" t="s">
        <v>4582</v>
      </c>
      <c r="B242" s="7">
        <v>45951</v>
      </c>
      <c r="C242" t="s">
        <v>262</v>
      </c>
      <c r="D242" t="s">
        <v>3568</v>
      </c>
      <c r="E242">
        <v>2058017.47</v>
      </c>
      <c r="F242" t="s">
        <v>4342</v>
      </c>
      <c r="G242" t="s">
        <v>1552</v>
      </c>
      <c r="H242" t="s">
        <v>196</v>
      </c>
      <c r="I242" s="10">
        <f t="shared" si="21"/>
        <v>1</v>
      </c>
      <c r="J242" s="12">
        <f t="shared" si="22"/>
        <v>2058017.47</v>
      </c>
      <c r="K242" s="10" t="str">
        <f t="shared" si="23"/>
        <v/>
      </c>
      <c r="L242" s="10" t="str">
        <f t="shared" si="24"/>
        <v/>
      </c>
      <c r="M242" s="10" t="str">
        <f t="shared" si="25"/>
        <v/>
      </c>
      <c r="N242" s="10" t="str">
        <f t="shared" si="26"/>
        <v/>
      </c>
      <c r="O242" s="10" t="str">
        <f>IF(COUNTIFS(Vendors!$A$4:$A$35,C242,Vendors!$R$4:$R$35,"FLAG")+COUNTIFS(Vendors!$A$4:$A$35,C242,Vendors!$N$4:$N$35,"FLAG")&gt;0,"FLAG","")</f>
        <v/>
      </c>
      <c r="P242" s="10">
        <f t="shared" si="27"/>
        <v>2</v>
      </c>
    </row>
    <row r="243" spans="1:16" x14ac:dyDescent="0.3">
      <c r="A243" t="s">
        <v>4583</v>
      </c>
      <c r="B243" s="7">
        <v>45951</v>
      </c>
      <c r="C243" t="s">
        <v>220</v>
      </c>
      <c r="D243" t="s">
        <v>3413</v>
      </c>
      <c r="E243">
        <v>583757.29</v>
      </c>
      <c r="F243" t="s">
        <v>4342</v>
      </c>
      <c r="G243" t="s">
        <v>1552</v>
      </c>
      <c r="H243" t="s">
        <v>196</v>
      </c>
      <c r="I243" s="10">
        <f t="shared" si="21"/>
        <v>1</v>
      </c>
      <c r="J243" s="12">
        <f t="shared" si="22"/>
        <v>583757.29</v>
      </c>
      <c r="K243" s="10" t="str">
        <f t="shared" si="23"/>
        <v/>
      </c>
      <c r="L243" s="10" t="str">
        <f t="shared" si="24"/>
        <v/>
      </c>
      <c r="M243" s="10" t="str">
        <f t="shared" si="25"/>
        <v/>
      </c>
      <c r="N243" s="10" t="str">
        <f t="shared" si="26"/>
        <v/>
      </c>
      <c r="O243" s="10" t="str">
        <f>IF(COUNTIFS(Vendors!$A$4:$A$35,C243,Vendors!$R$4:$R$35,"FLAG")+COUNTIFS(Vendors!$A$4:$A$35,C243,Vendors!$N$4:$N$35,"FLAG")&gt;0,"FLAG","")</f>
        <v/>
      </c>
      <c r="P243" s="10">
        <f t="shared" si="27"/>
        <v>5</v>
      </c>
    </row>
    <row r="244" spans="1:16" x14ac:dyDescent="0.3">
      <c r="A244" t="s">
        <v>4584</v>
      </c>
      <c r="B244" s="7">
        <v>45952</v>
      </c>
      <c r="C244" t="s">
        <v>231</v>
      </c>
      <c r="D244" t="s">
        <v>4226</v>
      </c>
      <c r="E244">
        <v>689285.72</v>
      </c>
      <c r="F244" t="s">
        <v>4342</v>
      </c>
      <c r="G244" t="s">
        <v>1552</v>
      </c>
      <c r="H244" t="s">
        <v>196</v>
      </c>
      <c r="I244" s="10">
        <f t="shared" si="21"/>
        <v>1</v>
      </c>
      <c r="J244" s="12">
        <f t="shared" si="22"/>
        <v>689285.72</v>
      </c>
      <c r="K244" s="10" t="str">
        <f t="shared" si="23"/>
        <v/>
      </c>
      <c r="L244" s="10" t="str">
        <f t="shared" si="24"/>
        <v/>
      </c>
      <c r="M244" s="10" t="str">
        <f t="shared" si="25"/>
        <v/>
      </c>
      <c r="N244" s="10" t="str">
        <f t="shared" si="26"/>
        <v/>
      </c>
      <c r="O244" s="10" t="str">
        <f>IF(COUNTIFS(Vendors!$A$4:$A$35,C244,Vendors!$R$4:$R$35,"FLAG")+COUNTIFS(Vendors!$A$4:$A$35,C244,Vendors!$N$4:$N$35,"FLAG")&gt;0,"FLAG","")</f>
        <v/>
      </c>
      <c r="P244" s="10">
        <f t="shared" si="27"/>
        <v>6</v>
      </c>
    </row>
    <row r="245" spans="1:16" x14ac:dyDescent="0.3">
      <c r="A245" t="s">
        <v>4585</v>
      </c>
      <c r="B245" s="7">
        <v>45953</v>
      </c>
      <c r="C245" t="s">
        <v>300</v>
      </c>
      <c r="D245" t="s">
        <v>3848</v>
      </c>
      <c r="E245">
        <v>33467.919999999998</v>
      </c>
      <c r="F245" t="s">
        <v>4342</v>
      </c>
      <c r="G245" t="s">
        <v>1552</v>
      </c>
      <c r="H245" t="s">
        <v>191</v>
      </c>
      <c r="I245" s="10">
        <f t="shared" si="21"/>
        <v>1</v>
      </c>
      <c r="J245" s="12">
        <f t="shared" si="22"/>
        <v>33467.919999999998</v>
      </c>
      <c r="K245" s="10" t="str">
        <f t="shared" si="23"/>
        <v/>
      </c>
      <c r="L245" s="10" t="str">
        <f t="shared" si="24"/>
        <v/>
      </c>
      <c r="M245" s="10" t="str">
        <f t="shared" si="25"/>
        <v/>
      </c>
      <c r="N245" s="10" t="str">
        <f t="shared" si="26"/>
        <v/>
      </c>
      <c r="O245" s="10" t="str">
        <f>IF(COUNTIFS(Vendors!$A$4:$A$35,C245,Vendors!$R$4:$R$35,"FLAG")+COUNTIFS(Vendors!$A$4:$A$35,C245,Vendors!$N$4:$N$35,"FLAG")&gt;0,"FLAG","")</f>
        <v/>
      </c>
      <c r="P245" s="10">
        <f t="shared" si="27"/>
        <v>3</v>
      </c>
    </row>
    <row r="246" spans="1:16" x14ac:dyDescent="0.3">
      <c r="A246" t="s">
        <v>4586</v>
      </c>
      <c r="B246" s="7">
        <v>45953</v>
      </c>
      <c r="C246" t="s">
        <v>241</v>
      </c>
      <c r="D246" t="s">
        <v>3554</v>
      </c>
      <c r="E246">
        <v>421686.22</v>
      </c>
      <c r="F246" t="s">
        <v>4342</v>
      </c>
      <c r="G246" t="s">
        <v>1552</v>
      </c>
      <c r="H246" t="s">
        <v>196</v>
      </c>
      <c r="I246" s="10">
        <f t="shared" si="21"/>
        <v>1</v>
      </c>
      <c r="J246" s="12">
        <f t="shared" si="22"/>
        <v>421686.22</v>
      </c>
      <c r="K246" s="10" t="str">
        <f t="shared" si="23"/>
        <v/>
      </c>
      <c r="L246" s="10" t="str">
        <f t="shared" si="24"/>
        <v/>
      </c>
      <c r="M246" s="10" t="str">
        <f t="shared" si="25"/>
        <v/>
      </c>
      <c r="N246" s="10" t="str">
        <f t="shared" si="26"/>
        <v/>
      </c>
      <c r="O246" s="10" t="str">
        <f>IF(COUNTIFS(Vendors!$A$4:$A$35,C246,Vendors!$R$4:$R$35,"FLAG")+COUNTIFS(Vendors!$A$4:$A$35,C246,Vendors!$N$4:$N$35,"FLAG")&gt;0,"FLAG","")</f>
        <v/>
      </c>
      <c r="P246" s="10">
        <f t="shared" si="27"/>
        <v>4</v>
      </c>
    </row>
    <row r="247" spans="1:16" x14ac:dyDescent="0.3">
      <c r="A247" t="s">
        <v>4587</v>
      </c>
      <c r="B247" s="7">
        <v>45953</v>
      </c>
      <c r="C247" t="s">
        <v>215</v>
      </c>
      <c r="D247" t="s">
        <v>3582</v>
      </c>
      <c r="E247">
        <v>407301.84</v>
      </c>
      <c r="F247" t="s">
        <v>4342</v>
      </c>
      <c r="G247" t="s">
        <v>1552</v>
      </c>
      <c r="H247" t="s">
        <v>196</v>
      </c>
      <c r="I247" s="10">
        <f t="shared" si="21"/>
        <v>1</v>
      </c>
      <c r="J247" s="12">
        <f t="shared" si="22"/>
        <v>407301.84</v>
      </c>
      <c r="K247" s="10" t="str">
        <f t="shared" si="23"/>
        <v/>
      </c>
      <c r="L247" s="10" t="str">
        <f t="shared" si="24"/>
        <v/>
      </c>
      <c r="M247" s="10" t="str">
        <f t="shared" si="25"/>
        <v/>
      </c>
      <c r="N247" s="10" t="str">
        <f t="shared" si="26"/>
        <v/>
      </c>
      <c r="O247" s="10" t="str">
        <f>IF(COUNTIFS(Vendors!$A$4:$A$35,C247,Vendors!$R$4:$R$35,"FLAG")+COUNTIFS(Vendors!$A$4:$A$35,C247,Vendors!$N$4:$N$35,"FLAG")&gt;0,"FLAG","")</f>
        <v/>
      </c>
      <c r="P247" s="10">
        <f t="shared" si="27"/>
        <v>4</v>
      </c>
    </row>
    <row r="248" spans="1:16" x14ac:dyDescent="0.3">
      <c r="A248" t="s">
        <v>4588</v>
      </c>
      <c r="B248" s="7">
        <v>45954</v>
      </c>
      <c r="C248" t="s">
        <v>241</v>
      </c>
      <c r="D248" t="s">
        <v>3700</v>
      </c>
      <c r="E248">
        <v>230529.99</v>
      </c>
      <c r="F248" t="s">
        <v>4342</v>
      </c>
      <c r="G248" t="s">
        <v>1552</v>
      </c>
      <c r="H248" t="s">
        <v>196</v>
      </c>
      <c r="I248" s="10">
        <f t="shared" si="21"/>
        <v>1</v>
      </c>
      <c r="J248" s="12">
        <f t="shared" si="22"/>
        <v>230529.99</v>
      </c>
      <c r="K248" s="10" t="str">
        <f t="shared" si="23"/>
        <v/>
      </c>
      <c r="L248" s="10" t="str">
        <f t="shared" si="24"/>
        <v/>
      </c>
      <c r="M248" s="10" t="str">
        <f t="shared" si="25"/>
        <v/>
      </c>
      <c r="N248" s="10" t="str">
        <f t="shared" si="26"/>
        <v/>
      </c>
      <c r="O248" s="10" t="str">
        <f>IF(COUNTIFS(Vendors!$A$4:$A$35,C248,Vendors!$R$4:$R$35,"FLAG")+COUNTIFS(Vendors!$A$4:$A$35,C248,Vendors!$N$4:$N$35,"FLAG")&gt;0,"FLAG","")</f>
        <v/>
      </c>
      <c r="P248" s="10">
        <f t="shared" si="27"/>
        <v>2</v>
      </c>
    </row>
    <row r="249" spans="1:16" x14ac:dyDescent="0.3">
      <c r="A249" t="s">
        <v>4589</v>
      </c>
      <c r="B249" s="7">
        <v>45957</v>
      </c>
      <c r="C249" t="s">
        <v>235</v>
      </c>
      <c r="D249" t="s">
        <v>4224</v>
      </c>
      <c r="E249">
        <v>0</v>
      </c>
      <c r="F249" t="s">
        <v>4342</v>
      </c>
      <c r="G249" t="s">
        <v>1552</v>
      </c>
      <c r="H249" t="s">
        <v>191</v>
      </c>
      <c r="I249" s="10">
        <f t="shared" si="21"/>
        <v>1</v>
      </c>
      <c r="J249" s="12">
        <f t="shared" si="22"/>
        <v>0</v>
      </c>
      <c r="K249" s="10" t="str">
        <f t="shared" si="23"/>
        <v/>
      </c>
      <c r="L249" s="10" t="str">
        <f t="shared" si="24"/>
        <v/>
      </c>
      <c r="M249" s="10" t="str">
        <f t="shared" si="25"/>
        <v/>
      </c>
      <c r="N249" s="10" t="str">
        <f t="shared" si="26"/>
        <v/>
      </c>
      <c r="O249" s="10" t="str">
        <f>IF(COUNTIFS(Vendors!$A$4:$A$35,C249,Vendors!$R$4:$R$35,"FLAG")+COUNTIFS(Vendors!$A$4:$A$35,C249,Vendors!$N$4:$N$35,"FLAG")&gt;0,"FLAG","")</f>
        <v/>
      </c>
      <c r="P249" s="10">
        <f t="shared" si="27"/>
        <v>0</v>
      </c>
    </row>
    <row r="250" spans="1:16" x14ac:dyDescent="0.3">
      <c r="A250" t="s">
        <v>4590</v>
      </c>
      <c r="B250" s="7">
        <v>45957</v>
      </c>
      <c r="C250" t="s">
        <v>212</v>
      </c>
      <c r="D250" t="s">
        <v>3261</v>
      </c>
      <c r="E250">
        <v>995924.47999999998</v>
      </c>
      <c r="F250" t="s">
        <v>4342</v>
      </c>
      <c r="G250" t="s">
        <v>1552</v>
      </c>
      <c r="H250" t="s">
        <v>196</v>
      </c>
      <c r="I250" s="10">
        <f t="shared" si="21"/>
        <v>1</v>
      </c>
      <c r="J250" s="12">
        <f t="shared" si="22"/>
        <v>995924.47999999998</v>
      </c>
      <c r="K250" s="10" t="str">
        <f t="shared" si="23"/>
        <v/>
      </c>
      <c r="L250" s="10" t="str">
        <f t="shared" si="24"/>
        <v/>
      </c>
      <c r="M250" s="10" t="str">
        <f t="shared" si="25"/>
        <v/>
      </c>
      <c r="N250" s="10" t="str">
        <f t="shared" si="26"/>
        <v/>
      </c>
      <c r="O250" s="10" t="str">
        <f>IF(COUNTIFS(Vendors!$A$4:$A$35,C250,Vendors!$R$4:$R$35,"FLAG")+COUNTIFS(Vendors!$A$4:$A$35,C250,Vendors!$N$4:$N$35,"FLAG")&gt;0,"FLAG","")</f>
        <v/>
      </c>
      <c r="P250" s="10">
        <f t="shared" si="27"/>
        <v>9</v>
      </c>
    </row>
    <row r="251" spans="1:16" x14ac:dyDescent="0.3">
      <c r="A251" t="s">
        <v>4591</v>
      </c>
      <c r="B251" s="7">
        <v>45958</v>
      </c>
      <c r="C251" t="s">
        <v>227</v>
      </c>
      <c r="D251" t="s">
        <v>3615</v>
      </c>
      <c r="E251">
        <v>1445526.72</v>
      </c>
      <c r="F251" t="s">
        <v>4342</v>
      </c>
      <c r="G251" t="s">
        <v>1552</v>
      </c>
      <c r="H251" t="s">
        <v>196</v>
      </c>
      <c r="I251" s="10">
        <f t="shared" si="21"/>
        <v>1</v>
      </c>
      <c r="J251" s="12">
        <f t="shared" si="22"/>
        <v>1445526.72</v>
      </c>
      <c r="K251" s="10" t="str">
        <f t="shared" si="23"/>
        <v/>
      </c>
      <c r="L251" s="10" t="str">
        <f t="shared" si="24"/>
        <v/>
      </c>
      <c r="M251" s="10" t="str">
        <f t="shared" si="25"/>
        <v/>
      </c>
      <c r="N251" s="10" t="str">
        <f t="shared" si="26"/>
        <v/>
      </c>
      <c r="O251" s="10" t="str">
        <f>IF(COUNTIFS(Vendors!$A$4:$A$35,C251,Vendors!$R$4:$R$35,"FLAG")+COUNTIFS(Vendors!$A$4:$A$35,C251,Vendors!$N$4:$N$35,"FLAG")&gt;0,"FLAG","")</f>
        <v/>
      </c>
      <c r="P251" s="10">
        <f t="shared" si="27"/>
        <v>1</v>
      </c>
    </row>
    <row r="252" spans="1:16" x14ac:dyDescent="0.3">
      <c r="A252" t="s">
        <v>4592</v>
      </c>
      <c r="B252" s="7">
        <v>45958</v>
      </c>
      <c r="C252" t="s">
        <v>224</v>
      </c>
      <c r="D252" t="s">
        <v>3972</v>
      </c>
      <c r="E252">
        <v>947856.43</v>
      </c>
      <c r="F252" t="s">
        <v>4342</v>
      </c>
      <c r="G252" t="s">
        <v>1552</v>
      </c>
      <c r="H252" t="s">
        <v>196</v>
      </c>
      <c r="I252" s="10">
        <f t="shared" si="21"/>
        <v>1</v>
      </c>
      <c r="J252" s="12">
        <f t="shared" si="22"/>
        <v>947856.43</v>
      </c>
      <c r="K252" s="10" t="str">
        <f t="shared" si="23"/>
        <v/>
      </c>
      <c r="L252" s="10" t="str">
        <f t="shared" si="24"/>
        <v/>
      </c>
      <c r="M252" s="10" t="str">
        <f t="shared" si="25"/>
        <v/>
      </c>
      <c r="N252" s="10" t="str">
        <f t="shared" si="26"/>
        <v/>
      </c>
      <c r="O252" s="10" t="str">
        <f>IF(COUNTIFS(Vendors!$A$4:$A$35,C252,Vendors!$R$4:$R$35,"FLAG")+COUNTIFS(Vendors!$A$4:$A$35,C252,Vendors!$N$4:$N$35,"FLAG")&gt;0,"FLAG","")</f>
        <v/>
      </c>
      <c r="P252" s="10">
        <f t="shared" si="27"/>
        <v>9</v>
      </c>
    </row>
    <row r="253" spans="1:16" x14ac:dyDescent="0.3">
      <c r="A253" t="s">
        <v>4593</v>
      </c>
      <c r="B253" s="7">
        <v>45958</v>
      </c>
      <c r="C253" t="s">
        <v>326</v>
      </c>
      <c r="D253" t="s">
        <v>3383</v>
      </c>
      <c r="E253">
        <v>520100.23</v>
      </c>
      <c r="F253" t="s">
        <v>4342</v>
      </c>
      <c r="G253" t="s">
        <v>1552</v>
      </c>
      <c r="H253" t="s">
        <v>196</v>
      </c>
      <c r="I253" s="10">
        <f t="shared" si="21"/>
        <v>1</v>
      </c>
      <c r="J253" s="12">
        <f t="shared" si="22"/>
        <v>520100.23</v>
      </c>
      <c r="K253" s="10" t="str">
        <f t="shared" si="23"/>
        <v/>
      </c>
      <c r="L253" s="10" t="str">
        <f t="shared" si="24"/>
        <v/>
      </c>
      <c r="M253" s="10" t="str">
        <f t="shared" si="25"/>
        <v/>
      </c>
      <c r="N253" s="10" t="str">
        <f t="shared" si="26"/>
        <v/>
      </c>
      <c r="O253" s="10" t="str">
        <f>IF(COUNTIFS(Vendors!$A$4:$A$35,C253,Vendors!$R$4:$R$35,"FLAG")+COUNTIFS(Vendors!$A$4:$A$35,C253,Vendors!$N$4:$N$35,"FLAG")&gt;0,"FLAG","")</f>
        <v/>
      </c>
      <c r="P253" s="10">
        <f t="shared" si="27"/>
        <v>5</v>
      </c>
    </row>
    <row r="254" spans="1:16" x14ac:dyDescent="0.3">
      <c r="A254" t="s">
        <v>4594</v>
      </c>
      <c r="B254" s="7">
        <v>45959</v>
      </c>
      <c r="C254" t="s">
        <v>188</v>
      </c>
      <c r="D254" t="s">
        <v>3237</v>
      </c>
      <c r="E254">
        <v>4391139.1900000004</v>
      </c>
      <c r="F254" t="s">
        <v>4342</v>
      </c>
      <c r="G254" t="s">
        <v>1552</v>
      </c>
      <c r="H254" t="s">
        <v>196</v>
      </c>
      <c r="I254" s="10">
        <f t="shared" si="21"/>
        <v>1</v>
      </c>
      <c r="J254" s="12">
        <f t="shared" si="22"/>
        <v>4391139.1900000004</v>
      </c>
      <c r="K254" s="10" t="str">
        <f t="shared" si="23"/>
        <v/>
      </c>
      <c r="L254" s="10" t="str">
        <f t="shared" si="24"/>
        <v/>
      </c>
      <c r="M254" s="10" t="str">
        <f t="shared" si="25"/>
        <v/>
      </c>
      <c r="N254" s="10" t="str">
        <f t="shared" si="26"/>
        <v/>
      </c>
      <c r="O254" s="10" t="str">
        <f>IF(COUNTIFS(Vendors!$A$4:$A$35,C254,Vendors!$R$4:$R$35,"FLAG")+COUNTIFS(Vendors!$A$4:$A$35,C254,Vendors!$N$4:$N$35,"FLAG")&gt;0,"FLAG","")</f>
        <v/>
      </c>
      <c r="P254" s="10">
        <f t="shared" si="27"/>
        <v>4</v>
      </c>
    </row>
    <row r="255" spans="1:16" x14ac:dyDescent="0.3">
      <c r="A255" t="s">
        <v>4595</v>
      </c>
      <c r="B255" s="7">
        <v>45959</v>
      </c>
      <c r="C255" t="s">
        <v>202</v>
      </c>
      <c r="D255" t="s">
        <v>3994</v>
      </c>
      <c r="E255">
        <v>431895.65</v>
      </c>
      <c r="F255" t="s">
        <v>4342</v>
      </c>
      <c r="G255" t="s">
        <v>1552</v>
      </c>
      <c r="H255" t="s">
        <v>196</v>
      </c>
      <c r="I255" s="10">
        <f t="shared" si="21"/>
        <v>1</v>
      </c>
      <c r="J255" s="12">
        <f t="shared" si="22"/>
        <v>431895.65</v>
      </c>
      <c r="K255" s="10" t="str">
        <f t="shared" si="23"/>
        <v/>
      </c>
      <c r="L255" s="10" t="str">
        <f t="shared" si="24"/>
        <v/>
      </c>
      <c r="M255" s="10" t="str">
        <f t="shared" si="25"/>
        <v/>
      </c>
      <c r="N255" s="10" t="str">
        <f t="shared" si="26"/>
        <v/>
      </c>
      <c r="O255" s="10" t="str">
        <f>IF(COUNTIFS(Vendors!$A$4:$A$35,C255,Vendors!$R$4:$R$35,"FLAG")+COUNTIFS(Vendors!$A$4:$A$35,C255,Vendors!$N$4:$N$35,"FLAG")&gt;0,"FLAG","")</f>
        <v/>
      </c>
      <c r="P255" s="10">
        <f t="shared" si="27"/>
        <v>4</v>
      </c>
    </row>
    <row r="256" spans="1:16" x14ac:dyDescent="0.3">
      <c r="A256" t="s">
        <v>4596</v>
      </c>
      <c r="B256" s="7">
        <v>45959</v>
      </c>
      <c r="C256" t="s">
        <v>220</v>
      </c>
      <c r="D256" t="s">
        <v>4038</v>
      </c>
      <c r="E256">
        <v>691718.3</v>
      </c>
      <c r="F256" t="s">
        <v>4342</v>
      </c>
      <c r="G256" t="s">
        <v>1552</v>
      </c>
      <c r="H256" t="s">
        <v>196</v>
      </c>
      <c r="I256" s="10">
        <f t="shared" si="21"/>
        <v>1</v>
      </c>
      <c r="J256" s="12">
        <f t="shared" si="22"/>
        <v>691718.3</v>
      </c>
      <c r="K256" s="10" t="str">
        <f t="shared" si="23"/>
        <v/>
      </c>
      <c r="L256" s="10" t="str">
        <f t="shared" si="24"/>
        <v/>
      </c>
      <c r="M256" s="10" t="str">
        <f t="shared" si="25"/>
        <v/>
      </c>
      <c r="N256" s="10" t="str">
        <f t="shared" si="26"/>
        <v/>
      </c>
      <c r="O256" s="10" t="str">
        <f>IF(COUNTIFS(Vendors!$A$4:$A$35,C256,Vendors!$R$4:$R$35,"FLAG")+COUNTIFS(Vendors!$A$4:$A$35,C256,Vendors!$N$4:$N$35,"FLAG")&gt;0,"FLAG","")</f>
        <v/>
      </c>
      <c r="P256" s="10">
        <f t="shared" si="27"/>
        <v>6</v>
      </c>
    </row>
    <row r="257" spans="1:16" x14ac:dyDescent="0.3">
      <c r="A257" t="s">
        <v>4597</v>
      </c>
      <c r="B257" s="7">
        <v>45961</v>
      </c>
      <c r="C257" t="s">
        <v>277</v>
      </c>
      <c r="D257" t="s">
        <v>4280</v>
      </c>
      <c r="E257">
        <v>620623.19999999995</v>
      </c>
      <c r="F257" t="s">
        <v>4342</v>
      </c>
      <c r="G257" t="s">
        <v>1552</v>
      </c>
      <c r="H257" t="s">
        <v>196</v>
      </c>
      <c r="I257" s="10">
        <f t="shared" si="21"/>
        <v>1</v>
      </c>
      <c r="J257" s="12">
        <f t="shared" si="22"/>
        <v>620623.19999999995</v>
      </c>
      <c r="K257" s="10" t="str">
        <f t="shared" si="23"/>
        <v/>
      </c>
      <c r="L257" s="10" t="str">
        <f t="shared" si="24"/>
        <v/>
      </c>
      <c r="M257" s="10" t="str">
        <f t="shared" si="25"/>
        <v/>
      </c>
      <c r="N257" s="10" t="str">
        <f t="shared" si="26"/>
        <v/>
      </c>
      <c r="O257" s="10" t="str">
        <f>IF(COUNTIFS(Vendors!$A$4:$A$35,C257,Vendors!$R$4:$R$35,"FLAG")+COUNTIFS(Vendors!$A$4:$A$35,C257,Vendors!$N$4:$N$35,"FLAG")&gt;0,"FLAG","")</f>
        <v/>
      </c>
      <c r="P257" s="10">
        <f t="shared" si="27"/>
        <v>6</v>
      </c>
    </row>
    <row r="258" spans="1:16" x14ac:dyDescent="0.3">
      <c r="A258" t="s">
        <v>4598</v>
      </c>
      <c r="B258" s="7">
        <v>45961</v>
      </c>
      <c r="C258" t="s">
        <v>229</v>
      </c>
      <c r="D258" t="s">
        <v>3788</v>
      </c>
      <c r="E258">
        <v>1534821.63</v>
      </c>
      <c r="F258" t="s">
        <v>4342</v>
      </c>
      <c r="G258" t="s">
        <v>1552</v>
      </c>
      <c r="H258" t="s">
        <v>196</v>
      </c>
      <c r="I258" s="10">
        <f t="shared" si="21"/>
        <v>1</v>
      </c>
      <c r="J258" s="12">
        <f t="shared" si="22"/>
        <v>1534821.63</v>
      </c>
      <c r="K258" s="10" t="str">
        <f t="shared" si="23"/>
        <v/>
      </c>
      <c r="L258" s="10" t="str">
        <f t="shared" si="24"/>
        <v/>
      </c>
      <c r="M258" s="10" t="str">
        <f t="shared" si="25"/>
        <v/>
      </c>
      <c r="N258" s="10" t="str">
        <f t="shared" si="26"/>
        <v/>
      </c>
      <c r="O258" s="10" t="str">
        <f>IF(COUNTIFS(Vendors!$A$4:$A$35,C258,Vendors!$R$4:$R$35,"FLAG")+COUNTIFS(Vendors!$A$4:$A$35,C258,Vendors!$N$4:$N$35,"FLAG")&gt;0,"FLAG","")</f>
        <v/>
      </c>
      <c r="P258" s="10">
        <f t="shared" si="27"/>
        <v>1</v>
      </c>
    </row>
    <row r="259" spans="1:16" x14ac:dyDescent="0.3">
      <c r="A259" t="s">
        <v>4599</v>
      </c>
      <c r="B259" s="7">
        <v>45962</v>
      </c>
      <c r="C259" t="s">
        <v>277</v>
      </c>
      <c r="D259" t="s">
        <v>3892</v>
      </c>
      <c r="E259">
        <v>295147.69</v>
      </c>
      <c r="F259" t="s">
        <v>4342</v>
      </c>
      <c r="G259" t="s">
        <v>1552</v>
      </c>
      <c r="H259" t="s">
        <v>196</v>
      </c>
      <c r="I259" s="10">
        <f t="shared" si="21"/>
        <v>1</v>
      </c>
      <c r="J259" s="12">
        <f t="shared" si="22"/>
        <v>295147.69</v>
      </c>
      <c r="K259" s="10" t="str">
        <f t="shared" si="23"/>
        <v/>
      </c>
      <c r="L259" s="10" t="str">
        <f t="shared" si="24"/>
        <v/>
      </c>
      <c r="M259" s="10" t="str">
        <f t="shared" si="25"/>
        <v/>
      </c>
      <c r="N259" s="10" t="str">
        <f t="shared" si="26"/>
        <v/>
      </c>
      <c r="O259" s="10" t="str">
        <f>IF(COUNTIFS(Vendors!$A$4:$A$35,C259,Vendors!$R$4:$R$35,"FLAG")+COUNTIFS(Vendors!$A$4:$A$35,C259,Vendors!$N$4:$N$35,"FLAG")&gt;0,"FLAG","")</f>
        <v/>
      </c>
      <c r="P259" s="10">
        <f t="shared" si="27"/>
        <v>2</v>
      </c>
    </row>
    <row r="260" spans="1:16" x14ac:dyDescent="0.3">
      <c r="A260" t="s">
        <v>4600</v>
      </c>
      <c r="B260" s="7">
        <v>45964</v>
      </c>
      <c r="C260" t="s">
        <v>206</v>
      </c>
      <c r="D260" t="s">
        <v>3675</v>
      </c>
      <c r="E260">
        <v>548771.93000000005</v>
      </c>
      <c r="F260" t="s">
        <v>4342</v>
      </c>
      <c r="G260" t="s">
        <v>1552</v>
      </c>
      <c r="H260" t="s">
        <v>196</v>
      </c>
      <c r="I260" s="10">
        <f t="shared" ref="I260:I323" si="28">COUNTIFS($C$4:$C$468,C260,$B$4:$B$468,B260)</f>
        <v>1</v>
      </c>
      <c r="J260" s="12">
        <f t="shared" ref="J260:J323" si="29">SUMIFS($E$4:$E$468,$C$4:$C$468,C260,$B$4:$B$468,B260)</f>
        <v>548771.93000000005</v>
      </c>
      <c r="K260" s="10" t="str">
        <f t="shared" ref="K260:K323" si="30">IF(AND(I260&gt;=2,J260&gt;200000,E260&lt;=200000),"FLAG","")</f>
        <v/>
      </c>
      <c r="L260" s="10" t="str">
        <f t="shared" ref="L260:L323" si="31">IF(G260=H260,"FLAG","")</f>
        <v/>
      </c>
      <c r="M260" s="10" t="str">
        <f t="shared" ref="M260:M323" si="32">IF(AND(D260&lt;&gt;"On Account",COUNTIF($D$4:$D$468,D260)&gt;1),"FLAG","")</f>
        <v/>
      </c>
      <c r="N260" s="10" t="str">
        <f t="shared" ref="N260:N323" si="33">IF(WEEKDAY(B260)=1,"FLAG","")</f>
        <v/>
      </c>
      <c r="O260" s="10" t="str">
        <f>IF(COUNTIFS(Vendors!$A$4:$A$35,C260,Vendors!$R$4:$R$35,"FLAG")+COUNTIFS(Vendors!$A$4:$A$35,C260,Vendors!$N$4:$N$35,"FLAG")&gt;0,"FLAG","")</f>
        <v/>
      </c>
      <c r="P260" s="10">
        <f t="shared" ref="P260:P323" si="34">VALUE(LEFT(TEXT(INT(E260),"0"),1))</f>
        <v>5</v>
      </c>
    </row>
    <row r="261" spans="1:16" x14ac:dyDescent="0.3">
      <c r="A261" t="s">
        <v>4601</v>
      </c>
      <c r="B261" s="7">
        <v>45964</v>
      </c>
      <c r="C261" t="s">
        <v>227</v>
      </c>
      <c r="D261" t="s">
        <v>3696</v>
      </c>
      <c r="E261">
        <v>3921482.01</v>
      </c>
      <c r="F261" t="s">
        <v>4342</v>
      </c>
      <c r="G261" t="s">
        <v>1552</v>
      </c>
      <c r="H261" t="s">
        <v>196</v>
      </c>
      <c r="I261" s="10">
        <f t="shared" si="28"/>
        <v>1</v>
      </c>
      <c r="J261" s="12">
        <f t="shared" si="29"/>
        <v>3921482.01</v>
      </c>
      <c r="K261" s="10" t="str">
        <f t="shared" si="30"/>
        <v/>
      </c>
      <c r="L261" s="10" t="str">
        <f t="shared" si="31"/>
        <v/>
      </c>
      <c r="M261" s="10" t="str">
        <f t="shared" si="32"/>
        <v/>
      </c>
      <c r="N261" s="10" t="str">
        <f t="shared" si="33"/>
        <v/>
      </c>
      <c r="O261" s="10" t="str">
        <f>IF(COUNTIFS(Vendors!$A$4:$A$35,C261,Vendors!$R$4:$R$35,"FLAG")+COUNTIFS(Vendors!$A$4:$A$35,C261,Vendors!$N$4:$N$35,"FLAG")&gt;0,"FLAG","")</f>
        <v/>
      </c>
      <c r="P261" s="10">
        <f t="shared" si="34"/>
        <v>3</v>
      </c>
    </row>
    <row r="262" spans="1:16" x14ac:dyDescent="0.3">
      <c r="A262" t="s">
        <v>4602</v>
      </c>
      <c r="B262" s="7">
        <v>45964</v>
      </c>
      <c r="C262" t="s">
        <v>224</v>
      </c>
      <c r="D262" t="s">
        <v>4074</v>
      </c>
      <c r="E262">
        <v>632578.55000000005</v>
      </c>
      <c r="F262" t="s">
        <v>4342</v>
      </c>
      <c r="G262" t="s">
        <v>1552</v>
      </c>
      <c r="H262" t="s">
        <v>196</v>
      </c>
      <c r="I262" s="10">
        <f t="shared" si="28"/>
        <v>1</v>
      </c>
      <c r="J262" s="12">
        <f t="shared" si="29"/>
        <v>632578.55000000005</v>
      </c>
      <c r="K262" s="10" t="str">
        <f t="shared" si="30"/>
        <v/>
      </c>
      <c r="L262" s="10" t="str">
        <f t="shared" si="31"/>
        <v/>
      </c>
      <c r="M262" s="10" t="str">
        <f t="shared" si="32"/>
        <v/>
      </c>
      <c r="N262" s="10" t="str">
        <f t="shared" si="33"/>
        <v/>
      </c>
      <c r="O262" s="10" t="str">
        <f>IF(COUNTIFS(Vendors!$A$4:$A$35,C262,Vendors!$R$4:$R$35,"FLAG")+COUNTIFS(Vendors!$A$4:$A$35,C262,Vendors!$N$4:$N$35,"FLAG")&gt;0,"FLAG","")</f>
        <v/>
      </c>
      <c r="P262" s="10">
        <f t="shared" si="34"/>
        <v>6</v>
      </c>
    </row>
    <row r="263" spans="1:16" x14ac:dyDescent="0.3">
      <c r="A263" t="s">
        <v>4603</v>
      </c>
      <c r="B263" s="7">
        <v>45964</v>
      </c>
      <c r="C263" t="s">
        <v>231</v>
      </c>
      <c r="D263" t="s">
        <v>4208</v>
      </c>
      <c r="E263">
        <v>739590.49</v>
      </c>
      <c r="F263" t="s">
        <v>4342</v>
      </c>
      <c r="G263" t="s">
        <v>1552</v>
      </c>
      <c r="H263" t="s">
        <v>196</v>
      </c>
      <c r="I263" s="10">
        <f t="shared" si="28"/>
        <v>1</v>
      </c>
      <c r="J263" s="12">
        <f t="shared" si="29"/>
        <v>739590.49</v>
      </c>
      <c r="K263" s="10" t="str">
        <f t="shared" si="30"/>
        <v/>
      </c>
      <c r="L263" s="10" t="str">
        <f t="shared" si="31"/>
        <v/>
      </c>
      <c r="M263" s="10" t="str">
        <f t="shared" si="32"/>
        <v/>
      </c>
      <c r="N263" s="10" t="str">
        <f t="shared" si="33"/>
        <v/>
      </c>
      <c r="O263" s="10" t="str">
        <f>IF(COUNTIFS(Vendors!$A$4:$A$35,C263,Vendors!$R$4:$R$35,"FLAG")+COUNTIFS(Vendors!$A$4:$A$35,C263,Vendors!$N$4:$N$35,"FLAG")&gt;0,"FLAG","")</f>
        <v/>
      </c>
      <c r="P263" s="10">
        <f t="shared" si="34"/>
        <v>7</v>
      </c>
    </row>
    <row r="264" spans="1:16" x14ac:dyDescent="0.3">
      <c r="A264" t="s">
        <v>4604</v>
      </c>
      <c r="B264" s="7">
        <v>45965</v>
      </c>
      <c r="C264" t="s">
        <v>244</v>
      </c>
      <c r="D264" t="s">
        <v>3289</v>
      </c>
      <c r="E264">
        <v>146634.45000000001</v>
      </c>
      <c r="F264" t="s">
        <v>4342</v>
      </c>
      <c r="G264" t="s">
        <v>1552</v>
      </c>
      <c r="H264" t="s">
        <v>191</v>
      </c>
      <c r="I264" s="10">
        <f t="shared" si="28"/>
        <v>1</v>
      </c>
      <c r="J264" s="12">
        <f t="shared" si="29"/>
        <v>146634.45000000001</v>
      </c>
      <c r="K264" s="10" t="str">
        <f t="shared" si="30"/>
        <v/>
      </c>
      <c r="L264" s="10" t="str">
        <f t="shared" si="31"/>
        <v/>
      </c>
      <c r="M264" s="10" t="str">
        <f t="shared" si="32"/>
        <v/>
      </c>
      <c r="N264" s="10" t="str">
        <f t="shared" si="33"/>
        <v/>
      </c>
      <c r="O264" s="10" t="str">
        <f>IF(COUNTIFS(Vendors!$A$4:$A$35,C264,Vendors!$R$4:$R$35,"FLAG")+COUNTIFS(Vendors!$A$4:$A$35,C264,Vendors!$N$4:$N$35,"FLAG")&gt;0,"FLAG","")</f>
        <v/>
      </c>
      <c r="P264" s="10">
        <f t="shared" si="34"/>
        <v>1</v>
      </c>
    </row>
    <row r="265" spans="1:16" x14ac:dyDescent="0.3">
      <c r="A265" t="s">
        <v>4605</v>
      </c>
      <c r="B265" s="7">
        <v>45965</v>
      </c>
      <c r="C265" t="s">
        <v>340</v>
      </c>
      <c r="D265" t="s">
        <v>3403</v>
      </c>
      <c r="E265">
        <v>5617218.1900000004</v>
      </c>
      <c r="F265" t="s">
        <v>4342</v>
      </c>
      <c r="G265" t="s">
        <v>1552</v>
      </c>
      <c r="H265" t="s">
        <v>196</v>
      </c>
      <c r="I265" s="10">
        <f t="shared" si="28"/>
        <v>1</v>
      </c>
      <c r="J265" s="12">
        <f t="shared" si="29"/>
        <v>5617218.1900000004</v>
      </c>
      <c r="K265" s="10" t="str">
        <f t="shared" si="30"/>
        <v/>
      </c>
      <c r="L265" s="10" t="str">
        <f t="shared" si="31"/>
        <v/>
      </c>
      <c r="M265" s="10" t="str">
        <f t="shared" si="32"/>
        <v/>
      </c>
      <c r="N265" s="10" t="str">
        <f t="shared" si="33"/>
        <v/>
      </c>
      <c r="O265" s="10" t="str">
        <f>IF(COUNTIFS(Vendors!$A$4:$A$35,C265,Vendors!$R$4:$R$35,"FLAG")+COUNTIFS(Vendors!$A$4:$A$35,C265,Vendors!$N$4:$N$35,"FLAG")&gt;0,"FLAG","")</f>
        <v/>
      </c>
      <c r="P265" s="10">
        <f t="shared" si="34"/>
        <v>5</v>
      </c>
    </row>
    <row r="266" spans="1:16" x14ac:dyDescent="0.3">
      <c r="A266" t="s">
        <v>4606</v>
      </c>
      <c r="B266" s="7">
        <v>45965</v>
      </c>
      <c r="C266" t="s">
        <v>266</v>
      </c>
      <c r="D266" t="s">
        <v>3974</v>
      </c>
      <c r="E266">
        <v>971592.93</v>
      </c>
      <c r="F266" t="s">
        <v>4342</v>
      </c>
      <c r="G266" t="s">
        <v>1552</v>
      </c>
      <c r="H266" t="s">
        <v>196</v>
      </c>
      <c r="I266" s="10">
        <f t="shared" si="28"/>
        <v>1</v>
      </c>
      <c r="J266" s="12">
        <f t="shared" si="29"/>
        <v>971592.93</v>
      </c>
      <c r="K266" s="10" t="str">
        <f t="shared" si="30"/>
        <v/>
      </c>
      <c r="L266" s="10" t="str">
        <f t="shared" si="31"/>
        <v/>
      </c>
      <c r="M266" s="10" t="str">
        <f t="shared" si="32"/>
        <v/>
      </c>
      <c r="N266" s="10" t="str">
        <f t="shared" si="33"/>
        <v/>
      </c>
      <c r="O266" s="10" t="str">
        <f>IF(COUNTIFS(Vendors!$A$4:$A$35,C266,Vendors!$R$4:$R$35,"FLAG")+COUNTIFS(Vendors!$A$4:$A$35,C266,Vendors!$N$4:$N$35,"FLAG")&gt;0,"FLAG","")</f>
        <v/>
      </c>
      <c r="P266" s="10">
        <f t="shared" si="34"/>
        <v>9</v>
      </c>
    </row>
    <row r="267" spans="1:16" x14ac:dyDescent="0.3">
      <c r="A267" t="s">
        <v>4607</v>
      </c>
      <c r="B267" s="7">
        <v>45966</v>
      </c>
      <c r="C267" t="s">
        <v>231</v>
      </c>
      <c r="D267" t="s">
        <v>4132</v>
      </c>
      <c r="E267">
        <v>241080.44</v>
      </c>
      <c r="F267" t="s">
        <v>4342</v>
      </c>
      <c r="G267" t="s">
        <v>1552</v>
      </c>
      <c r="H267" t="s">
        <v>196</v>
      </c>
      <c r="I267" s="10">
        <f t="shared" si="28"/>
        <v>1</v>
      </c>
      <c r="J267" s="12">
        <f t="shared" si="29"/>
        <v>241080.44</v>
      </c>
      <c r="K267" s="10" t="str">
        <f t="shared" si="30"/>
        <v/>
      </c>
      <c r="L267" s="10" t="str">
        <f t="shared" si="31"/>
        <v/>
      </c>
      <c r="M267" s="10" t="str">
        <f t="shared" si="32"/>
        <v/>
      </c>
      <c r="N267" s="10" t="str">
        <f t="shared" si="33"/>
        <v/>
      </c>
      <c r="O267" s="10" t="str">
        <f>IF(COUNTIFS(Vendors!$A$4:$A$35,C267,Vendors!$R$4:$R$35,"FLAG")+COUNTIFS(Vendors!$A$4:$A$35,C267,Vendors!$N$4:$N$35,"FLAG")&gt;0,"FLAG","")</f>
        <v/>
      </c>
      <c r="P267" s="10">
        <f t="shared" si="34"/>
        <v>2</v>
      </c>
    </row>
    <row r="268" spans="1:16" x14ac:dyDescent="0.3">
      <c r="A268" t="s">
        <v>4608</v>
      </c>
      <c r="B268" s="7">
        <v>45966</v>
      </c>
      <c r="C268" t="s">
        <v>239</v>
      </c>
      <c r="D268" t="s">
        <v>3437</v>
      </c>
      <c r="E268">
        <v>788061.96</v>
      </c>
      <c r="F268" t="s">
        <v>4342</v>
      </c>
      <c r="G268" t="s">
        <v>1552</v>
      </c>
      <c r="H268" t="s">
        <v>196</v>
      </c>
      <c r="I268" s="10">
        <f t="shared" si="28"/>
        <v>1</v>
      </c>
      <c r="J268" s="12">
        <f t="shared" si="29"/>
        <v>788061.96</v>
      </c>
      <c r="K268" s="10" t="str">
        <f t="shared" si="30"/>
        <v/>
      </c>
      <c r="L268" s="10" t="str">
        <f t="shared" si="31"/>
        <v/>
      </c>
      <c r="M268" s="10" t="str">
        <f t="shared" si="32"/>
        <v/>
      </c>
      <c r="N268" s="10" t="str">
        <f t="shared" si="33"/>
        <v/>
      </c>
      <c r="O268" s="10" t="str">
        <f>IF(COUNTIFS(Vendors!$A$4:$A$35,C268,Vendors!$R$4:$R$35,"FLAG")+COUNTIFS(Vendors!$A$4:$A$35,C268,Vendors!$N$4:$N$35,"FLAG")&gt;0,"FLAG","")</f>
        <v/>
      </c>
      <c r="P268" s="10">
        <f t="shared" si="34"/>
        <v>7</v>
      </c>
    </row>
    <row r="269" spans="1:16" x14ac:dyDescent="0.3">
      <c r="A269" t="s">
        <v>4609</v>
      </c>
      <c r="B269" s="7">
        <v>45967</v>
      </c>
      <c r="C269" t="s">
        <v>277</v>
      </c>
      <c r="D269" t="s">
        <v>4298</v>
      </c>
      <c r="E269">
        <v>484147.65</v>
      </c>
      <c r="F269" t="s">
        <v>4342</v>
      </c>
      <c r="G269" t="s">
        <v>1552</v>
      </c>
      <c r="H269" t="s">
        <v>196</v>
      </c>
      <c r="I269" s="10">
        <f t="shared" si="28"/>
        <v>1</v>
      </c>
      <c r="J269" s="12">
        <f t="shared" si="29"/>
        <v>484147.65</v>
      </c>
      <c r="K269" s="10" t="str">
        <f t="shared" si="30"/>
        <v/>
      </c>
      <c r="L269" s="10" t="str">
        <f t="shared" si="31"/>
        <v/>
      </c>
      <c r="M269" s="10" t="str">
        <f t="shared" si="32"/>
        <v/>
      </c>
      <c r="N269" s="10" t="str">
        <f t="shared" si="33"/>
        <v/>
      </c>
      <c r="O269" s="10" t="str">
        <f>IF(COUNTIFS(Vendors!$A$4:$A$35,C269,Vendors!$R$4:$R$35,"FLAG")+COUNTIFS(Vendors!$A$4:$A$35,C269,Vendors!$N$4:$N$35,"FLAG")&gt;0,"FLAG","")</f>
        <v/>
      </c>
      <c r="P269" s="10">
        <f t="shared" si="34"/>
        <v>4</v>
      </c>
    </row>
    <row r="270" spans="1:16" x14ac:dyDescent="0.3">
      <c r="A270" t="s">
        <v>4610</v>
      </c>
      <c r="B270" s="7">
        <v>45968</v>
      </c>
      <c r="C270" t="s">
        <v>262</v>
      </c>
      <c r="D270" t="s">
        <v>3419</v>
      </c>
      <c r="E270">
        <v>1088393.1100000001</v>
      </c>
      <c r="F270" t="s">
        <v>4342</v>
      </c>
      <c r="G270" t="s">
        <v>1552</v>
      </c>
      <c r="H270" t="s">
        <v>196</v>
      </c>
      <c r="I270" s="10">
        <f t="shared" si="28"/>
        <v>1</v>
      </c>
      <c r="J270" s="12">
        <f t="shared" si="29"/>
        <v>1088393.1100000001</v>
      </c>
      <c r="K270" s="10" t="str">
        <f t="shared" si="30"/>
        <v/>
      </c>
      <c r="L270" s="10" t="str">
        <f t="shared" si="31"/>
        <v/>
      </c>
      <c r="M270" s="10" t="str">
        <f t="shared" si="32"/>
        <v/>
      </c>
      <c r="N270" s="10" t="str">
        <f t="shared" si="33"/>
        <v/>
      </c>
      <c r="O270" s="10" t="str">
        <f>IF(COUNTIFS(Vendors!$A$4:$A$35,C270,Vendors!$R$4:$R$35,"FLAG")+COUNTIFS(Vendors!$A$4:$A$35,C270,Vendors!$N$4:$N$35,"FLAG")&gt;0,"FLAG","")</f>
        <v/>
      </c>
      <c r="P270" s="10">
        <f t="shared" si="34"/>
        <v>1</v>
      </c>
    </row>
    <row r="271" spans="1:16" x14ac:dyDescent="0.3">
      <c r="A271" t="s">
        <v>4611</v>
      </c>
      <c r="B271" s="7">
        <v>45969</v>
      </c>
      <c r="C271" t="s">
        <v>210</v>
      </c>
      <c r="D271" t="s">
        <v>3584</v>
      </c>
      <c r="E271">
        <v>214242.43</v>
      </c>
      <c r="F271" t="s">
        <v>4342</v>
      </c>
      <c r="G271" t="s">
        <v>1552</v>
      </c>
      <c r="H271" t="s">
        <v>196</v>
      </c>
      <c r="I271" s="10">
        <f t="shared" si="28"/>
        <v>1</v>
      </c>
      <c r="J271" s="12">
        <f t="shared" si="29"/>
        <v>214242.43</v>
      </c>
      <c r="K271" s="10" t="str">
        <f t="shared" si="30"/>
        <v/>
      </c>
      <c r="L271" s="10" t="str">
        <f t="shared" si="31"/>
        <v/>
      </c>
      <c r="M271" s="10" t="str">
        <f t="shared" si="32"/>
        <v/>
      </c>
      <c r="N271" s="10" t="str">
        <f t="shared" si="33"/>
        <v/>
      </c>
      <c r="O271" s="10" t="str">
        <f>IF(COUNTIFS(Vendors!$A$4:$A$35,C271,Vendors!$R$4:$R$35,"FLAG")+COUNTIFS(Vendors!$A$4:$A$35,C271,Vendors!$N$4:$N$35,"FLAG")&gt;0,"FLAG","")</f>
        <v/>
      </c>
      <c r="P271" s="10">
        <f t="shared" si="34"/>
        <v>2</v>
      </c>
    </row>
    <row r="272" spans="1:16" x14ac:dyDescent="0.3">
      <c r="A272" t="s">
        <v>4612</v>
      </c>
      <c r="B272" s="7">
        <v>45971</v>
      </c>
      <c r="C272" t="s">
        <v>206</v>
      </c>
      <c r="D272" t="s">
        <v>3191</v>
      </c>
      <c r="E272">
        <v>142952.34</v>
      </c>
      <c r="F272" t="s">
        <v>4342</v>
      </c>
      <c r="G272" t="s">
        <v>1552</v>
      </c>
      <c r="H272" t="s">
        <v>191</v>
      </c>
      <c r="I272" s="10">
        <f t="shared" si="28"/>
        <v>1</v>
      </c>
      <c r="J272" s="12">
        <f t="shared" si="29"/>
        <v>142952.34</v>
      </c>
      <c r="K272" s="10" t="str">
        <f t="shared" si="30"/>
        <v/>
      </c>
      <c r="L272" s="10" t="str">
        <f t="shared" si="31"/>
        <v/>
      </c>
      <c r="M272" s="10" t="str">
        <f t="shared" si="32"/>
        <v/>
      </c>
      <c r="N272" s="10" t="str">
        <f t="shared" si="33"/>
        <v/>
      </c>
      <c r="O272" s="10" t="str">
        <f>IF(COUNTIFS(Vendors!$A$4:$A$35,C272,Vendors!$R$4:$R$35,"FLAG")+COUNTIFS(Vendors!$A$4:$A$35,C272,Vendors!$N$4:$N$35,"FLAG")&gt;0,"FLAG","")</f>
        <v/>
      </c>
      <c r="P272" s="10">
        <f t="shared" si="34"/>
        <v>1</v>
      </c>
    </row>
    <row r="273" spans="1:16" x14ac:dyDescent="0.3">
      <c r="A273" t="s">
        <v>4613</v>
      </c>
      <c r="B273" s="7">
        <v>45971</v>
      </c>
      <c r="C273" t="s">
        <v>266</v>
      </c>
      <c r="D273" t="s">
        <v>3772</v>
      </c>
      <c r="E273">
        <v>540122.06000000006</v>
      </c>
      <c r="F273" t="s">
        <v>4342</v>
      </c>
      <c r="G273" t="s">
        <v>1552</v>
      </c>
      <c r="H273" t="s">
        <v>196</v>
      </c>
      <c r="I273" s="10">
        <f t="shared" si="28"/>
        <v>1</v>
      </c>
      <c r="J273" s="12">
        <f t="shared" si="29"/>
        <v>540122.06000000006</v>
      </c>
      <c r="K273" s="10" t="str">
        <f t="shared" si="30"/>
        <v/>
      </c>
      <c r="L273" s="10" t="str">
        <f t="shared" si="31"/>
        <v/>
      </c>
      <c r="M273" s="10" t="str">
        <f t="shared" si="32"/>
        <v/>
      </c>
      <c r="N273" s="10" t="str">
        <f t="shared" si="33"/>
        <v/>
      </c>
      <c r="O273" s="10" t="str">
        <f>IF(COUNTIFS(Vendors!$A$4:$A$35,C273,Vendors!$R$4:$R$35,"FLAG")+COUNTIFS(Vendors!$A$4:$A$35,C273,Vendors!$N$4:$N$35,"FLAG")&gt;0,"FLAG","")</f>
        <v/>
      </c>
      <c r="P273" s="10">
        <f t="shared" si="34"/>
        <v>5</v>
      </c>
    </row>
    <row r="274" spans="1:16" x14ac:dyDescent="0.3">
      <c r="A274" t="s">
        <v>4614</v>
      </c>
      <c r="B274" s="7">
        <v>45971</v>
      </c>
      <c r="C274" t="s">
        <v>277</v>
      </c>
      <c r="D274" t="s">
        <v>4266</v>
      </c>
      <c r="E274">
        <v>97699.11</v>
      </c>
      <c r="F274" t="s">
        <v>4342</v>
      </c>
      <c r="G274" t="s">
        <v>1552</v>
      </c>
      <c r="H274" t="s">
        <v>191</v>
      </c>
      <c r="I274" s="10">
        <f t="shared" si="28"/>
        <v>1</v>
      </c>
      <c r="J274" s="12">
        <f t="shared" si="29"/>
        <v>97699.11</v>
      </c>
      <c r="K274" s="10" t="str">
        <f t="shared" si="30"/>
        <v/>
      </c>
      <c r="L274" s="10" t="str">
        <f t="shared" si="31"/>
        <v/>
      </c>
      <c r="M274" s="10" t="str">
        <f t="shared" si="32"/>
        <v/>
      </c>
      <c r="N274" s="10" t="str">
        <f t="shared" si="33"/>
        <v/>
      </c>
      <c r="O274" s="10" t="str">
        <f>IF(COUNTIFS(Vendors!$A$4:$A$35,C274,Vendors!$R$4:$R$35,"FLAG")+COUNTIFS(Vendors!$A$4:$A$35,C274,Vendors!$N$4:$N$35,"FLAG")&gt;0,"FLAG","")</f>
        <v/>
      </c>
      <c r="P274" s="10">
        <f t="shared" si="34"/>
        <v>9</v>
      </c>
    </row>
    <row r="275" spans="1:16" x14ac:dyDescent="0.3">
      <c r="A275" t="s">
        <v>4615</v>
      </c>
      <c r="B275" s="7">
        <v>45972</v>
      </c>
      <c r="C275" t="s">
        <v>241</v>
      </c>
      <c r="D275" t="s">
        <v>3687</v>
      </c>
      <c r="E275">
        <v>522281.12</v>
      </c>
      <c r="F275" t="s">
        <v>4342</v>
      </c>
      <c r="G275" t="s">
        <v>1552</v>
      </c>
      <c r="H275" t="s">
        <v>196</v>
      </c>
      <c r="I275" s="10">
        <f t="shared" si="28"/>
        <v>1</v>
      </c>
      <c r="J275" s="12">
        <f t="shared" si="29"/>
        <v>522281.12</v>
      </c>
      <c r="K275" s="10" t="str">
        <f t="shared" si="30"/>
        <v/>
      </c>
      <c r="L275" s="10" t="str">
        <f t="shared" si="31"/>
        <v/>
      </c>
      <c r="M275" s="10" t="str">
        <f t="shared" si="32"/>
        <v/>
      </c>
      <c r="N275" s="10" t="str">
        <f t="shared" si="33"/>
        <v/>
      </c>
      <c r="O275" s="10" t="str">
        <f>IF(COUNTIFS(Vendors!$A$4:$A$35,C275,Vendors!$R$4:$R$35,"FLAG")+COUNTIFS(Vendors!$A$4:$A$35,C275,Vendors!$N$4:$N$35,"FLAG")&gt;0,"FLAG","")</f>
        <v/>
      </c>
      <c r="P275" s="10">
        <f t="shared" si="34"/>
        <v>5</v>
      </c>
    </row>
    <row r="276" spans="1:16" x14ac:dyDescent="0.3">
      <c r="A276" t="s">
        <v>4616</v>
      </c>
      <c r="B276" s="7">
        <v>45973</v>
      </c>
      <c r="C276" t="s">
        <v>220</v>
      </c>
      <c r="D276" t="s">
        <v>4122</v>
      </c>
      <c r="E276">
        <v>222274.95</v>
      </c>
      <c r="F276" t="s">
        <v>4342</v>
      </c>
      <c r="G276" t="s">
        <v>1552</v>
      </c>
      <c r="H276" t="s">
        <v>196</v>
      </c>
      <c r="I276" s="10">
        <f t="shared" si="28"/>
        <v>1</v>
      </c>
      <c r="J276" s="12">
        <f t="shared" si="29"/>
        <v>222274.95</v>
      </c>
      <c r="K276" s="10" t="str">
        <f t="shared" si="30"/>
        <v/>
      </c>
      <c r="L276" s="10" t="str">
        <f t="shared" si="31"/>
        <v/>
      </c>
      <c r="M276" s="10" t="str">
        <f t="shared" si="32"/>
        <v/>
      </c>
      <c r="N276" s="10" t="str">
        <f t="shared" si="33"/>
        <v/>
      </c>
      <c r="O276" s="10" t="str">
        <f>IF(COUNTIFS(Vendors!$A$4:$A$35,C276,Vendors!$R$4:$R$35,"FLAG")+COUNTIFS(Vendors!$A$4:$A$35,C276,Vendors!$N$4:$N$35,"FLAG")&gt;0,"FLAG","")</f>
        <v/>
      </c>
      <c r="P276" s="10">
        <f t="shared" si="34"/>
        <v>2</v>
      </c>
    </row>
    <row r="277" spans="1:16" x14ac:dyDescent="0.3">
      <c r="A277" t="s">
        <v>4617</v>
      </c>
      <c r="B277" s="7">
        <v>45973</v>
      </c>
      <c r="C277" t="s">
        <v>193</v>
      </c>
      <c r="D277" t="s">
        <v>4482</v>
      </c>
      <c r="E277">
        <v>195000</v>
      </c>
      <c r="F277" t="s">
        <v>4342</v>
      </c>
      <c r="G277" t="s">
        <v>1552</v>
      </c>
      <c r="H277" t="s">
        <v>191</v>
      </c>
      <c r="I277" s="10">
        <f t="shared" si="28"/>
        <v>3</v>
      </c>
      <c r="J277" s="12">
        <f t="shared" si="29"/>
        <v>582500</v>
      </c>
      <c r="K277" s="10" t="str">
        <f t="shared" si="30"/>
        <v>FLAG</v>
      </c>
      <c r="L277" s="10" t="str">
        <f t="shared" si="31"/>
        <v/>
      </c>
      <c r="M277" s="10" t="str">
        <f t="shared" si="32"/>
        <v/>
      </c>
      <c r="N277" s="10" t="str">
        <f t="shared" si="33"/>
        <v/>
      </c>
      <c r="O277" s="10" t="str">
        <f>IF(COUNTIFS(Vendors!$A$4:$A$35,C277,Vendors!$R$4:$R$35,"FLAG")+COUNTIFS(Vendors!$A$4:$A$35,C277,Vendors!$N$4:$N$35,"FLAG")&gt;0,"FLAG","")</f>
        <v/>
      </c>
      <c r="P277" s="10">
        <f t="shared" si="34"/>
        <v>1</v>
      </c>
    </row>
    <row r="278" spans="1:16" x14ac:dyDescent="0.3">
      <c r="A278" t="s">
        <v>4618</v>
      </c>
      <c r="B278" s="7">
        <v>45973</v>
      </c>
      <c r="C278" t="s">
        <v>193</v>
      </c>
      <c r="D278" t="s">
        <v>4482</v>
      </c>
      <c r="E278">
        <v>198500</v>
      </c>
      <c r="F278" t="s">
        <v>4342</v>
      </c>
      <c r="G278" t="s">
        <v>1552</v>
      </c>
      <c r="H278" t="s">
        <v>191</v>
      </c>
      <c r="I278" s="10">
        <f t="shared" si="28"/>
        <v>3</v>
      </c>
      <c r="J278" s="12">
        <f t="shared" si="29"/>
        <v>582500</v>
      </c>
      <c r="K278" s="10" t="str">
        <f t="shared" si="30"/>
        <v>FLAG</v>
      </c>
      <c r="L278" s="10" t="str">
        <f t="shared" si="31"/>
        <v/>
      </c>
      <c r="M278" s="10" t="str">
        <f t="shared" si="32"/>
        <v/>
      </c>
      <c r="N278" s="10" t="str">
        <f t="shared" si="33"/>
        <v/>
      </c>
      <c r="O278" s="10" t="str">
        <f>IF(COUNTIFS(Vendors!$A$4:$A$35,C278,Vendors!$R$4:$R$35,"FLAG")+COUNTIFS(Vendors!$A$4:$A$35,C278,Vendors!$N$4:$N$35,"FLAG")&gt;0,"FLAG","")</f>
        <v/>
      </c>
      <c r="P278" s="10">
        <f t="shared" si="34"/>
        <v>1</v>
      </c>
    </row>
    <row r="279" spans="1:16" x14ac:dyDescent="0.3">
      <c r="A279" t="s">
        <v>4619</v>
      </c>
      <c r="B279" s="7">
        <v>45973</v>
      </c>
      <c r="C279" t="s">
        <v>247</v>
      </c>
      <c r="D279" t="s">
        <v>3445</v>
      </c>
      <c r="E279">
        <v>43731.91</v>
      </c>
      <c r="F279" t="s">
        <v>4342</v>
      </c>
      <c r="G279" t="s">
        <v>1552</v>
      </c>
      <c r="H279" t="s">
        <v>191</v>
      </c>
      <c r="I279" s="10">
        <f t="shared" si="28"/>
        <v>1</v>
      </c>
      <c r="J279" s="12">
        <f t="shared" si="29"/>
        <v>43731.91</v>
      </c>
      <c r="K279" s="10" t="str">
        <f t="shared" si="30"/>
        <v/>
      </c>
      <c r="L279" s="10" t="str">
        <f t="shared" si="31"/>
        <v/>
      </c>
      <c r="M279" s="10" t="str">
        <f t="shared" si="32"/>
        <v/>
      </c>
      <c r="N279" s="10" t="str">
        <f t="shared" si="33"/>
        <v/>
      </c>
      <c r="O279" s="10" t="str">
        <f>IF(COUNTIFS(Vendors!$A$4:$A$35,C279,Vendors!$R$4:$R$35,"FLAG")+COUNTIFS(Vendors!$A$4:$A$35,C279,Vendors!$N$4:$N$35,"FLAG")&gt;0,"FLAG","")</f>
        <v/>
      </c>
      <c r="P279" s="10">
        <f t="shared" si="34"/>
        <v>4</v>
      </c>
    </row>
    <row r="280" spans="1:16" x14ac:dyDescent="0.3">
      <c r="A280" t="s">
        <v>4620</v>
      </c>
      <c r="B280" s="7">
        <v>45973</v>
      </c>
      <c r="C280" t="s">
        <v>340</v>
      </c>
      <c r="D280" t="s">
        <v>3411</v>
      </c>
      <c r="E280">
        <v>2743356.45</v>
      </c>
      <c r="F280" t="s">
        <v>4342</v>
      </c>
      <c r="G280" t="s">
        <v>1552</v>
      </c>
      <c r="H280" t="s">
        <v>196</v>
      </c>
      <c r="I280" s="10">
        <f t="shared" si="28"/>
        <v>1</v>
      </c>
      <c r="J280" s="12">
        <f t="shared" si="29"/>
        <v>2743356.45</v>
      </c>
      <c r="K280" s="10" t="str">
        <f t="shared" si="30"/>
        <v/>
      </c>
      <c r="L280" s="10" t="str">
        <f t="shared" si="31"/>
        <v/>
      </c>
      <c r="M280" s="10" t="str">
        <f t="shared" si="32"/>
        <v/>
      </c>
      <c r="N280" s="10" t="str">
        <f t="shared" si="33"/>
        <v/>
      </c>
      <c r="O280" s="10" t="str">
        <f>IF(COUNTIFS(Vendors!$A$4:$A$35,C280,Vendors!$R$4:$R$35,"FLAG")+COUNTIFS(Vendors!$A$4:$A$35,C280,Vendors!$N$4:$N$35,"FLAG")&gt;0,"FLAG","")</f>
        <v/>
      </c>
      <c r="P280" s="10">
        <f t="shared" si="34"/>
        <v>2</v>
      </c>
    </row>
    <row r="281" spans="1:16" x14ac:dyDescent="0.3">
      <c r="A281" t="s">
        <v>4621</v>
      </c>
      <c r="B281" s="7">
        <v>45973</v>
      </c>
      <c r="C281" t="s">
        <v>193</v>
      </c>
      <c r="D281" t="s">
        <v>4482</v>
      </c>
      <c r="E281">
        <v>189000</v>
      </c>
      <c r="F281" t="s">
        <v>4342</v>
      </c>
      <c r="G281" t="s">
        <v>1552</v>
      </c>
      <c r="H281" t="s">
        <v>191</v>
      </c>
      <c r="I281" s="10">
        <f t="shared" si="28"/>
        <v>3</v>
      </c>
      <c r="J281" s="12">
        <f t="shared" si="29"/>
        <v>582500</v>
      </c>
      <c r="K281" s="10" t="str">
        <f t="shared" si="30"/>
        <v>FLAG</v>
      </c>
      <c r="L281" s="10" t="str">
        <f t="shared" si="31"/>
        <v/>
      </c>
      <c r="M281" s="10" t="str">
        <f t="shared" si="32"/>
        <v/>
      </c>
      <c r="N281" s="10" t="str">
        <f t="shared" si="33"/>
        <v/>
      </c>
      <c r="O281" s="10" t="str">
        <f>IF(COUNTIFS(Vendors!$A$4:$A$35,C281,Vendors!$R$4:$R$35,"FLAG")+COUNTIFS(Vendors!$A$4:$A$35,C281,Vendors!$N$4:$N$35,"FLAG")&gt;0,"FLAG","")</f>
        <v/>
      </c>
      <c r="P281" s="10">
        <f t="shared" si="34"/>
        <v>1</v>
      </c>
    </row>
    <row r="282" spans="1:16" x14ac:dyDescent="0.3">
      <c r="A282" t="s">
        <v>4622</v>
      </c>
      <c r="B282" s="7">
        <v>45974</v>
      </c>
      <c r="C282" t="s">
        <v>266</v>
      </c>
      <c r="D282" t="s">
        <v>4000</v>
      </c>
      <c r="E282">
        <v>694955.43</v>
      </c>
      <c r="F282" t="s">
        <v>4342</v>
      </c>
      <c r="G282" t="s">
        <v>1552</v>
      </c>
      <c r="H282" t="s">
        <v>196</v>
      </c>
      <c r="I282" s="10">
        <f t="shared" si="28"/>
        <v>1</v>
      </c>
      <c r="J282" s="12">
        <f t="shared" si="29"/>
        <v>694955.43</v>
      </c>
      <c r="K282" s="10" t="str">
        <f t="shared" si="30"/>
        <v/>
      </c>
      <c r="L282" s="10" t="str">
        <f t="shared" si="31"/>
        <v/>
      </c>
      <c r="M282" s="10" t="str">
        <f t="shared" si="32"/>
        <v/>
      </c>
      <c r="N282" s="10" t="str">
        <f t="shared" si="33"/>
        <v/>
      </c>
      <c r="O282" s="10" t="str">
        <f>IF(COUNTIFS(Vendors!$A$4:$A$35,C282,Vendors!$R$4:$R$35,"FLAG")+COUNTIFS(Vendors!$A$4:$A$35,C282,Vendors!$N$4:$N$35,"FLAG")&gt;0,"FLAG","")</f>
        <v/>
      </c>
      <c r="P282" s="10">
        <f t="shared" si="34"/>
        <v>6</v>
      </c>
    </row>
    <row r="283" spans="1:16" x14ac:dyDescent="0.3">
      <c r="A283" t="s">
        <v>4623</v>
      </c>
      <c r="B283" s="7">
        <v>45975</v>
      </c>
      <c r="C283" t="s">
        <v>3158</v>
      </c>
      <c r="D283" t="s">
        <v>4482</v>
      </c>
      <c r="E283">
        <v>350000</v>
      </c>
      <c r="F283" t="s">
        <v>4576</v>
      </c>
      <c r="G283" t="s">
        <v>1552</v>
      </c>
      <c r="H283" t="s">
        <v>196</v>
      </c>
      <c r="I283" s="10">
        <f t="shared" si="28"/>
        <v>1</v>
      </c>
      <c r="J283" s="12">
        <f t="shared" si="29"/>
        <v>350000</v>
      </c>
      <c r="K283" s="10" t="str">
        <f t="shared" si="30"/>
        <v/>
      </c>
      <c r="L283" s="10" t="str">
        <f t="shared" si="31"/>
        <v/>
      </c>
      <c r="M283" s="10" t="str">
        <f t="shared" si="32"/>
        <v/>
      </c>
      <c r="N283" s="10" t="str">
        <f t="shared" si="33"/>
        <v/>
      </c>
      <c r="O283" s="10" t="str">
        <f>IF(COUNTIFS(Vendors!$A$4:$A$35,C283,Vendors!$R$4:$R$35,"FLAG")+COUNTIFS(Vendors!$A$4:$A$35,C283,Vendors!$N$4:$N$35,"FLAG")&gt;0,"FLAG","")</f>
        <v>FLAG</v>
      </c>
      <c r="P283" s="10">
        <f t="shared" si="34"/>
        <v>3</v>
      </c>
    </row>
    <row r="284" spans="1:16" x14ac:dyDescent="0.3">
      <c r="A284" t="s">
        <v>4624</v>
      </c>
      <c r="B284" s="7">
        <v>45975</v>
      </c>
      <c r="C284" t="s">
        <v>262</v>
      </c>
      <c r="D284" t="s">
        <v>3524</v>
      </c>
      <c r="E284">
        <v>33156.15</v>
      </c>
      <c r="F284" t="s">
        <v>4342</v>
      </c>
      <c r="G284" t="s">
        <v>1552</v>
      </c>
      <c r="H284" t="s">
        <v>191</v>
      </c>
      <c r="I284" s="10">
        <f t="shared" si="28"/>
        <v>1</v>
      </c>
      <c r="J284" s="12">
        <f t="shared" si="29"/>
        <v>33156.15</v>
      </c>
      <c r="K284" s="10" t="str">
        <f t="shared" si="30"/>
        <v/>
      </c>
      <c r="L284" s="10" t="str">
        <f t="shared" si="31"/>
        <v/>
      </c>
      <c r="M284" s="10" t="str">
        <f t="shared" si="32"/>
        <v/>
      </c>
      <c r="N284" s="10" t="str">
        <f t="shared" si="33"/>
        <v/>
      </c>
      <c r="O284" s="10" t="str">
        <f>IF(COUNTIFS(Vendors!$A$4:$A$35,C284,Vendors!$R$4:$R$35,"FLAG")+COUNTIFS(Vendors!$A$4:$A$35,C284,Vendors!$N$4:$N$35,"FLAG")&gt;0,"FLAG","")</f>
        <v/>
      </c>
      <c r="P284" s="10">
        <f t="shared" si="34"/>
        <v>3</v>
      </c>
    </row>
    <row r="285" spans="1:16" x14ac:dyDescent="0.3">
      <c r="A285" t="s">
        <v>4625</v>
      </c>
      <c r="B285" s="7">
        <v>45976</v>
      </c>
      <c r="C285" t="s">
        <v>224</v>
      </c>
      <c r="D285" t="s">
        <v>4252</v>
      </c>
      <c r="E285">
        <v>166169.63</v>
      </c>
      <c r="F285" t="s">
        <v>4342</v>
      </c>
      <c r="G285" t="s">
        <v>1552</v>
      </c>
      <c r="H285" t="s">
        <v>191</v>
      </c>
      <c r="I285" s="10">
        <f t="shared" si="28"/>
        <v>1</v>
      </c>
      <c r="J285" s="12">
        <f t="shared" si="29"/>
        <v>166169.63</v>
      </c>
      <c r="K285" s="10" t="str">
        <f t="shared" si="30"/>
        <v/>
      </c>
      <c r="L285" s="10" t="str">
        <f t="shared" si="31"/>
        <v/>
      </c>
      <c r="M285" s="10" t="str">
        <f t="shared" si="32"/>
        <v/>
      </c>
      <c r="N285" s="10" t="str">
        <f t="shared" si="33"/>
        <v/>
      </c>
      <c r="O285" s="10" t="str">
        <f>IF(COUNTIFS(Vendors!$A$4:$A$35,C285,Vendors!$R$4:$R$35,"FLAG")+COUNTIFS(Vendors!$A$4:$A$35,C285,Vendors!$N$4:$N$35,"FLAG")&gt;0,"FLAG","")</f>
        <v/>
      </c>
      <c r="P285" s="10">
        <f t="shared" si="34"/>
        <v>1</v>
      </c>
    </row>
    <row r="286" spans="1:16" x14ac:dyDescent="0.3">
      <c r="A286" t="s">
        <v>4626</v>
      </c>
      <c r="B286" s="7">
        <v>45978</v>
      </c>
      <c r="C286" t="s">
        <v>340</v>
      </c>
      <c r="D286" t="s">
        <v>4054</v>
      </c>
      <c r="E286">
        <v>5384418.1600000001</v>
      </c>
      <c r="F286" t="s">
        <v>4342</v>
      </c>
      <c r="G286" t="s">
        <v>1552</v>
      </c>
      <c r="H286" t="s">
        <v>196</v>
      </c>
      <c r="I286" s="10">
        <f t="shared" si="28"/>
        <v>1</v>
      </c>
      <c r="J286" s="12">
        <f t="shared" si="29"/>
        <v>5384418.1600000001</v>
      </c>
      <c r="K286" s="10" t="str">
        <f t="shared" si="30"/>
        <v/>
      </c>
      <c r="L286" s="10" t="str">
        <f t="shared" si="31"/>
        <v/>
      </c>
      <c r="M286" s="10" t="str">
        <f t="shared" si="32"/>
        <v/>
      </c>
      <c r="N286" s="10" t="str">
        <f t="shared" si="33"/>
        <v/>
      </c>
      <c r="O286" s="10" t="str">
        <f>IF(COUNTIFS(Vendors!$A$4:$A$35,C286,Vendors!$R$4:$R$35,"FLAG")+COUNTIFS(Vendors!$A$4:$A$35,C286,Vendors!$N$4:$N$35,"FLAG")&gt;0,"FLAG","")</f>
        <v/>
      </c>
      <c r="P286" s="10">
        <f t="shared" si="34"/>
        <v>5</v>
      </c>
    </row>
    <row r="287" spans="1:16" x14ac:dyDescent="0.3">
      <c r="A287" t="s">
        <v>4627</v>
      </c>
      <c r="B287" s="7">
        <v>45978</v>
      </c>
      <c r="C287" t="s">
        <v>229</v>
      </c>
      <c r="D287" t="s">
        <v>3586</v>
      </c>
      <c r="E287">
        <v>392982.48</v>
      </c>
      <c r="F287" t="s">
        <v>4342</v>
      </c>
      <c r="G287" t="s">
        <v>1552</v>
      </c>
      <c r="H287" t="s">
        <v>196</v>
      </c>
      <c r="I287" s="10">
        <f t="shared" si="28"/>
        <v>1</v>
      </c>
      <c r="J287" s="12">
        <f t="shared" si="29"/>
        <v>392982.48</v>
      </c>
      <c r="K287" s="10" t="str">
        <f t="shared" si="30"/>
        <v/>
      </c>
      <c r="L287" s="10" t="str">
        <f t="shared" si="31"/>
        <v/>
      </c>
      <c r="M287" s="10" t="str">
        <f t="shared" si="32"/>
        <v/>
      </c>
      <c r="N287" s="10" t="str">
        <f t="shared" si="33"/>
        <v/>
      </c>
      <c r="O287" s="10" t="str">
        <f>IF(COUNTIFS(Vendors!$A$4:$A$35,C287,Vendors!$R$4:$R$35,"FLAG")+COUNTIFS(Vendors!$A$4:$A$35,C287,Vendors!$N$4:$N$35,"FLAG")&gt;0,"FLAG","")</f>
        <v/>
      </c>
      <c r="P287" s="10">
        <f t="shared" si="34"/>
        <v>3</v>
      </c>
    </row>
    <row r="288" spans="1:16" x14ac:dyDescent="0.3">
      <c r="A288" t="s">
        <v>4628</v>
      </c>
      <c r="B288" s="7">
        <v>45979</v>
      </c>
      <c r="C288" t="s">
        <v>239</v>
      </c>
      <c r="D288" t="s">
        <v>3229</v>
      </c>
      <c r="E288">
        <v>310003.15999999997</v>
      </c>
      <c r="F288" t="s">
        <v>4342</v>
      </c>
      <c r="G288" t="s">
        <v>1552</v>
      </c>
      <c r="H288" t="s">
        <v>196</v>
      </c>
      <c r="I288" s="10">
        <f t="shared" si="28"/>
        <v>1</v>
      </c>
      <c r="J288" s="12">
        <f t="shared" si="29"/>
        <v>310003.15999999997</v>
      </c>
      <c r="K288" s="10" t="str">
        <f t="shared" si="30"/>
        <v/>
      </c>
      <c r="L288" s="10" t="str">
        <f t="shared" si="31"/>
        <v/>
      </c>
      <c r="M288" s="10" t="str">
        <f t="shared" si="32"/>
        <v/>
      </c>
      <c r="N288" s="10" t="str">
        <f t="shared" si="33"/>
        <v/>
      </c>
      <c r="O288" s="10" t="str">
        <f>IF(COUNTIFS(Vendors!$A$4:$A$35,C288,Vendors!$R$4:$R$35,"FLAG")+COUNTIFS(Vendors!$A$4:$A$35,C288,Vendors!$N$4:$N$35,"FLAG")&gt;0,"FLAG","")</f>
        <v/>
      </c>
      <c r="P288" s="10">
        <f t="shared" si="34"/>
        <v>3</v>
      </c>
    </row>
    <row r="289" spans="1:16" x14ac:dyDescent="0.3">
      <c r="A289" t="s">
        <v>4629</v>
      </c>
      <c r="B289" s="7">
        <v>45980</v>
      </c>
      <c r="C289" t="s">
        <v>253</v>
      </c>
      <c r="D289" t="s">
        <v>3487</v>
      </c>
      <c r="E289">
        <v>477138.85</v>
      </c>
      <c r="F289" t="s">
        <v>4342</v>
      </c>
      <c r="G289" t="s">
        <v>1552</v>
      </c>
      <c r="H289" t="s">
        <v>196</v>
      </c>
      <c r="I289" s="10">
        <f t="shared" si="28"/>
        <v>1</v>
      </c>
      <c r="J289" s="12">
        <f t="shared" si="29"/>
        <v>477138.85</v>
      </c>
      <c r="K289" s="10" t="str">
        <f t="shared" si="30"/>
        <v/>
      </c>
      <c r="L289" s="10" t="str">
        <f t="shared" si="31"/>
        <v/>
      </c>
      <c r="M289" s="10" t="str">
        <f t="shared" si="32"/>
        <v/>
      </c>
      <c r="N289" s="10" t="str">
        <f t="shared" si="33"/>
        <v/>
      </c>
      <c r="O289" s="10" t="str">
        <f>IF(COUNTIFS(Vendors!$A$4:$A$35,C289,Vendors!$R$4:$R$35,"FLAG")+COUNTIFS(Vendors!$A$4:$A$35,C289,Vendors!$N$4:$N$35,"FLAG")&gt;0,"FLAG","")</f>
        <v/>
      </c>
      <c r="P289" s="10">
        <f t="shared" si="34"/>
        <v>4</v>
      </c>
    </row>
    <row r="290" spans="1:16" x14ac:dyDescent="0.3">
      <c r="A290" t="s">
        <v>4630</v>
      </c>
      <c r="B290" s="7">
        <v>45980</v>
      </c>
      <c r="C290" t="s">
        <v>300</v>
      </c>
      <c r="D290" t="s">
        <v>3818</v>
      </c>
      <c r="E290">
        <v>203672.89</v>
      </c>
      <c r="F290" t="s">
        <v>4342</v>
      </c>
      <c r="G290" t="s">
        <v>1552</v>
      </c>
      <c r="H290" t="s">
        <v>196</v>
      </c>
      <c r="I290" s="10">
        <f t="shared" si="28"/>
        <v>1</v>
      </c>
      <c r="J290" s="12">
        <f t="shared" si="29"/>
        <v>203672.89</v>
      </c>
      <c r="K290" s="10" t="str">
        <f t="shared" si="30"/>
        <v/>
      </c>
      <c r="L290" s="10" t="str">
        <f t="shared" si="31"/>
        <v/>
      </c>
      <c r="M290" s="10" t="str">
        <f t="shared" si="32"/>
        <v/>
      </c>
      <c r="N290" s="10" t="str">
        <f t="shared" si="33"/>
        <v/>
      </c>
      <c r="O290" s="10" t="str">
        <f>IF(COUNTIFS(Vendors!$A$4:$A$35,C290,Vendors!$R$4:$R$35,"FLAG")+COUNTIFS(Vendors!$A$4:$A$35,C290,Vendors!$N$4:$N$35,"FLAG")&gt;0,"FLAG","")</f>
        <v/>
      </c>
      <c r="P290" s="10">
        <f t="shared" si="34"/>
        <v>2</v>
      </c>
    </row>
    <row r="291" spans="1:16" x14ac:dyDescent="0.3">
      <c r="A291" t="s">
        <v>4631</v>
      </c>
      <c r="B291" s="7">
        <v>45981</v>
      </c>
      <c r="C291" t="s">
        <v>220</v>
      </c>
      <c r="D291" t="s">
        <v>3315</v>
      </c>
      <c r="E291">
        <v>405105.41</v>
      </c>
      <c r="F291" t="s">
        <v>4342</v>
      </c>
      <c r="G291" t="s">
        <v>1552</v>
      </c>
      <c r="H291" t="s">
        <v>196</v>
      </c>
      <c r="I291" s="10">
        <f t="shared" si="28"/>
        <v>1</v>
      </c>
      <c r="J291" s="12">
        <f t="shared" si="29"/>
        <v>405105.41</v>
      </c>
      <c r="K291" s="10" t="str">
        <f t="shared" si="30"/>
        <v/>
      </c>
      <c r="L291" s="10" t="str">
        <f t="shared" si="31"/>
        <v/>
      </c>
      <c r="M291" s="10" t="str">
        <f t="shared" si="32"/>
        <v/>
      </c>
      <c r="N291" s="10" t="str">
        <f t="shared" si="33"/>
        <v/>
      </c>
      <c r="O291" s="10" t="str">
        <f>IF(COUNTIFS(Vendors!$A$4:$A$35,C291,Vendors!$R$4:$R$35,"FLAG")+COUNTIFS(Vendors!$A$4:$A$35,C291,Vendors!$N$4:$N$35,"FLAG")&gt;0,"FLAG","")</f>
        <v/>
      </c>
      <c r="P291" s="10">
        <f t="shared" si="34"/>
        <v>4</v>
      </c>
    </row>
    <row r="292" spans="1:16" x14ac:dyDescent="0.3">
      <c r="A292" t="s">
        <v>4632</v>
      </c>
      <c r="B292" s="7">
        <v>45981</v>
      </c>
      <c r="C292" t="s">
        <v>244</v>
      </c>
      <c r="D292" t="s">
        <v>3694</v>
      </c>
      <c r="E292">
        <v>175691.14</v>
      </c>
      <c r="F292" t="s">
        <v>4342</v>
      </c>
      <c r="G292" t="s">
        <v>1552</v>
      </c>
      <c r="H292" t="s">
        <v>191</v>
      </c>
      <c r="I292" s="10">
        <f t="shared" si="28"/>
        <v>1</v>
      </c>
      <c r="J292" s="12">
        <f t="shared" si="29"/>
        <v>175691.14</v>
      </c>
      <c r="K292" s="10" t="str">
        <f t="shared" si="30"/>
        <v/>
      </c>
      <c r="L292" s="10" t="str">
        <f t="shared" si="31"/>
        <v/>
      </c>
      <c r="M292" s="10" t="str">
        <f t="shared" si="32"/>
        <v/>
      </c>
      <c r="N292" s="10" t="str">
        <f t="shared" si="33"/>
        <v/>
      </c>
      <c r="O292" s="10" t="str">
        <f>IF(COUNTIFS(Vendors!$A$4:$A$35,C292,Vendors!$R$4:$R$35,"FLAG")+COUNTIFS(Vendors!$A$4:$A$35,C292,Vendors!$N$4:$N$35,"FLAG")&gt;0,"FLAG","")</f>
        <v/>
      </c>
      <c r="P292" s="10">
        <f t="shared" si="34"/>
        <v>1</v>
      </c>
    </row>
    <row r="293" spans="1:16" x14ac:dyDescent="0.3">
      <c r="A293" t="s">
        <v>4633</v>
      </c>
      <c r="B293" s="7">
        <v>45982</v>
      </c>
      <c r="C293" t="s">
        <v>220</v>
      </c>
      <c r="D293" t="s">
        <v>4078</v>
      </c>
      <c r="E293">
        <v>242381.4</v>
      </c>
      <c r="F293" t="s">
        <v>4342</v>
      </c>
      <c r="G293" t="s">
        <v>1552</v>
      </c>
      <c r="H293" t="s">
        <v>196</v>
      </c>
      <c r="I293" s="10">
        <f t="shared" si="28"/>
        <v>1</v>
      </c>
      <c r="J293" s="12">
        <f t="shared" si="29"/>
        <v>242381.4</v>
      </c>
      <c r="K293" s="10" t="str">
        <f t="shared" si="30"/>
        <v/>
      </c>
      <c r="L293" s="10" t="str">
        <f t="shared" si="31"/>
        <v/>
      </c>
      <c r="M293" s="10" t="str">
        <f t="shared" si="32"/>
        <v/>
      </c>
      <c r="N293" s="10" t="str">
        <f t="shared" si="33"/>
        <v/>
      </c>
      <c r="O293" s="10" t="str">
        <f>IF(COUNTIFS(Vendors!$A$4:$A$35,C293,Vendors!$R$4:$R$35,"FLAG")+COUNTIFS(Vendors!$A$4:$A$35,C293,Vendors!$N$4:$N$35,"FLAG")&gt;0,"FLAG","")</f>
        <v/>
      </c>
      <c r="P293" s="10">
        <f t="shared" si="34"/>
        <v>2</v>
      </c>
    </row>
    <row r="294" spans="1:16" x14ac:dyDescent="0.3">
      <c r="A294" t="s">
        <v>4634</v>
      </c>
      <c r="B294" s="7">
        <v>45982</v>
      </c>
      <c r="C294" t="s">
        <v>231</v>
      </c>
      <c r="D294" t="s">
        <v>4128</v>
      </c>
      <c r="E294">
        <v>390074.85</v>
      </c>
      <c r="F294" t="s">
        <v>4342</v>
      </c>
      <c r="G294" t="s">
        <v>1552</v>
      </c>
      <c r="H294" t="s">
        <v>196</v>
      </c>
      <c r="I294" s="10">
        <f t="shared" si="28"/>
        <v>1</v>
      </c>
      <c r="J294" s="12">
        <f t="shared" si="29"/>
        <v>390074.85</v>
      </c>
      <c r="K294" s="10" t="str">
        <f t="shared" si="30"/>
        <v/>
      </c>
      <c r="L294" s="10" t="str">
        <f t="shared" si="31"/>
        <v/>
      </c>
      <c r="M294" s="10" t="str">
        <f t="shared" si="32"/>
        <v/>
      </c>
      <c r="N294" s="10" t="str">
        <f t="shared" si="33"/>
        <v/>
      </c>
      <c r="O294" s="10" t="str">
        <f>IF(COUNTIFS(Vendors!$A$4:$A$35,C294,Vendors!$R$4:$R$35,"FLAG")+COUNTIFS(Vendors!$A$4:$A$35,C294,Vendors!$N$4:$N$35,"FLAG")&gt;0,"FLAG","")</f>
        <v/>
      </c>
      <c r="P294" s="10">
        <f t="shared" si="34"/>
        <v>3</v>
      </c>
    </row>
    <row r="295" spans="1:16" x14ac:dyDescent="0.3">
      <c r="A295" t="s">
        <v>4635</v>
      </c>
      <c r="B295" s="7">
        <v>45982</v>
      </c>
      <c r="C295" t="s">
        <v>247</v>
      </c>
      <c r="D295" t="s">
        <v>4094</v>
      </c>
      <c r="E295">
        <v>103010.68</v>
      </c>
      <c r="F295" t="s">
        <v>4342</v>
      </c>
      <c r="G295" t="s">
        <v>1552</v>
      </c>
      <c r="H295" t="s">
        <v>191</v>
      </c>
      <c r="I295" s="10">
        <f t="shared" si="28"/>
        <v>1</v>
      </c>
      <c r="J295" s="12">
        <f t="shared" si="29"/>
        <v>103010.68</v>
      </c>
      <c r="K295" s="10" t="str">
        <f t="shared" si="30"/>
        <v/>
      </c>
      <c r="L295" s="10" t="str">
        <f t="shared" si="31"/>
        <v/>
      </c>
      <c r="M295" s="10" t="str">
        <f t="shared" si="32"/>
        <v/>
      </c>
      <c r="N295" s="10" t="str">
        <f t="shared" si="33"/>
        <v/>
      </c>
      <c r="O295" s="10" t="str">
        <f>IF(COUNTIFS(Vendors!$A$4:$A$35,C295,Vendors!$R$4:$R$35,"FLAG")+COUNTIFS(Vendors!$A$4:$A$35,C295,Vendors!$N$4:$N$35,"FLAG")&gt;0,"FLAG","")</f>
        <v/>
      </c>
      <c r="P295" s="10">
        <f t="shared" si="34"/>
        <v>1</v>
      </c>
    </row>
    <row r="296" spans="1:16" x14ac:dyDescent="0.3">
      <c r="A296" t="s">
        <v>4636</v>
      </c>
      <c r="B296" s="7">
        <v>45982</v>
      </c>
      <c r="C296" t="s">
        <v>253</v>
      </c>
      <c r="D296" t="s">
        <v>3497</v>
      </c>
      <c r="E296">
        <v>531505.13</v>
      </c>
      <c r="F296" t="s">
        <v>4342</v>
      </c>
      <c r="G296" t="s">
        <v>1552</v>
      </c>
      <c r="H296" t="s">
        <v>196</v>
      </c>
      <c r="I296" s="10">
        <f t="shared" si="28"/>
        <v>1</v>
      </c>
      <c r="J296" s="12">
        <f t="shared" si="29"/>
        <v>531505.13</v>
      </c>
      <c r="K296" s="10" t="str">
        <f t="shared" si="30"/>
        <v/>
      </c>
      <c r="L296" s="10" t="str">
        <f t="shared" si="31"/>
        <v/>
      </c>
      <c r="M296" s="10" t="str">
        <f t="shared" si="32"/>
        <v/>
      </c>
      <c r="N296" s="10" t="str">
        <f t="shared" si="33"/>
        <v/>
      </c>
      <c r="O296" s="10" t="str">
        <f>IF(COUNTIFS(Vendors!$A$4:$A$35,C296,Vendors!$R$4:$R$35,"FLAG")+COUNTIFS(Vendors!$A$4:$A$35,C296,Vendors!$N$4:$N$35,"FLAG")&gt;0,"FLAG","")</f>
        <v/>
      </c>
      <c r="P296" s="10">
        <f t="shared" si="34"/>
        <v>5</v>
      </c>
    </row>
    <row r="297" spans="1:16" x14ac:dyDescent="0.3">
      <c r="A297" t="s">
        <v>4637</v>
      </c>
      <c r="B297" s="7">
        <v>45982</v>
      </c>
      <c r="C297" t="s">
        <v>202</v>
      </c>
      <c r="D297" t="s">
        <v>3305</v>
      </c>
      <c r="E297">
        <v>419495.81</v>
      </c>
      <c r="F297" t="s">
        <v>4342</v>
      </c>
      <c r="G297" t="s">
        <v>1552</v>
      </c>
      <c r="H297" t="s">
        <v>196</v>
      </c>
      <c r="I297" s="10">
        <f t="shared" si="28"/>
        <v>1</v>
      </c>
      <c r="J297" s="12">
        <f t="shared" si="29"/>
        <v>419495.81</v>
      </c>
      <c r="K297" s="10" t="str">
        <f t="shared" si="30"/>
        <v/>
      </c>
      <c r="L297" s="10" t="str">
        <f t="shared" si="31"/>
        <v/>
      </c>
      <c r="M297" s="10" t="str">
        <f t="shared" si="32"/>
        <v/>
      </c>
      <c r="N297" s="10" t="str">
        <f t="shared" si="33"/>
        <v/>
      </c>
      <c r="O297" s="10" t="str">
        <f>IF(COUNTIFS(Vendors!$A$4:$A$35,C297,Vendors!$R$4:$R$35,"FLAG")+COUNTIFS(Vendors!$A$4:$A$35,C297,Vendors!$N$4:$N$35,"FLAG")&gt;0,"FLAG","")</f>
        <v/>
      </c>
      <c r="P297" s="10">
        <f t="shared" si="34"/>
        <v>4</v>
      </c>
    </row>
    <row r="298" spans="1:16" x14ac:dyDescent="0.3">
      <c r="A298" t="s">
        <v>4638</v>
      </c>
      <c r="B298" s="7">
        <v>45982</v>
      </c>
      <c r="C298" t="s">
        <v>229</v>
      </c>
      <c r="D298" t="s">
        <v>3219</v>
      </c>
      <c r="E298">
        <v>221475.43</v>
      </c>
      <c r="F298" t="s">
        <v>4342</v>
      </c>
      <c r="G298" t="s">
        <v>1552</v>
      </c>
      <c r="H298" t="s">
        <v>196</v>
      </c>
      <c r="I298" s="10">
        <f t="shared" si="28"/>
        <v>1</v>
      </c>
      <c r="J298" s="12">
        <f t="shared" si="29"/>
        <v>221475.43</v>
      </c>
      <c r="K298" s="10" t="str">
        <f t="shared" si="30"/>
        <v/>
      </c>
      <c r="L298" s="10" t="str">
        <f t="shared" si="31"/>
        <v/>
      </c>
      <c r="M298" s="10" t="str">
        <f t="shared" si="32"/>
        <v/>
      </c>
      <c r="N298" s="10" t="str">
        <f t="shared" si="33"/>
        <v/>
      </c>
      <c r="O298" s="10" t="str">
        <f>IF(COUNTIFS(Vendors!$A$4:$A$35,C298,Vendors!$R$4:$R$35,"FLAG")+COUNTIFS(Vendors!$A$4:$A$35,C298,Vendors!$N$4:$N$35,"FLAG")&gt;0,"FLAG","")</f>
        <v/>
      </c>
      <c r="P298" s="10">
        <f t="shared" si="34"/>
        <v>2</v>
      </c>
    </row>
    <row r="299" spans="1:16" x14ac:dyDescent="0.3">
      <c r="A299" t="s">
        <v>4639</v>
      </c>
      <c r="B299" s="7">
        <v>45985</v>
      </c>
      <c r="C299" t="s">
        <v>193</v>
      </c>
      <c r="D299" t="s">
        <v>3828</v>
      </c>
      <c r="E299">
        <v>486335.85</v>
      </c>
      <c r="F299" t="s">
        <v>4342</v>
      </c>
      <c r="G299" t="s">
        <v>1552</v>
      </c>
      <c r="H299" t="s">
        <v>196</v>
      </c>
      <c r="I299" s="10">
        <f t="shared" si="28"/>
        <v>1</v>
      </c>
      <c r="J299" s="12">
        <f t="shared" si="29"/>
        <v>486335.85</v>
      </c>
      <c r="K299" s="10" t="str">
        <f t="shared" si="30"/>
        <v/>
      </c>
      <c r="L299" s="10" t="str">
        <f t="shared" si="31"/>
        <v/>
      </c>
      <c r="M299" s="10" t="str">
        <f t="shared" si="32"/>
        <v/>
      </c>
      <c r="N299" s="10" t="str">
        <f t="shared" si="33"/>
        <v/>
      </c>
      <c r="O299" s="10" t="str">
        <f>IF(COUNTIFS(Vendors!$A$4:$A$35,C299,Vendors!$R$4:$R$35,"FLAG")+COUNTIFS(Vendors!$A$4:$A$35,C299,Vendors!$N$4:$N$35,"FLAG")&gt;0,"FLAG","")</f>
        <v/>
      </c>
      <c r="P299" s="10">
        <f t="shared" si="34"/>
        <v>4</v>
      </c>
    </row>
    <row r="300" spans="1:16" x14ac:dyDescent="0.3">
      <c r="A300" t="s">
        <v>4640</v>
      </c>
      <c r="B300" s="7">
        <v>45986</v>
      </c>
      <c r="C300" t="s">
        <v>241</v>
      </c>
      <c r="D300" t="s">
        <v>4232</v>
      </c>
      <c r="E300">
        <v>662733.1</v>
      </c>
      <c r="F300" t="s">
        <v>4342</v>
      </c>
      <c r="G300" t="s">
        <v>1552</v>
      </c>
      <c r="H300" t="s">
        <v>196</v>
      </c>
      <c r="I300" s="10">
        <f t="shared" si="28"/>
        <v>1</v>
      </c>
      <c r="J300" s="12">
        <f t="shared" si="29"/>
        <v>662733.1</v>
      </c>
      <c r="K300" s="10" t="str">
        <f t="shared" si="30"/>
        <v/>
      </c>
      <c r="L300" s="10" t="str">
        <f t="shared" si="31"/>
        <v/>
      </c>
      <c r="M300" s="10" t="str">
        <f t="shared" si="32"/>
        <v/>
      </c>
      <c r="N300" s="10" t="str">
        <f t="shared" si="33"/>
        <v/>
      </c>
      <c r="O300" s="10" t="str">
        <f>IF(COUNTIFS(Vendors!$A$4:$A$35,C300,Vendors!$R$4:$R$35,"FLAG")+COUNTIFS(Vendors!$A$4:$A$35,C300,Vendors!$N$4:$N$35,"FLAG")&gt;0,"FLAG","")</f>
        <v/>
      </c>
      <c r="P300" s="10">
        <f t="shared" si="34"/>
        <v>6</v>
      </c>
    </row>
    <row r="301" spans="1:16" x14ac:dyDescent="0.3">
      <c r="A301" t="s">
        <v>4641</v>
      </c>
      <c r="B301" s="7">
        <v>45986</v>
      </c>
      <c r="C301" t="s">
        <v>253</v>
      </c>
      <c r="D301" t="s">
        <v>4198</v>
      </c>
      <c r="E301">
        <v>368707.97</v>
      </c>
      <c r="F301" t="s">
        <v>4342</v>
      </c>
      <c r="G301" t="s">
        <v>1552</v>
      </c>
      <c r="H301" t="s">
        <v>196</v>
      </c>
      <c r="I301" s="10">
        <f t="shared" si="28"/>
        <v>1</v>
      </c>
      <c r="J301" s="12">
        <f t="shared" si="29"/>
        <v>368707.97</v>
      </c>
      <c r="K301" s="10" t="str">
        <f t="shared" si="30"/>
        <v/>
      </c>
      <c r="L301" s="10" t="str">
        <f t="shared" si="31"/>
        <v/>
      </c>
      <c r="M301" s="10" t="str">
        <f t="shared" si="32"/>
        <v/>
      </c>
      <c r="N301" s="10" t="str">
        <f t="shared" si="33"/>
        <v/>
      </c>
      <c r="O301" s="10" t="str">
        <f>IF(COUNTIFS(Vendors!$A$4:$A$35,C301,Vendors!$R$4:$R$35,"FLAG")+COUNTIFS(Vendors!$A$4:$A$35,C301,Vendors!$N$4:$N$35,"FLAG")&gt;0,"FLAG","")</f>
        <v/>
      </c>
      <c r="P301" s="10">
        <f t="shared" si="34"/>
        <v>3</v>
      </c>
    </row>
    <row r="302" spans="1:16" x14ac:dyDescent="0.3">
      <c r="A302" t="s">
        <v>4642</v>
      </c>
      <c r="B302" s="7">
        <v>45988</v>
      </c>
      <c r="C302" t="s">
        <v>277</v>
      </c>
      <c r="D302" t="s">
        <v>3505</v>
      </c>
      <c r="E302">
        <v>21264.3</v>
      </c>
      <c r="F302" t="s">
        <v>4342</v>
      </c>
      <c r="G302" t="s">
        <v>1552</v>
      </c>
      <c r="H302" t="s">
        <v>191</v>
      </c>
      <c r="I302" s="10">
        <f t="shared" si="28"/>
        <v>1</v>
      </c>
      <c r="J302" s="12">
        <f t="shared" si="29"/>
        <v>21264.3</v>
      </c>
      <c r="K302" s="10" t="str">
        <f t="shared" si="30"/>
        <v/>
      </c>
      <c r="L302" s="10" t="str">
        <f t="shared" si="31"/>
        <v/>
      </c>
      <c r="M302" s="10" t="str">
        <f t="shared" si="32"/>
        <v/>
      </c>
      <c r="N302" s="10" t="str">
        <f t="shared" si="33"/>
        <v/>
      </c>
      <c r="O302" s="10" t="str">
        <f>IF(COUNTIFS(Vendors!$A$4:$A$35,C302,Vendors!$R$4:$R$35,"FLAG")+COUNTIFS(Vendors!$A$4:$A$35,C302,Vendors!$N$4:$N$35,"FLAG")&gt;0,"FLAG","")</f>
        <v/>
      </c>
      <c r="P302" s="10">
        <f t="shared" si="34"/>
        <v>2</v>
      </c>
    </row>
    <row r="303" spans="1:16" x14ac:dyDescent="0.3">
      <c r="A303" t="s">
        <v>4643</v>
      </c>
      <c r="B303" s="7">
        <v>45992</v>
      </c>
      <c r="C303" t="s">
        <v>229</v>
      </c>
      <c r="D303" t="s">
        <v>3427</v>
      </c>
      <c r="E303">
        <v>46729.38</v>
      </c>
      <c r="F303" t="s">
        <v>4342</v>
      </c>
      <c r="G303" t="s">
        <v>1552</v>
      </c>
      <c r="H303" t="s">
        <v>191</v>
      </c>
      <c r="I303" s="10">
        <f t="shared" si="28"/>
        <v>1</v>
      </c>
      <c r="J303" s="12">
        <f t="shared" si="29"/>
        <v>46729.38</v>
      </c>
      <c r="K303" s="10" t="str">
        <f t="shared" si="30"/>
        <v/>
      </c>
      <c r="L303" s="10" t="str">
        <f t="shared" si="31"/>
        <v/>
      </c>
      <c r="M303" s="10" t="str">
        <f t="shared" si="32"/>
        <v/>
      </c>
      <c r="N303" s="10" t="str">
        <f t="shared" si="33"/>
        <v/>
      </c>
      <c r="O303" s="10" t="str">
        <f>IF(COUNTIFS(Vendors!$A$4:$A$35,C303,Vendors!$R$4:$R$35,"FLAG")+COUNTIFS(Vendors!$A$4:$A$35,C303,Vendors!$N$4:$N$35,"FLAG")&gt;0,"FLAG","")</f>
        <v/>
      </c>
      <c r="P303" s="10">
        <f t="shared" si="34"/>
        <v>4</v>
      </c>
    </row>
    <row r="304" spans="1:16" x14ac:dyDescent="0.3">
      <c r="A304" t="s">
        <v>4644</v>
      </c>
      <c r="B304" s="7">
        <v>45992</v>
      </c>
      <c r="C304" t="s">
        <v>220</v>
      </c>
      <c r="D304" t="s">
        <v>4102</v>
      </c>
      <c r="E304">
        <v>256245.34</v>
      </c>
      <c r="F304" t="s">
        <v>4342</v>
      </c>
      <c r="G304" t="s">
        <v>1552</v>
      </c>
      <c r="H304" t="s">
        <v>196</v>
      </c>
      <c r="I304" s="10">
        <f t="shared" si="28"/>
        <v>1</v>
      </c>
      <c r="J304" s="12">
        <f t="shared" si="29"/>
        <v>256245.34</v>
      </c>
      <c r="K304" s="10" t="str">
        <f t="shared" si="30"/>
        <v/>
      </c>
      <c r="L304" s="10" t="str">
        <f t="shared" si="31"/>
        <v/>
      </c>
      <c r="M304" s="10" t="str">
        <f t="shared" si="32"/>
        <v/>
      </c>
      <c r="N304" s="10" t="str">
        <f t="shared" si="33"/>
        <v/>
      </c>
      <c r="O304" s="10" t="str">
        <f>IF(COUNTIFS(Vendors!$A$4:$A$35,C304,Vendors!$R$4:$R$35,"FLAG")+COUNTIFS(Vendors!$A$4:$A$35,C304,Vendors!$N$4:$N$35,"FLAG")&gt;0,"FLAG","")</f>
        <v/>
      </c>
      <c r="P304" s="10">
        <f t="shared" si="34"/>
        <v>2</v>
      </c>
    </row>
    <row r="305" spans="1:16" x14ac:dyDescent="0.3">
      <c r="A305" t="s">
        <v>4645</v>
      </c>
      <c r="B305" s="7">
        <v>45993</v>
      </c>
      <c r="C305" t="s">
        <v>253</v>
      </c>
      <c r="D305" t="s">
        <v>3970</v>
      </c>
      <c r="E305">
        <v>121223.31</v>
      </c>
      <c r="F305" t="s">
        <v>4342</v>
      </c>
      <c r="G305" t="s">
        <v>1552</v>
      </c>
      <c r="H305" t="s">
        <v>191</v>
      </c>
      <c r="I305" s="10">
        <f t="shared" si="28"/>
        <v>1</v>
      </c>
      <c r="J305" s="12">
        <f t="shared" si="29"/>
        <v>121223.31</v>
      </c>
      <c r="K305" s="10" t="str">
        <f t="shared" si="30"/>
        <v/>
      </c>
      <c r="L305" s="10" t="str">
        <f t="shared" si="31"/>
        <v/>
      </c>
      <c r="M305" s="10" t="str">
        <f t="shared" si="32"/>
        <v/>
      </c>
      <c r="N305" s="10" t="str">
        <f t="shared" si="33"/>
        <v/>
      </c>
      <c r="O305" s="10" t="str">
        <f>IF(COUNTIFS(Vendors!$A$4:$A$35,C305,Vendors!$R$4:$R$35,"FLAG")+COUNTIFS(Vendors!$A$4:$A$35,C305,Vendors!$N$4:$N$35,"FLAG")&gt;0,"FLAG","")</f>
        <v/>
      </c>
      <c r="P305" s="10">
        <f t="shared" si="34"/>
        <v>1</v>
      </c>
    </row>
    <row r="306" spans="1:16" x14ac:dyDescent="0.3">
      <c r="A306" t="s">
        <v>4646</v>
      </c>
      <c r="B306" s="7">
        <v>45996</v>
      </c>
      <c r="C306" t="s">
        <v>224</v>
      </c>
      <c r="D306" t="s">
        <v>3968</v>
      </c>
      <c r="E306">
        <v>1192369</v>
      </c>
      <c r="F306" t="s">
        <v>4342</v>
      </c>
      <c r="G306" t="s">
        <v>1552</v>
      </c>
      <c r="H306" t="s">
        <v>196</v>
      </c>
      <c r="I306" s="10">
        <f t="shared" si="28"/>
        <v>1</v>
      </c>
      <c r="J306" s="12">
        <f t="shared" si="29"/>
        <v>1192369</v>
      </c>
      <c r="K306" s="10" t="str">
        <f t="shared" si="30"/>
        <v/>
      </c>
      <c r="L306" s="10" t="str">
        <f t="shared" si="31"/>
        <v/>
      </c>
      <c r="M306" s="10" t="str">
        <f t="shared" si="32"/>
        <v/>
      </c>
      <c r="N306" s="10" t="str">
        <f t="shared" si="33"/>
        <v/>
      </c>
      <c r="O306" s="10" t="str">
        <f>IF(COUNTIFS(Vendors!$A$4:$A$35,C306,Vendors!$R$4:$R$35,"FLAG")+COUNTIFS(Vendors!$A$4:$A$35,C306,Vendors!$N$4:$N$35,"FLAG")&gt;0,"FLAG","")</f>
        <v/>
      </c>
      <c r="P306" s="10">
        <f t="shared" si="34"/>
        <v>1</v>
      </c>
    </row>
    <row r="307" spans="1:16" x14ac:dyDescent="0.3">
      <c r="A307" t="s">
        <v>4647</v>
      </c>
      <c r="B307" s="7">
        <v>45996</v>
      </c>
      <c r="C307" t="s">
        <v>247</v>
      </c>
      <c r="D307" t="s">
        <v>3677</v>
      </c>
      <c r="E307">
        <v>164324.75</v>
      </c>
      <c r="F307" t="s">
        <v>4342</v>
      </c>
      <c r="G307" t="s">
        <v>1552</v>
      </c>
      <c r="H307" t="s">
        <v>191</v>
      </c>
      <c r="I307" s="10">
        <f t="shared" si="28"/>
        <v>1</v>
      </c>
      <c r="J307" s="12">
        <f t="shared" si="29"/>
        <v>164324.75</v>
      </c>
      <c r="K307" s="10" t="str">
        <f t="shared" si="30"/>
        <v/>
      </c>
      <c r="L307" s="10" t="str">
        <f t="shared" si="31"/>
        <v/>
      </c>
      <c r="M307" s="10" t="str">
        <f t="shared" si="32"/>
        <v/>
      </c>
      <c r="N307" s="10" t="str">
        <f t="shared" si="33"/>
        <v/>
      </c>
      <c r="O307" s="10" t="str">
        <f>IF(COUNTIFS(Vendors!$A$4:$A$35,C307,Vendors!$R$4:$R$35,"FLAG")+COUNTIFS(Vendors!$A$4:$A$35,C307,Vendors!$N$4:$N$35,"FLAG")&gt;0,"FLAG","")</f>
        <v/>
      </c>
      <c r="P307" s="10">
        <f t="shared" si="34"/>
        <v>1</v>
      </c>
    </row>
    <row r="308" spans="1:16" x14ac:dyDescent="0.3">
      <c r="A308" t="s">
        <v>4648</v>
      </c>
      <c r="B308" s="7">
        <v>45999</v>
      </c>
      <c r="C308" t="s">
        <v>193</v>
      </c>
      <c r="D308" t="s">
        <v>3667</v>
      </c>
      <c r="E308">
        <v>51609.52</v>
      </c>
      <c r="F308" t="s">
        <v>4342</v>
      </c>
      <c r="G308" t="s">
        <v>1552</v>
      </c>
      <c r="H308" t="s">
        <v>191</v>
      </c>
      <c r="I308" s="10">
        <f t="shared" si="28"/>
        <v>1</v>
      </c>
      <c r="J308" s="12">
        <f t="shared" si="29"/>
        <v>51609.52</v>
      </c>
      <c r="K308" s="10" t="str">
        <f t="shared" si="30"/>
        <v/>
      </c>
      <c r="L308" s="10" t="str">
        <f t="shared" si="31"/>
        <v/>
      </c>
      <c r="M308" s="10" t="str">
        <f t="shared" si="32"/>
        <v>FLAG</v>
      </c>
      <c r="N308" s="10" t="str">
        <f t="shared" si="33"/>
        <v/>
      </c>
      <c r="O308" s="10" t="str">
        <f>IF(COUNTIFS(Vendors!$A$4:$A$35,C308,Vendors!$R$4:$R$35,"FLAG")+COUNTIFS(Vendors!$A$4:$A$35,C308,Vendors!$N$4:$N$35,"FLAG")&gt;0,"FLAG","")</f>
        <v/>
      </c>
      <c r="P308" s="10">
        <f t="shared" si="34"/>
        <v>5</v>
      </c>
    </row>
    <row r="309" spans="1:16" x14ac:dyDescent="0.3">
      <c r="A309" t="s">
        <v>4649</v>
      </c>
      <c r="B309" s="7">
        <v>45999</v>
      </c>
      <c r="C309" t="s">
        <v>266</v>
      </c>
      <c r="D309" t="s">
        <v>3271</v>
      </c>
      <c r="E309">
        <v>598285.49</v>
      </c>
      <c r="F309" t="s">
        <v>4342</v>
      </c>
      <c r="G309" t="s">
        <v>1552</v>
      </c>
      <c r="H309" t="s">
        <v>196</v>
      </c>
      <c r="I309" s="10">
        <f t="shared" si="28"/>
        <v>1</v>
      </c>
      <c r="J309" s="12">
        <f t="shared" si="29"/>
        <v>598285.49</v>
      </c>
      <c r="K309" s="10" t="str">
        <f t="shared" si="30"/>
        <v/>
      </c>
      <c r="L309" s="10" t="str">
        <f t="shared" si="31"/>
        <v/>
      </c>
      <c r="M309" s="10" t="str">
        <f t="shared" si="32"/>
        <v/>
      </c>
      <c r="N309" s="10" t="str">
        <f t="shared" si="33"/>
        <v/>
      </c>
      <c r="O309" s="10" t="str">
        <f>IF(COUNTIFS(Vendors!$A$4:$A$35,C309,Vendors!$R$4:$R$35,"FLAG")+COUNTIFS(Vendors!$A$4:$A$35,C309,Vendors!$N$4:$N$35,"FLAG")&gt;0,"FLAG","")</f>
        <v/>
      </c>
      <c r="P309" s="10">
        <f t="shared" si="34"/>
        <v>5</v>
      </c>
    </row>
    <row r="310" spans="1:16" x14ac:dyDescent="0.3">
      <c r="A310" t="s">
        <v>4650</v>
      </c>
      <c r="B310" s="7">
        <v>45999</v>
      </c>
      <c r="C310" t="s">
        <v>229</v>
      </c>
      <c r="D310" t="s">
        <v>3746</v>
      </c>
      <c r="E310">
        <v>1888873.91</v>
      </c>
      <c r="F310" t="s">
        <v>4342</v>
      </c>
      <c r="G310" t="s">
        <v>1552</v>
      </c>
      <c r="H310" t="s">
        <v>196</v>
      </c>
      <c r="I310" s="10">
        <f t="shared" si="28"/>
        <v>1</v>
      </c>
      <c r="J310" s="12">
        <f t="shared" si="29"/>
        <v>1888873.91</v>
      </c>
      <c r="K310" s="10" t="str">
        <f t="shared" si="30"/>
        <v/>
      </c>
      <c r="L310" s="10" t="str">
        <f t="shared" si="31"/>
        <v/>
      </c>
      <c r="M310" s="10" t="str">
        <f t="shared" si="32"/>
        <v/>
      </c>
      <c r="N310" s="10" t="str">
        <f t="shared" si="33"/>
        <v/>
      </c>
      <c r="O310" s="10" t="str">
        <f>IF(COUNTIFS(Vendors!$A$4:$A$35,C310,Vendors!$R$4:$R$35,"FLAG")+COUNTIFS(Vendors!$A$4:$A$35,C310,Vendors!$N$4:$N$35,"FLAG")&gt;0,"FLAG","")</f>
        <v/>
      </c>
      <c r="P310" s="10">
        <f t="shared" si="34"/>
        <v>1</v>
      </c>
    </row>
    <row r="311" spans="1:16" x14ac:dyDescent="0.3">
      <c r="A311" t="s">
        <v>4651</v>
      </c>
      <c r="B311" s="7">
        <v>46000</v>
      </c>
      <c r="C311" t="s">
        <v>300</v>
      </c>
      <c r="D311" t="s">
        <v>4270</v>
      </c>
      <c r="E311">
        <v>165665.64000000001</v>
      </c>
      <c r="F311" t="s">
        <v>4342</v>
      </c>
      <c r="G311" t="s">
        <v>1552</v>
      </c>
      <c r="H311" t="s">
        <v>191</v>
      </c>
      <c r="I311" s="10">
        <f t="shared" si="28"/>
        <v>1</v>
      </c>
      <c r="J311" s="12">
        <f t="shared" si="29"/>
        <v>165665.64000000001</v>
      </c>
      <c r="K311" s="10" t="str">
        <f t="shared" si="30"/>
        <v/>
      </c>
      <c r="L311" s="10" t="str">
        <f t="shared" si="31"/>
        <v/>
      </c>
      <c r="M311" s="10" t="str">
        <f t="shared" si="32"/>
        <v/>
      </c>
      <c r="N311" s="10" t="str">
        <f t="shared" si="33"/>
        <v/>
      </c>
      <c r="O311" s="10" t="str">
        <f>IF(COUNTIFS(Vendors!$A$4:$A$35,C311,Vendors!$R$4:$R$35,"FLAG")+COUNTIFS(Vendors!$A$4:$A$35,C311,Vendors!$N$4:$N$35,"FLAG")&gt;0,"FLAG","")</f>
        <v/>
      </c>
      <c r="P311" s="10">
        <f t="shared" si="34"/>
        <v>1</v>
      </c>
    </row>
    <row r="312" spans="1:16" x14ac:dyDescent="0.3">
      <c r="A312" t="s">
        <v>4652</v>
      </c>
      <c r="B312" s="7">
        <v>46001</v>
      </c>
      <c r="C312" t="s">
        <v>210</v>
      </c>
      <c r="D312" t="s">
        <v>3457</v>
      </c>
      <c r="E312">
        <v>406097.51</v>
      </c>
      <c r="F312" t="s">
        <v>4342</v>
      </c>
      <c r="G312" t="s">
        <v>1552</v>
      </c>
      <c r="H312" t="s">
        <v>196</v>
      </c>
      <c r="I312" s="10">
        <f t="shared" si="28"/>
        <v>1</v>
      </c>
      <c r="J312" s="12">
        <f t="shared" si="29"/>
        <v>406097.51</v>
      </c>
      <c r="K312" s="10" t="str">
        <f t="shared" si="30"/>
        <v/>
      </c>
      <c r="L312" s="10" t="str">
        <f t="shared" si="31"/>
        <v/>
      </c>
      <c r="M312" s="10" t="str">
        <f t="shared" si="32"/>
        <v/>
      </c>
      <c r="N312" s="10" t="str">
        <f t="shared" si="33"/>
        <v/>
      </c>
      <c r="O312" s="10" t="str">
        <f>IF(COUNTIFS(Vendors!$A$4:$A$35,C312,Vendors!$R$4:$R$35,"FLAG")+COUNTIFS(Vendors!$A$4:$A$35,C312,Vendors!$N$4:$N$35,"FLAG")&gt;0,"FLAG","")</f>
        <v/>
      </c>
      <c r="P312" s="10">
        <f t="shared" si="34"/>
        <v>4</v>
      </c>
    </row>
    <row r="313" spans="1:16" x14ac:dyDescent="0.3">
      <c r="A313" t="s">
        <v>4653</v>
      </c>
      <c r="B313" s="7">
        <v>46001</v>
      </c>
      <c r="C313" t="s">
        <v>202</v>
      </c>
      <c r="D313" t="s">
        <v>3279</v>
      </c>
      <c r="E313">
        <v>436720.6</v>
      </c>
      <c r="F313" t="s">
        <v>4342</v>
      </c>
      <c r="G313" t="s">
        <v>1552</v>
      </c>
      <c r="H313" t="s">
        <v>196</v>
      </c>
      <c r="I313" s="10">
        <f t="shared" si="28"/>
        <v>1</v>
      </c>
      <c r="J313" s="12">
        <f t="shared" si="29"/>
        <v>436720.6</v>
      </c>
      <c r="K313" s="10" t="str">
        <f t="shared" si="30"/>
        <v/>
      </c>
      <c r="L313" s="10" t="str">
        <f t="shared" si="31"/>
        <v/>
      </c>
      <c r="M313" s="10" t="str">
        <f t="shared" si="32"/>
        <v/>
      </c>
      <c r="N313" s="10" t="str">
        <f t="shared" si="33"/>
        <v/>
      </c>
      <c r="O313" s="10" t="str">
        <f>IF(COUNTIFS(Vendors!$A$4:$A$35,C313,Vendors!$R$4:$R$35,"FLAG")+COUNTIFS(Vendors!$A$4:$A$35,C313,Vendors!$N$4:$N$35,"FLAG")&gt;0,"FLAG","")</f>
        <v/>
      </c>
      <c r="P313" s="10">
        <f t="shared" si="34"/>
        <v>4</v>
      </c>
    </row>
    <row r="314" spans="1:16" x14ac:dyDescent="0.3">
      <c r="A314" t="s">
        <v>4654</v>
      </c>
      <c r="B314" s="7">
        <v>46002</v>
      </c>
      <c r="C314" t="s">
        <v>241</v>
      </c>
      <c r="D314" t="s">
        <v>4156</v>
      </c>
      <c r="E314">
        <v>733793.38</v>
      </c>
      <c r="F314" t="s">
        <v>4342</v>
      </c>
      <c r="G314" t="s">
        <v>1552</v>
      </c>
      <c r="H314" t="s">
        <v>196</v>
      </c>
      <c r="I314" s="10">
        <f t="shared" si="28"/>
        <v>1</v>
      </c>
      <c r="J314" s="12">
        <f t="shared" si="29"/>
        <v>733793.38</v>
      </c>
      <c r="K314" s="10" t="str">
        <f t="shared" si="30"/>
        <v/>
      </c>
      <c r="L314" s="10" t="str">
        <f t="shared" si="31"/>
        <v/>
      </c>
      <c r="M314" s="10" t="str">
        <f t="shared" si="32"/>
        <v/>
      </c>
      <c r="N314" s="10" t="str">
        <f t="shared" si="33"/>
        <v/>
      </c>
      <c r="O314" s="10" t="str">
        <f>IF(COUNTIFS(Vendors!$A$4:$A$35,C314,Vendors!$R$4:$R$35,"FLAG")+COUNTIFS(Vendors!$A$4:$A$35,C314,Vendors!$N$4:$N$35,"FLAG")&gt;0,"FLAG","")</f>
        <v/>
      </c>
      <c r="P314" s="10">
        <f t="shared" si="34"/>
        <v>7</v>
      </c>
    </row>
    <row r="315" spans="1:16" x14ac:dyDescent="0.3">
      <c r="A315" t="s">
        <v>4655</v>
      </c>
      <c r="B315" s="7">
        <v>46006</v>
      </c>
      <c r="C315" t="s">
        <v>229</v>
      </c>
      <c r="D315" t="s">
        <v>3223</v>
      </c>
      <c r="E315">
        <v>795208.04</v>
      </c>
      <c r="F315" t="s">
        <v>4342</v>
      </c>
      <c r="G315" t="s">
        <v>1552</v>
      </c>
      <c r="H315" t="s">
        <v>196</v>
      </c>
      <c r="I315" s="10">
        <f t="shared" si="28"/>
        <v>1</v>
      </c>
      <c r="J315" s="12">
        <f t="shared" si="29"/>
        <v>795208.04</v>
      </c>
      <c r="K315" s="10" t="str">
        <f t="shared" si="30"/>
        <v/>
      </c>
      <c r="L315" s="10" t="str">
        <f t="shared" si="31"/>
        <v/>
      </c>
      <c r="M315" s="10" t="str">
        <f t="shared" si="32"/>
        <v/>
      </c>
      <c r="N315" s="10" t="str">
        <f t="shared" si="33"/>
        <v/>
      </c>
      <c r="O315" s="10" t="str">
        <f>IF(COUNTIFS(Vendors!$A$4:$A$35,C315,Vendors!$R$4:$R$35,"FLAG")+COUNTIFS(Vendors!$A$4:$A$35,C315,Vendors!$N$4:$N$35,"FLAG")&gt;0,"FLAG","")</f>
        <v/>
      </c>
      <c r="P315" s="10">
        <f t="shared" si="34"/>
        <v>7</v>
      </c>
    </row>
    <row r="316" spans="1:16" x14ac:dyDescent="0.3">
      <c r="A316" t="s">
        <v>4656</v>
      </c>
      <c r="B316" s="7">
        <v>46006</v>
      </c>
      <c r="C316" t="s">
        <v>326</v>
      </c>
      <c r="D316" t="s">
        <v>3954</v>
      </c>
      <c r="E316">
        <v>226408.58</v>
      </c>
      <c r="F316" t="s">
        <v>4342</v>
      </c>
      <c r="G316" t="s">
        <v>1552</v>
      </c>
      <c r="H316" t="s">
        <v>196</v>
      </c>
      <c r="I316" s="10">
        <f t="shared" si="28"/>
        <v>1</v>
      </c>
      <c r="J316" s="12">
        <f t="shared" si="29"/>
        <v>226408.58</v>
      </c>
      <c r="K316" s="10" t="str">
        <f t="shared" si="30"/>
        <v/>
      </c>
      <c r="L316" s="10" t="str">
        <f t="shared" si="31"/>
        <v/>
      </c>
      <c r="M316" s="10" t="str">
        <f t="shared" si="32"/>
        <v/>
      </c>
      <c r="N316" s="10" t="str">
        <f t="shared" si="33"/>
        <v/>
      </c>
      <c r="O316" s="10" t="str">
        <f>IF(COUNTIFS(Vendors!$A$4:$A$35,C316,Vendors!$R$4:$R$35,"FLAG")+COUNTIFS(Vendors!$A$4:$A$35,C316,Vendors!$N$4:$N$35,"FLAG")&gt;0,"FLAG","")</f>
        <v/>
      </c>
      <c r="P316" s="10">
        <f t="shared" si="34"/>
        <v>2</v>
      </c>
    </row>
    <row r="317" spans="1:16" x14ac:dyDescent="0.3">
      <c r="A317" t="s">
        <v>4657</v>
      </c>
      <c r="B317" s="7">
        <v>46006</v>
      </c>
      <c r="C317" t="s">
        <v>188</v>
      </c>
      <c r="D317" t="s">
        <v>3269</v>
      </c>
      <c r="E317">
        <v>2906426.47</v>
      </c>
      <c r="F317" t="s">
        <v>4342</v>
      </c>
      <c r="G317" t="s">
        <v>1552</v>
      </c>
      <c r="H317" t="s">
        <v>196</v>
      </c>
      <c r="I317" s="10">
        <f t="shared" si="28"/>
        <v>2</v>
      </c>
      <c r="J317" s="12">
        <f t="shared" si="29"/>
        <v>7900995.7599999998</v>
      </c>
      <c r="K317" s="10" t="str">
        <f t="shared" si="30"/>
        <v/>
      </c>
      <c r="L317" s="10" t="str">
        <f t="shared" si="31"/>
        <v/>
      </c>
      <c r="M317" s="10" t="str">
        <f t="shared" si="32"/>
        <v/>
      </c>
      <c r="N317" s="10" t="str">
        <f t="shared" si="33"/>
        <v/>
      </c>
      <c r="O317" s="10" t="str">
        <f>IF(COUNTIFS(Vendors!$A$4:$A$35,C317,Vendors!$R$4:$R$35,"FLAG")+COUNTIFS(Vendors!$A$4:$A$35,C317,Vendors!$N$4:$N$35,"FLAG")&gt;0,"FLAG","")</f>
        <v/>
      </c>
      <c r="P317" s="10">
        <f t="shared" si="34"/>
        <v>2</v>
      </c>
    </row>
    <row r="318" spans="1:16" x14ac:dyDescent="0.3">
      <c r="A318" t="s">
        <v>4658</v>
      </c>
      <c r="B318" s="7">
        <v>46006</v>
      </c>
      <c r="C318" t="s">
        <v>224</v>
      </c>
      <c r="D318" t="s">
        <v>3311</v>
      </c>
      <c r="E318">
        <v>414244.57</v>
      </c>
      <c r="F318" t="s">
        <v>4342</v>
      </c>
      <c r="G318" t="s">
        <v>1552</v>
      </c>
      <c r="H318" t="s">
        <v>196</v>
      </c>
      <c r="I318" s="10">
        <f t="shared" si="28"/>
        <v>1</v>
      </c>
      <c r="J318" s="12">
        <f t="shared" si="29"/>
        <v>414244.57</v>
      </c>
      <c r="K318" s="10" t="str">
        <f t="shared" si="30"/>
        <v/>
      </c>
      <c r="L318" s="10" t="str">
        <f t="shared" si="31"/>
        <v/>
      </c>
      <c r="M318" s="10" t="str">
        <f t="shared" si="32"/>
        <v/>
      </c>
      <c r="N318" s="10" t="str">
        <f t="shared" si="33"/>
        <v/>
      </c>
      <c r="O318" s="10" t="str">
        <f>IF(COUNTIFS(Vendors!$A$4:$A$35,C318,Vendors!$R$4:$R$35,"FLAG")+COUNTIFS(Vendors!$A$4:$A$35,C318,Vendors!$N$4:$N$35,"FLAG")&gt;0,"FLAG","")</f>
        <v/>
      </c>
      <c r="P318" s="10">
        <f t="shared" si="34"/>
        <v>4</v>
      </c>
    </row>
    <row r="319" spans="1:16" x14ac:dyDescent="0.3">
      <c r="A319" t="s">
        <v>4659</v>
      </c>
      <c r="B319" s="7">
        <v>46006</v>
      </c>
      <c r="C319" t="s">
        <v>188</v>
      </c>
      <c r="D319" t="s">
        <v>3625</v>
      </c>
      <c r="E319">
        <v>4994569.29</v>
      </c>
      <c r="F319" t="s">
        <v>4342</v>
      </c>
      <c r="G319" t="s">
        <v>1552</v>
      </c>
      <c r="H319" t="s">
        <v>196</v>
      </c>
      <c r="I319" s="10">
        <f t="shared" si="28"/>
        <v>2</v>
      </c>
      <c r="J319" s="12">
        <f t="shared" si="29"/>
        <v>7900995.7599999998</v>
      </c>
      <c r="K319" s="10" t="str">
        <f t="shared" si="30"/>
        <v/>
      </c>
      <c r="L319" s="10" t="str">
        <f t="shared" si="31"/>
        <v/>
      </c>
      <c r="M319" s="10" t="str">
        <f t="shared" si="32"/>
        <v/>
      </c>
      <c r="N319" s="10" t="str">
        <f t="shared" si="33"/>
        <v/>
      </c>
      <c r="O319" s="10" t="str">
        <f>IF(COUNTIFS(Vendors!$A$4:$A$35,C319,Vendors!$R$4:$R$35,"FLAG")+COUNTIFS(Vendors!$A$4:$A$35,C319,Vendors!$N$4:$N$35,"FLAG")&gt;0,"FLAG","")</f>
        <v/>
      </c>
      <c r="P319" s="10">
        <f t="shared" si="34"/>
        <v>4</v>
      </c>
    </row>
    <row r="320" spans="1:16" x14ac:dyDescent="0.3">
      <c r="A320" t="s">
        <v>4660</v>
      </c>
      <c r="B320" s="7">
        <v>46006</v>
      </c>
      <c r="C320" t="s">
        <v>262</v>
      </c>
      <c r="D320" t="s">
        <v>3447</v>
      </c>
      <c r="E320">
        <v>1013268.7</v>
      </c>
      <c r="F320" t="s">
        <v>4342</v>
      </c>
      <c r="G320" t="s">
        <v>1552</v>
      </c>
      <c r="H320" t="s">
        <v>196</v>
      </c>
      <c r="I320" s="10">
        <f t="shared" si="28"/>
        <v>1</v>
      </c>
      <c r="J320" s="12">
        <f t="shared" si="29"/>
        <v>1013268.7</v>
      </c>
      <c r="K320" s="10" t="str">
        <f t="shared" si="30"/>
        <v/>
      </c>
      <c r="L320" s="10" t="str">
        <f t="shared" si="31"/>
        <v/>
      </c>
      <c r="M320" s="10" t="str">
        <f t="shared" si="32"/>
        <v/>
      </c>
      <c r="N320" s="10" t="str">
        <f t="shared" si="33"/>
        <v/>
      </c>
      <c r="O320" s="10" t="str">
        <f>IF(COUNTIFS(Vendors!$A$4:$A$35,C320,Vendors!$R$4:$R$35,"FLAG")+COUNTIFS(Vendors!$A$4:$A$35,C320,Vendors!$N$4:$N$35,"FLAG")&gt;0,"FLAG","")</f>
        <v/>
      </c>
      <c r="P320" s="10">
        <f t="shared" si="34"/>
        <v>1</v>
      </c>
    </row>
    <row r="321" spans="1:16" x14ac:dyDescent="0.3">
      <c r="A321" t="s">
        <v>4661</v>
      </c>
      <c r="B321" s="7">
        <v>46007</v>
      </c>
      <c r="C321" t="s">
        <v>235</v>
      </c>
      <c r="D321" t="s">
        <v>3363</v>
      </c>
      <c r="E321">
        <v>88877.01</v>
      </c>
      <c r="F321" t="s">
        <v>4342</v>
      </c>
      <c r="G321" t="s">
        <v>1552</v>
      </c>
      <c r="H321" t="s">
        <v>191</v>
      </c>
      <c r="I321" s="10">
        <f t="shared" si="28"/>
        <v>1</v>
      </c>
      <c r="J321" s="12">
        <f t="shared" si="29"/>
        <v>88877.01</v>
      </c>
      <c r="K321" s="10" t="str">
        <f t="shared" si="30"/>
        <v/>
      </c>
      <c r="L321" s="10" t="str">
        <f t="shared" si="31"/>
        <v/>
      </c>
      <c r="M321" s="10" t="str">
        <f t="shared" si="32"/>
        <v/>
      </c>
      <c r="N321" s="10" t="str">
        <f t="shared" si="33"/>
        <v/>
      </c>
      <c r="O321" s="10" t="str">
        <f>IF(COUNTIFS(Vendors!$A$4:$A$35,C321,Vendors!$R$4:$R$35,"FLAG")+COUNTIFS(Vendors!$A$4:$A$35,C321,Vendors!$N$4:$N$35,"FLAG")&gt;0,"FLAG","")</f>
        <v/>
      </c>
      <c r="P321" s="10">
        <f t="shared" si="34"/>
        <v>8</v>
      </c>
    </row>
    <row r="322" spans="1:16" x14ac:dyDescent="0.3">
      <c r="A322" t="s">
        <v>4662</v>
      </c>
      <c r="B322" s="7">
        <v>46007</v>
      </c>
      <c r="C322" t="s">
        <v>229</v>
      </c>
      <c r="D322" t="s">
        <v>3762</v>
      </c>
      <c r="E322">
        <v>379749.68</v>
      </c>
      <c r="F322" t="s">
        <v>4342</v>
      </c>
      <c r="G322" t="s">
        <v>1552</v>
      </c>
      <c r="H322" t="s">
        <v>196</v>
      </c>
      <c r="I322" s="10">
        <f t="shared" si="28"/>
        <v>1</v>
      </c>
      <c r="J322" s="12">
        <f t="shared" si="29"/>
        <v>379749.68</v>
      </c>
      <c r="K322" s="10" t="str">
        <f t="shared" si="30"/>
        <v/>
      </c>
      <c r="L322" s="10" t="str">
        <f t="shared" si="31"/>
        <v/>
      </c>
      <c r="M322" s="10" t="str">
        <f t="shared" si="32"/>
        <v/>
      </c>
      <c r="N322" s="10" t="str">
        <f t="shared" si="33"/>
        <v/>
      </c>
      <c r="O322" s="10" t="str">
        <f>IF(COUNTIFS(Vendors!$A$4:$A$35,C322,Vendors!$R$4:$R$35,"FLAG")+COUNTIFS(Vendors!$A$4:$A$35,C322,Vendors!$N$4:$N$35,"FLAG")&gt;0,"FLAG","")</f>
        <v/>
      </c>
      <c r="P322" s="10">
        <f t="shared" si="34"/>
        <v>3</v>
      </c>
    </row>
    <row r="323" spans="1:16" x14ac:dyDescent="0.3">
      <c r="A323" t="s">
        <v>4663</v>
      </c>
      <c r="B323" s="7">
        <v>46007</v>
      </c>
      <c r="C323" t="s">
        <v>193</v>
      </c>
      <c r="D323" t="s">
        <v>4166</v>
      </c>
      <c r="E323">
        <v>365039.2</v>
      </c>
      <c r="F323" t="s">
        <v>4342</v>
      </c>
      <c r="G323" t="s">
        <v>1552</v>
      </c>
      <c r="H323" t="s">
        <v>196</v>
      </c>
      <c r="I323" s="10">
        <f t="shared" si="28"/>
        <v>1</v>
      </c>
      <c r="J323" s="12">
        <f t="shared" si="29"/>
        <v>365039.2</v>
      </c>
      <c r="K323" s="10" t="str">
        <f t="shared" si="30"/>
        <v/>
      </c>
      <c r="L323" s="10" t="str">
        <f t="shared" si="31"/>
        <v/>
      </c>
      <c r="M323" s="10" t="str">
        <f t="shared" si="32"/>
        <v/>
      </c>
      <c r="N323" s="10" t="str">
        <f t="shared" si="33"/>
        <v/>
      </c>
      <c r="O323" s="10" t="str">
        <f>IF(COUNTIFS(Vendors!$A$4:$A$35,C323,Vendors!$R$4:$R$35,"FLAG")+COUNTIFS(Vendors!$A$4:$A$35,C323,Vendors!$N$4:$N$35,"FLAG")&gt;0,"FLAG","")</f>
        <v/>
      </c>
      <c r="P323" s="10">
        <f t="shared" si="34"/>
        <v>3</v>
      </c>
    </row>
    <row r="324" spans="1:16" x14ac:dyDescent="0.3">
      <c r="A324" t="s">
        <v>4664</v>
      </c>
      <c r="B324" s="7">
        <v>46009</v>
      </c>
      <c r="C324" t="s">
        <v>220</v>
      </c>
      <c r="D324" t="s">
        <v>4008</v>
      </c>
      <c r="E324">
        <v>373147.2</v>
      </c>
      <c r="F324" t="s">
        <v>4342</v>
      </c>
      <c r="G324" t="s">
        <v>1552</v>
      </c>
      <c r="H324" t="s">
        <v>196</v>
      </c>
      <c r="I324" s="10">
        <f t="shared" ref="I324:I387" si="35">COUNTIFS($C$4:$C$468,C324,$B$4:$B$468,B324)</f>
        <v>1</v>
      </c>
      <c r="J324" s="12">
        <f t="shared" ref="J324:J387" si="36">SUMIFS($E$4:$E$468,$C$4:$C$468,C324,$B$4:$B$468,B324)</f>
        <v>373147.2</v>
      </c>
      <c r="K324" s="10" t="str">
        <f t="shared" ref="K324:K387" si="37">IF(AND(I324&gt;=2,J324&gt;200000,E324&lt;=200000),"FLAG","")</f>
        <v/>
      </c>
      <c r="L324" s="10" t="str">
        <f t="shared" ref="L324:L387" si="38">IF(G324=H324,"FLAG","")</f>
        <v/>
      </c>
      <c r="M324" s="10" t="str">
        <f t="shared" ref="M324:M387" si="39">IF(AND(D324&lt;&gt;"On Account",COUNTIF($D$4:$D$468,D324)&gt;1),"FLAG","")</f>
        <v/>
      </c>
      <c r="N324" s="10" t="str">
        <f t="shared" ref="N324:N387" si="40">IF(WEEKDAY(B324)=1,"FLAG","")</f>
        <v/>
      </c>
      <c r="O324" s="10" t="str">
        <f>IF(COUNTIFS(Vendors!$A$4:$A$35,C324,Vendors!$R$4:$R$35,"FLAG")+COUNTIFS(Vendors!$A$4:$A$35,C324,Vendors!$N$4:$N$35,"FLAG")&gt;0,"FLAG","")</f>
        <v/>
      </c>
      <c r="P324" s="10">
        <f t="shared" ref="P324:P387" si="41">VALUE(LEFT(TEXT(INT(E324),"0"),1))</f>
        <v>3</v>
      </c>
    </row>
    <row r="325" spans="1:16" x14ac:dyDescent="0.3">
      <c r="A325" t="s">
        <v>4665</v>
      </c>
      <c r="B325" s="7">
        <v>46009</v>
      </c>
      <c r="C325" t="s">
        <v>305</v>
      </c>
      <c r="D325" t="s">
        <v>3880</v>
      </c>
      <c r="E325">
        <v>0</v>
      </c>
      <c r="F325" t="s">
        <v>4342</v>
      </c>
      <c r="G325" t="s">
        <v>1552</v>
      </c>
      <c r="H325" t="s">
        <v>191</v>
      </c>
      <c r="I325" s="10">
        <f t="shared" si="35"/>
        <v>1</v>
      </c>
      <c r="J325" s="12">
        <f t="shared" si="36"/>
        <v>0</v>
      </c>
      <c r="K325" s="10" t="str">
        <f t="shared" si="37"/>
        <v/>
      </c>
      <c r="L325" s="10" t="str">
        <f t="shared" si="38"/>
        <v/>
      </c>
      <c r="M325" s="10" t="str">
        <f t="shared" si="39"/>
        <v/>
      </c>
      <c r="N325" s="10" t="str">
        <f t="shared" si="40"/>
        <v/>
      </c>
      <c r="O325" s="10" t="str">
        <f>IF(COUNTIFS(Vendors!$A$4:$A$35,C325,Vendors!$R$4:$R$35,"FLAG")+COUNTIFS(Vendors!$A$4:$A$35,C325,Vendors!$N$4:$N$35,"FLAG")&gt;0,"FLAG","")</f>
        <v/>
      </c>
      <c r="P325" s="10">
        <f t="shared" si="41"/>
        <v>0</v>
      </c>
    </row>
    <row r="326" spans="1:16" x14ac:dyDescent="0.3">
      <c r="A326" t="s">
        <v>4666</v>
      </c>
      <c r="B326" s="7">
        <v>46009</v>
      </c>
      <c r="C326" t="s">
        <v>198</v>
      </c>
      <c r="D326" t="s">
        <v>3600</v>
      </c>
      <c r="E326">
        <v>686746.48</v>
      </c>
      <c r="F326" t="s">
        <v>4342</v>
      </c>
      <c r="G326" t="s">
        <v>1552</v>
      </c>
      <c r="H326" t="s">
        <v>196</v>
      </c>
      <c r="I326" s="10">
        <f t="shared" si="35"/>
        <v>1</v>
      </c>
      <c r="J326" s="12">
        <f t="shared" si="36"/>
        <v>686746.48</v>
      </c>
      <c r="K326" s="10" t="str">
        <f t="shared" si="37"/>
        <v/>
      </c>
      <c r="L326" s="10" t="str">
        <f t="shared" si="38"/>
        <v/>
      </c>
      <c r="M326" s="10" t="str">
        <f t="shared" si="39"/>
        <v/>
      </c>
      <c r="N326" s="10" t="str">
        <f t="shared" si="40"/>
        <v/>
      </c>
      <c r="O326" s="10" t="str">
        <f>IF(COUNTIFS(Vendors!$A$4:$A$35,C326,Vendors!$R$4:$R$35,"FLAG")+COUNTIFS(Vendors!$A$4:$A$35,C326,Vendors!$N$4:$N$35,"FLAG")&gt;0,"FLAG","")</f>
        <v/>
      </c>
      <c r="P326" s="10">
        <f t="shared" si="41"/>
        <v>6</v>
      </c>
    </row>
    <row r="327" spans="1:16" x14ac:dyDescent="0.3">
      <c r="A327" t="s">
        <v>4667</v>
      </c>
      <c r="B327" s="7">
        <v>46010</v>
      </c>
      <c r="C327" t="s">
        <v>210</v>
      </c>
      <c r="D327" t="s">
        <v>4092</v>
      </c>
      <c r="E327">
        <v>406405.7</v>
      </c>
      <c r="F327" t="s">
        <v>4342</v>
      </c>
      <c r="G327" t="s">
        <v>1552</v>
      </c>
      <c r="H327" t="s">
        <v>196</v>
      </c>
      <c r="I327" s="10">
        <f t="shared" si="35"/>
        <v>1</v>
      </c>
      <c r="J327" s="12">
        <f t="shared" si="36"/>
        <v>406405.7</v>
      </c>
      <c r="K327" s="10" t="str">
        <f t="shared" si="37"/>
        <v/>
      </c>
      <c r="L327" s="10" t="str">
        <f t="shared" si="38"/>
        <v/>
      </c>
      <c r="M327" s="10" t="str">
        <f t="shared" si="39"/>
        <v/>
      </c>
      <c r="N327" s="10" t="str">
        <f t="shared" si="40"/>
        <v/>
      </c>
      <c r="O327" s="10" t="str">
        <f>IF(COUNTIFS(Vendors!$A$4:$A$35,C327,Vendors!$R$4:$R$35,"FLAG")+COUNTIFS(Vendors!$A$4:$A$35,C327,Vendors!$N$4:$N$35,"FLAG")&gt;0,"FLAG","")</f>
        <v/>
      </c>
      <c r="P327" s="10">
        <f t="shared" si="41"/>
        <v>4</v>
      </c>
    </row>
    <row r="328" spans="1:16" x14ac:dyDescent="0.3">
      <c r="A328" t="s">
        <v>4668</v>
      </c>
      <c r="B328" s="7">
        <v>46011</v>
      </c>
      <c r="C328" t="s">
        <v>266</v>
      </c>
      <c r="D328" t="s">
        <v>4036</v>
      </c>
      <c r="E328">
        <v>533331.93999999994</v>
      </c>
      <c r="F328" t="s">
        <v>4342</v>
      </c>
      <c r="G328" t="s">
        <v>1552</v>
      </c>
      <c r="H328" t="s">
        <v>196</v>
      </c>
      <c r="I328" s="10">
        <f t="shared" si="35"/>
        <v>1</v>
      </c>
      <c r="J328" s="12">
        <f t="shared" si="36"/>
        <v>533331.93999999994</v>
      </c>
      <c r="K328" s="10" t="str">
        <f t="shared" si="37"/>
        <v/>
      </c>
      <c r="L328" s="10" t="str">
        <f t="shared" si="38"/>
        <v/>
      </c>
      <c r="M328" s="10" t="str">
        <f t="shared" si="39"/>
        <v/>
      </c>
      <c r="N328" s="10" t="str">
        <f t="shared" si="40"/>
        <v/>
      </c>
      <c r="O328" s="10" t="str">
        <f>IF(COUNTIFS(Vendors!$A$4:$A$35,C328,Vendors!$R$4:$R$35,"FLAG")+COUNTIFS(Vendors!$A$4:$A$35,C328,Vendors!$N$4:$N$35,"FLAG")&gt;0,"FLAG","")</f>
        <v/>
      </c>
      <c r="P328" s="10">
        <f t="shared" si="41"/>
        <v>5</v>
      </c>
    </row>
    <row r="329" spans="1:16" x14ac:dyDescent="0.3">
      <c r="A329" t="s">
        <v>4669</v>
      </c>
      <c r="B329" s="7">
        <v>46013</v>
      </c>
      <c r="C329" t="s">
        <v>239</v>
      </c>
      <c r="D329" t="s">
        <v>3958</v>
      </c>
      <c r="E329">
        <v>393059.61</v>
      </c>
      <c r="F329" t="s">
        <v>4342</v>
      </c>
      <c r="G329" t="s">
        <v>1552</v>
      </c>
      <c r="H329" t="s">
        <v>196</v>
      </c>
      <c r="I329" s="10">
        <f t="shared" si="35"/>
        <v>1</v>
      </c>
      <c r="J329" s="12">
        <f t="shared" si="36"/>
        <v>393059.61</v>
      </c>
      <c r="K329" s="10" t="str">
        <f t="shared" si="37"/>
        <v/>
      </c>
      <c r="L329" s="10" t="str">
        <f t="shared" si="38"/>
        <v/>
      </c>
      <c r="M329" s="10" t="str">
        <f t="shared" si="39"/>
        <v/>
      </c>
      <c r="N329" s="10" t="str">
        <f t="shared" si="40"/>
        <v/>
      </c>
      <c r="O329" s="10" t="str">
        <f>IF(COUNTIFS(Vendors!$A$4:$A$35,C329,Vendors!$R$4:$R$35,"FLAG")+COUNTIFS(Vendors!$A$4:$A$35,C329,Vendors!$N$4:$N$35,"FLAG")&gt;0,"FLAG","")</f>
        <v/>
      </c>
      <c r="P329" s="10">
        <f t="shared" si="41"/>
        <v>3</v>
      </c>
    </row>
    <row r="330" spans="1:16" x14ac:dyDescent="0.3">
      <c r="A330" t="s">
        <v>4670</v>
      </c>
      <c r="B330" s="7">
        <v>46013</v>
      </c>
      <c r="C330" t="s">
        <v>188</v>
      </c>
      <c r="D330" t="s">
        <v>3643</v>
      </c>
      <c r="E330">
        <v>4692441.6500000004</v>
      </c>
      <c r="F330" t="s">
        <v>4342</v>
      </c>
      <c r="G330" t="s">
        <v>1552</v>
      </c>
      <c r="H330" t="s">
        <v>196</v>
      </c>
      <c r="I330" s="10">
        <f t="shared" si="35"/>
        <v>1</v>
      </c>
      <c r="J330" s="12">
        <f t="shared" si="36"/>
        <v>4692441.6500000004</v>
      </c>
      <c r="K330" s="10" t="str">
        <f t="shared" si="37"/>
        <v/>
      </c>
      <c r="L330" s="10" t="str">
        <f t="shared" si="38"/>
        <v/>
      </c>
      <c r="M330" s="10" t="str">
        <f t="shared" si="39"/>
        <v/>
      </c>
      <c r="N330" s="10" t="str">
        <f t="shared" si="40"/>
        <v/>
      </c>
      <c r="O330" s="10" t="str">
        <f>IF(COUNTIFS(Vendors!$A$4:$A$35,C330,Vendors!$R$4:$R$35,"FLAG")+COUNTIFS(Vendors!$A$4:$A$35,C330,Vendors!$N$4:$N$35,"FLAG")&gt;0,"FLAG","")</f>
        <v/>
      </c>
      <c r="P330" s="10">
        <f t="shared" si="41"/>
        <v>4</v>
      </c>
    </row>
    <row r="331" spans="1:16" x14ac:dyDescent="0.3">
      <c r="A331" t="s">
        <v>4671</v>
      </c>
      <c r="B331" s="7">
        <v>46013</v>
      </c>
      <c r="C331" t="s">
        <v>262</v>
      </c>
      <c r="D331" t="s">
        <v>4052</v>
      </c>
      <c r="E331">
        <v>235005.26</v>
      </c>
      <c r="F331" t="s">
        <v>4342</v>
      </c>
      <c r="G331" t="s">
        <v>1552</v>
      </c>
      <c r="H331" t="s">
        <v>196</v>
      </c>
      <c r="I331" s="10">
        <f t="shared" si="35"/>
        <v>1</v>
      </c>
      <c r="J331" s="12">
        <f t="shared" si="36"/>
        <v>235005.26</v>
      </c>
      <c r="K331" s="10" t="str">
        <f t="shared" si="37"/>
        <v/>
      </c>
      <c r="L331" s="10" t="str">
        <f t="shared" si="38"/>
        <v/>
      </c>
      <c r="M331" s="10" t="str">
        <f t="shared" si="39"/>
        <v/>
      </c>
      <c r="N331" s="10" t="str">
        <f t="shared" si="40"/>
        <v/>
      </c>
      <c r="O331" s="10" t="str">
        <f>IF(COUNTIFS(Vendors!$A$4:$A$35,C331,Vendors!$R$4:$R$35,"FLAG")+COUNTIFS(Vendors!$A$4:$A$35,C331,Vendors!$N$4:$N$35,"FLAG")&gt;0,"FLAG","")</f>
        <v/>
      </c>
      <c r="P331" s="10">
        <f t="shared" si="41"/>
        <v>2</v>
      </c>
    </row>
    <row r="332" spans="1:16" x14ac:dyDescent="0.3">
      <c r="A332" t="s">
        <v>4672</v>
      </c>
      <c r="B332" s="7">
        <v>46015</v>
      </c>
      <c r="C332" t="s">
        <v>188</v>
      </c>
      <c r="D332" t="s">
        <v>3255</v>
      </c>
      <c r="E332">
        <v>3274200.81</v>
      </c>
      <c r="F332" t="s">
        <v>4342</v>
      </c>
      <c r="G332" t="s">
        <v>1552</v>
      </c>
      <c r="H332" t="s">
        <v>196</v>
      </c>
      <c r="I332" s="10">
        <f t="shared" si="35"/>
        <v>1</v>
      </c>
      <c r="J332" s="12">
        <f t="shared" si="36"/>
        <v>3274200.81</v>
      </c>
      <c r="K332" s="10" t="str">
        <f t="shared" si="37"/>
        <v/>
      </c>
      <c r="L332" s="10" t="str">
        <f t="shared" si="38"/>
        <v/>
      </c>
      <c r="M332" s="10" t="str">
        <f t="shared" si="39"/>
        <v/>
      </c>
      <c r="N332" s="10" t="str">
        <f t="shared" si="40"/>
        <v/>
      </c>
      <c r="O332" s="10" t="str">
        <f>IF(COUNTIFS(Vendors!$A$4:$A$35,C332,Vendors!$R$4:$R$35,"FLAG")+COUNTIFS(Vendors!$A$4:$A$35,C332,Vendors!$N$4:$N$35,"FLAG")&gt;0,"FLAG","")</f>
        <v/>
      </c>
      <c r="P332" s="10">
        <f t="shared" si="41"/>
        <v>3</v>
      </c>
    </row>
    <row r="333" spans="1:16" x14ac:dyDescent="0.3">
      <c r="A333" t="s">
        <v>4673</v>
      </c>
      <c r="B333" s="7">
        <v>46015</v>
      </c>
      <c r="C333" t="s">
        <v>247</v>
      </c>
      <c r="D333" t="s">
        <v>3760</v>
      </c>
      <c r="E333">
        <v>0</v>
      </c>
      <c r="F333" t="s">
        <v>4342</v>
      </c>
      <c r="G333" t="s">
        <v>1552</v>
      </c>
      <c r="H333" t="s">
        <v>191</v>
      </c>
      <c r="I333" s="10">
        <f t="shared" si="35"/>
        <v>1</v>
      </c>
      <c r="J333" s="12">
        <f t="shared" si="36"/>
        <v>0</v>
      </c>
      <c r="K333" s="10" t="str">
        <f t="shared" si="37"/>
        <v/>
      </c>
      <c r="L333" s="10" t="str">
        <f t="shared" si="38"/>
        <v/>
      </c>
      <c r="M333" s="10" t="str">
        <f t="shared" si="39"/>
        <v/>
      </c>
      <c r="N333" s="10" t="str">
        <f t="shared" si="40"/>
        <v/>
      </c>
      <c r="O333" s="10" t="str">
        <f>IF(COUNTIFS(Vendors!$A$4:$A$35,C333,Vendors!$R$4:$R$35,"FLAG")+COUNTIFS(Vendors!$A$4:$A$35,C333,Vendors!$N$4:$N$35,"FLAG")&gt;0,"FLAG","")</f>
        <v/>
      </c>
      <c r="P333" s="10">
        <f t="shared" si="41"/>
        <v>0</v>
      </c>
    </row>
    <row r="334" spans="1:16" x14ac:dyDescent="0.3">
      <c r="A334" t="s">
        <v>4674</v>
      </c>
      <c r="B334" s="7">
        <v>46016</v>
      </c>
      <c r="C334" t="s">
        <v>231</v>
      </c>
      <c r="D334" t="s">
        <v>3932</v>
      </c>
      <c r="E334">
        <v>191025.76</v>
      </c>
      <c r="F334" t="s">
        <v>4342</v>
      </c>
      <c r="G334" t="s">
        <v>1552</v>
      </c>
      <c r="H334" t="s">
        <v>191</v>
      </c>
      <c r="I334" s="10">
        <f t="shared" si="35"/>
        <v>1</v>
      </c>
      <c r="J334" s="12">
        <f t="shared" si="36"/>
        <v>191025.76</v>
      </c>
      <c r="K334" s="10" t="str">
        <f t="shared" si="37"/>
        <v/>
      </c>
      <c r="L334" s="10" t="str">
        <f t="shared" si="38"/>
        <v/>
      </c>
      <c r="M334" s="10" t="str">
        <f t="shared" si="39"/>
        <v/>
      </c>
      <c r="N334" s="10" t="str">
        <f t="shared" si="40"/>
        <v/>
      </c>
      <c r="O334" s="10" t="str">
        <f>IF(COUNTIFS(Vendors!$A$4:$A$35,C334,Vendors!$R$4:$R$35,"FLAG")+COUNTIFS(Vendors!$A$4:$A$35,C334,Vendors!$N$4:$N$35,"FLAG")&gt;0,"FLAG","")</f>
        <v/>
      </c>
      <c r="P334" s="10">
        <f t="shared" si="41"/>
        <v>1</v>
      </c>
    </row>
    <row r="335" spans="1:16" x14ac:dyDescent="0.3">
      <c r="A335" t="s">
        <v>4675</v>
      </c>
      <c r="B335" s="7">
        <v>46017</v>
      </c>
      <c r="C335" t="s">
        <v>206</v>
      </c>
      <c r="D335" t="s">
        <v>3663</v>
      </c>
      <c r="E335">
        <v>467161.17</v>
      </c>
      <c r="F335" t="s">
        <v>4342</v>
      </c>
      <c r="G335" t="s">
        <v>1552</v>
      </c>
      <c r="H335" t="s">
        <v>196</v>
      </c>
      <c r="I335" s="10">
        <f t="shared" si="35"/>
        <v>1</v>
      </c>
      <c r="J335" s="12">
        <f t="shared" si="36"/>
        <v>467161.17</v>
      </c>
      <c r="K335" s="10" t="str">
        <f t="shared" si="37"/>
        <v/>
      </c>
      <c r="L335" s="10" t="str">
        <f t="shared" si="38"/>
        <v/>
      </c>
      <c r="M335" s="10" t="str">
        <f t="shared" si="39"/>
        <v/>
      </c>
      <c r="N335" s="10" t="str">
        <f t="shared" si="40"/>
        <v/>
      </c>
      <c r="O335" s="10" t="str">
        <f>IF(COUNTIFS(Vendors!$A$4:$A$35,C335,Vendors!$R$4:$R$35,"FLAG")+COUNTIFS(Vendors!$A$4:$A$35,C335,Vendors!$N$4:$N$35,"FLAG")&gt;0,"FLAG","")</f>
        <v/>
      </c>
      <c r="P335" s="10">
        <f t="shared" si="41"/>
        <v>4</v>
      </c>
    </row>
    <row r="336" spans="1:16" x14ac:dyDescent="0.3">
      <c r="A336" t="s">
        <v>4676</v>
      </c>
      <c r="B336" s="7">
        <v>46017</v>
      </c>
      <c r="C336" t="s">
        <v>227</v>
      </c>
      <c r="D336" t="s">
        <v>3544</v>
      </c>
      <c r="E336">
        <v>1493878.84</v>
      </c>
      <c r="F336" t="s">
        <v>4342</v>
      </c>
      <c r="G336" t="s">
        <v>1552</v>
      </c>
      <c r="H336" t="s">
        <v>196</v>
      </c>
      <c r="I336" s="10">
        <f t="shared" si="35"/>
        <v>1</v>
      </c>
      <c r="J336" s="12">
        <f t="shared" si="36"/>
        <v>1493878.84</v>
      </c>
      <c r="K336" s="10" t="str">
        <f t="shared" si="37"/>
        <v/>
      </c>
      <c r="L336" s="10" t="str">
        <f t="shared" si="38"/>
        <v/>
      </c>
      <c r="M336" s="10" t="str">
        <f t="shared" si="39"/>
        <v/>
      </c>
      <c r="N336" s="10" t="str">
        <f t="shared" si="40"/>
        <v/>
      </c>
      <c r="O336" s="10" t="str">
        <f>IF(COUNTIFS(Vendors!$A$4:$A$35,C336,Vendors!$R$4:$R$35,"FLAG")+COUNTIFS(Vendors!$A$4:$A$35,C336,Vendors!$N$4:$N$35,"FLAG")&gt;0,"FLAG","")</f>
        <v/>
      </c>
      <c r="P336" s="10">
        <f t="shared" si="41"/>
        <v>1</v>
      </c>
    </row>
    <row r="337" spans="1:16" x14ac:dyDescent="0.3">
      <c r="A337" t="s">
        <v>4677</v>
      </c>
      <c r="B337" s="7">
        <v>46020</v>
      </c>
      <c r="C337" t="s">
        <v>231</v>
      </c>
      <c r="D337" t="s">
        <v>3221</v>
      </c>
      <c r="E337">
        <v>798777.26</v>
      </c>
      <c r="F337" t="s">
        <v>4342</v>
      </c>
      <c r="G337" t="s">
        <v>1552</v>
      </c>
      <c r="H337" t="s">
        <v>196</v>
      </c>
      <c r="I337" s="10">
        <f t="shared" si="35"/>
        <v>1</v>
      </c>
      <c r="J337" s="12">
        <f t="shared" si="36"/>
        <v>798777.26</v>
      </c>
      <c r="K337" s="10" t="str">
        <f t="shared" si="37"/>
        <v/>
      </c>
      <c r="L337" s="10" t="str">
        <f t="shared" si="38"/>
        <v/>
      </c>
      <c r="M337" s="10" t="str">
        <f t="shared" si="39"/>
        <v/>
      </c>
      <c r="N337" s="10" t="str">
        <f t="shared" si="40"/>
        <v/>
      </c>
      <c r="O337" s="10" t="str">
        <f>IF(COUNTIFS(Vendors!$A$4:$A$35,C337,Vendors!$R$4:$R$35,"FLAG")+COUNTIFS(Vendors!$A$4:$A$35,C337,Vendors!$N$4:$N$35,"FLAG")&gt;0,"FLAG","")</f>
        <v/>
      </c>
      <c r="P337" s="10">
        <f t="shared" si="41"/>
        <v>7</v>
      </c>
    </row>
    <row r="338" spans="1:16" x14ac:dyDescent="0.3">
      <c r="A338" t="s">
        <v>4678</v>
      </c>
      <c r="B338" s="7">
        <v>46020</v>
      </c>
      <c r="C338" t="s">
        <v>284</v>
      </c>
      <c r="D338" t="s">
        <v>3371</v>
      </c>
      <c r="E338">
        <v>422929.68</v>
      </c>
      <c r="F338" t="s">
        <v>4342</v>
      </c>
      <c r="G338" t="s">
        <v>1552</v>
      </c>
      <c r="H338" t="s">
        <v>196</v>
      </c>
      <c r="I338" s="10">
        <f t="shared" si="35"/>
        <v>1</v>
      </c>
      <c r="J338" s="12">
        <f t="shared" si="36"/>
        <v>422929.68</v>
      </c>
      <c r="K338" s="10" t="str">
        <f t="shared" si="37"/>
        <v/>
      </c>
      <c r="L338" s="10" t="str">
        <f t="shared" si="38"/>
        <v/>
      </c>
      <c r="M338" s="10" t="str">
        <f t="shared" si="39"/>
        <v/>
      </c>
      <c r="N338" s="10" t="str">
        <f t="shared" si="40"/>
        <v/>
      </c>
      <c r="O338" s="10" t="str">
        <f>IF(COUNTIFS(Vendors!$A$4:$A$35,C338,Vendors!$R$4:$R$35,"FLAG")+COUNTIFS(Vendors!$A$4:$A$35,C338,Vendors!$N$4:$N$35,"FLAG")&gt;0,"FLAG","")</f>
        <v/>
      </c>
      <c r="P338" s="10">
        <f t="shared" si="41"/>
        <v>4</v>
      </c>
    </row>
    <row r="339" spans="1:16" x14ac:dyDescent="0.3">
      <c r="A339" t="s">
        <v>4679</v>
      </c>
      <c r="B339" s="7">
        <v>46020</v>
      </c>
      <c r="C339" t="s">
        <v>277</v>
      </c>
      <c r="D339" t="s">
        <v>3740</v>
      </c>
      <c r="E339">
        <v>307963.11</v>
      </c>
      <c r="F339" t="s">
        <v>4342</v>
      </c>
      <c r="G339" t="s">
        <v>1552</v>
      </c>
      <c r="H339" t="s">
        <v>196</v>
      </c>
      <c r="I339" s="10">
        <f t="shared" si="35"/>
        <v>1</v>
      </c>
      <c r="J339" s="12">
        <f t="shared" si="36"/>
        <v>307963.11</v>
      </c>
      <c r="K339" s="10" t="str">
        <f t="shared" si="37"/>
        <v/>
      </c>
      <c r="L339" s="10" t="str">
        <f t="shared" si="38"/>
        <v/>
      </c>
      <c r="M339" s="10" t="str">
        <f t="shared" si="39"/>
        <v/>
      </c>
      <c r="N339" s="10" t="str">
        <f t="shared" si="40"/>
        <v/>
      </c>
      <c r="O339" s="10" t="str">
        <f>IF(COUNTIFS(Vendors!$A$4:$A$35,C339,Vendors!$R$4:$R$35,"FLAG")+COUNTIFS(Vendors!$A$4:$A$35,C339,Vendors!$N$4:$N$35,"FLAG")&gt;0,"FLAG","")</f>
        <v/>
      </c>
      <c r="P339" s="10">
        <f t="shared" si="41"/>
        <v>3</v>
      </c>
    </row>
    <row r="340" spans="1:16" x14ac:dyDescent="0.3">
      <c r="A340" t="s">
        <v>4680</v>
      </c>
      <c r="B340" s="7">
        <v>46021</v>
      </c>
      <c r="C340" t="s">
        <v>215</v>
      </c>
      <c r="D340" t="s">
        <v>3812</v>
      </c>
      <c r="E340">
        <v>191439.66</v>
      </c>
      <c r="F340" t="s">
        <v>4342</v>
      </c>
      <c r="G340" t="s">
        <v>1552</v>
      </c>
      <c r="H340" t="s">
        <v>191</v>
      </c>
      <c r="I340" s="10">
        <f t="shared" si="35"/>
        <v>1</v>
      </c>
      <c r="J340" s="12">
        <f t="shared" si="36"/>
        <v>191439.66</v>
      </c>
      <c r="K340" s="10" t="str">
        <f t="shared" si="37"/>
        <v/>
      </c>
      <c r="L340" s="10" t="str">
        <f t="shared" si="38"/>
        <v/>
      </c>
      <c r="M340" s="10" t="str">
        <f t="shared" si="39"/>
        <v/>
      </c>
      <c r="N340" s="10" t="str">
        <f t="shared" si="40"/>
        <v/>
      </c>
      <c r="O340" s="10" t="str">
        <f>IF(COUNTIFS(Vendors!$A$4:$A$35,C340,Vendors!$R$4:$R$35,"FLAG")+COUNTIFS(Vendors!$A$4:$A$35,C340,Vendors!$N$4:$N$35,"FLAG")&gt;0,"FLAG","")</f>
        <v/>
      </c>
      <c r="P340" s="10">
        <f t="shared" si="41"/>
        <v>1</v>
      </c>
    </row>
    <row r="341" spans="1:16" x14ac:dyDescent="0.3">
      <c r="A341" t="s">
        <v>4681</v>
      </c>
      <c r="B341" s="7">
        <v>46021</v>
      </c>
      <c r="C341" t="s">
        <v>3161</v>
      </c>
      <c r="D341" t="s">
        <v>4482</v>
      </c>
      <c r="E341">
        <v>85000</v>
      </c>
      <c r="F341" t="s">
        <v>4342</v>
      </c>
      <c r="G341" t="s">
        <v>3160</v>
      </c>
      <c r="H341" t="s">
        <v>3160</v>
      </c>
      <c r="I341" s="10">
        <f t="shared" si="35"/>
        <v>1</v>
      </c>
      <c r="J341" s="12">
        <f t="shared" si="36"/>
        <v>85000</v>
      </c>
      <c r="K341" s="10" t="str">
        <f t="shared" si="37"/>
        <v/>
      </c>
      <c r="L341" s="10" t="str">
        <f t="shared" si="38"/>
        <v>FLAG</v>
      </c>
      <c r="M341" s="10" t="str">
        <f t="shared" si="39"/>
        <v/>
      </c>
      <c r="N341" s="10" t="str">
        <f t="shared" si="40"/>
        <v/>
      </c>
      <c r="O341" s="10" t="str">
        <f>IF(COUNTIFS(Vendors!$A$4:$A$35,C341,Vendors!$R$4:$R$35,"FLAG")+COUNTIFS(Vendors!$A$4:$A$35,C341,Vendors!$N$4:$N$35,"FLAG")&gt;0,"FLAG","")</f>
        <v>FLAG</v>
      </c>
      <c r="P341" s="10">
        <f t="shared" si="41"/>
        <v>8</v>
      </c>
    </row>
    <row r="342" spans="1:16" x14ac:dyDescent="0.3">
      <c r="A342" t="s">
        <v>4682</v>
      </c>
      <c r="B342" s="7">
        <v>46022</v>
      </c>
      <c r="C342" t="s">
        <v>229</v>
      </c>
      <c r="D342" t="s">
        <v>3804</v>
      </c>
      <c r="E342">
        <v>312145.59000000003</v>
      </c>
      <c r="F342" t="s">
        <v>4342</v>
      </c>
      <c r="G342" t="s">
        <v>1552</v>
      </c>
      <c r="H342" t="s">
        <v>196</v>
      </c>
      <c r="I342" s="10">
        <f t="shared" si="35"/>
        <v>1</v>
      </c>
      <c r="J342" s="12">
        <f t="shared" si="36"/>
        <v>312145.59000000003</v>
      </c>
      <c r="K342" s="10" t="str">
        <f t="shared" si="37"/>
        <v/>
      </c>
      <c r="L342" s="10" t="str">
        <f t="shared" si="38"/>
        <v/>
      </c>
      <c r="M342" s="10" t="str">
        <f t="shared" si="39"/>
        <v/>
      </c>
      <c r="N342" s="10" t="str">
        <f t="shared" si="40"/>
        <v/>
      </c>
      <c r="O342" s="10" t="str">
        <f>IF(COUNTIFS(Vendors!$A$4:$A$35,C342,Vendors!$R$4:$R$35,"FLAG")+COUNTIFS(Vendors!$A$4:$A$35,C342,Vendors!$N$4:$N$35,"FLAG")&gt;0,"FLAG","")</f>
        <v/>
      </c>
      <c r="P342" s="10">
        <f t="shared" si="41"/>
        <v>3</v>
      </c>
    </row>
    <row r="343" spans="1:16" x14ac:dyDescent="0.3">
      <c r="A343" t="s">
        <v>4683</v>
      </c>
      <c r="B343" s="7">
        <v>46023</v>
      </c>
      <c r="C343" t="s">
        <v>212</v>
      </c>
      <c r="D343" t="s">
        <v>3199</v>
      </c>
      <c r="E343">
        <v>688459.01</v>
      </c>
      <c r="F343" t="s">
        <v>4342</v>
      </c>
      <c r="G343" t="s">
        <v>1552</v>
      </c>
      <c r="H343" t="s">
        <v>196</v>
      </c>
      <c r="I343" s="10">
        <f t="shared" si="35"/>
        <v>1</v>
      </c>
      <c r="J343" s="12">
        <f t="shared" si="36"/>
        <v>688459.01</v>
      </c>
      <c r="K343" s="10" t="str">
        <f t="shared" si="37"/>
        <v/>
      </c>
      <c r="L343" s="10" t="str">
        <f t="shared" si="38"/>
        <v/>
      </c>
      <c r="M343" s="10" t="str">
        <f t="shared" si="39"/>
        <v/>
      </c>
      <c r="N343" s="10" t="str">
        <f t="shared" si="40"/>
        <v/>
      </c>
      <c r="O343" s="10" t="str">
        <f>IF(COUNTIFS(Vendors!$A$4:$A$35,C343,Vendors!$R$4:$R$35,"FLAG")+COUNTIFS(Vendors!$A$4:$A$35,C343,Vendors!$N$4:$N$35,"FLAG")&gt;0,"FLAG","")</f>
        <v/>
      </c>
      <c r="P343" s="10">
        <f t="shared" si="41"/>
        <v>6</v>
      </c>
    </row>
    <row r="344" spans="1:16" x14ac:dyDescent="0.3">
      <c r="A344" t="s">
        <v>4684</v>
      </c>
      <c r="B344" s="7">
        <v>46023</v>
      </c>
      <c r="C344" t="s">
        <v>193</v>
      </c>
      <c r="D344" t="s">
        <v>3667</v>
      </c>
      <c r="E344">
        <v>51609.52</v>
      </c>
      <c r="F344" t="s">
        <v>4342</v>
      </c>
      <c r="G344" t="s">
        <v>1552</v>
      </c>
      <c r="H344" t="s">
        <v>191</v>
      </c>
      <c r="I344" s="10">
        <f t="shared" si="35"/>
        <v>1</v>
      </c>
      <c r="J344" s="12">
        <f t="shared" si="36"/>
        <v>51609.52</v>
      </c>
      <c r="K344" s="10" t="str">
        <f t="shared" si="37"/>
        <v/>
      </c>
      <c r="L344" s="10" t="str">
        <f t="shared" si="38"/>
        <v/>
      </c>
      <c r="M344" s="10" t="str">
        <f t="shared" si="39"/>
        <v>FLAG</v>
      </c>
      <c r="N344" s="10" t="str">
        <f t="shared" si="40"/>
        <v/>
      </c>
      <c r="O344" s="10" t="str">
        <f>IF(COUNTIFS(Vendors!$A$4:$A$35,C344,Vendors!$R$4:$R$35,"FLAG")+COUNTIFS(Vendors!$A$4:$A$35,C344,Vendors!$N$4:$N$35,"FLAG")&gt;0,"FLAG","")</f>
        <v/>
      </c>
      <c r="P344" s="10">
        <f t="shared" si="41"/>
        <v>5</v>
      </c>
    </row>
    <row r="345" spans="1:16" x14ac:dyDescent="0.3">
      <c r="A345" t="s">
        <v>4685</v>
      </c>
      <c r="B345" s="7">
        <v>46023</v>
      </c>
      <c r="C345" t="s">
        <v>266</v>
      </c>
      <c r="D345" t="s">
        <v>3872</v>
      </c>
      <c r="E345">
        <v>525923.52</v>
      </c>
      <c r="F345" t="s">
        <v>4342</v>
      </c>
      <c r="G345" t="s">
        <v>1552</v>
      </c>
      <c r="H345" t="s">
        <v>196</v>
      </c>
      <c r="I345" s="10">
        <f t="shared" si="35"/>
        <v>1</v>
      </c>
      <c r="J345" s="12">
        <f t="shared" si="36"/>
        <v>525923.52</v>
      </c>
      <c r="K345" s="10" t="str">
        <f t="shared" si="37"/>
        <v/>
      </c>
      <c r="L345" s="10" t="str">
        <f t="shared" si="38"/>
        <v/>
      </c>
      <c r="M345" s="10" t="str">
        <f t="shared" si="39"/>
        <v/>
      </c>
      <c r="N345" s="10" t="str">
        <f t="shared" si="40"/>
        <v/>
      </c>
      <c r="O345" s="10" t="str">
        <f>IF(COUNTIFS(Vendors!$A$4:$A$35,C345,Vendors!$R$4:$R$35,"FLAG")+COUNTIFS(Vendors!$A$4:$A$35,C345,Vendors!$N$4:$N$35,"FLAG")&gt;0,"FLAG","")</f>
        <v/>
      </c>
      <c r="P345" s="10">
        <f t="shared" si="41"/>
        <v>5</v>
      </c>
    </row>
    <row r="346" spans="1:16" x14ac:dyDescent="0.3">
      <c r="A346" t="s">
        <v>4686</v>
      </c>
      <c r="B346" s="7">
        <v>46023</v>
      </c>
      <c r="C346" t="s">
        <v>262</v>
      </c>
      <c r="D346" t="s">
        <v>3641</v>
      </c>
      <c r="E346">
        <v>487421.11</v>
      </c>
      <c r="F346" t="s">
        <v>4342</v>
      </c>
      <c r="G346" t="s">
        <v>1552</v>
      </c>
      <c r="H346" t="s">
        <v>196</v>
      </c>
      <c r="I346" s="10">
        <f t="shared" si="35"/>
        <v>1</v>
      </c>
      <c r="J346" s="12">
        <f t="shared" si="36"/>
        <v>487421.11</v>
      </c>
      <c r="K346" s="10" t="str">
        <f t="shared" si="37"/>
        <v/>
      </c>
      <c r="L346" s="10" t="str">
        <f t="shared" si="38"/>
        <v/>
      </c>
      <c r="M346" s="10" t="str">
        <f t="shared" si="39"/>
        <v/>
      </c>
      <c r="N346" s="10" t="str">
        <f t="shared" si="40"/>
        <v/>
      </c>
      <c r="O346" s="10" t="str">
        <f>IF(COUNTIFS(Vendors!$A$4:$A$35,C346,Vendors!$R$4:$R$35,"FLAG")+COUNTIFS(Vendors!$A$4:$A$35,C346,Vendors!$N$4:$N$35,"FLAG")&gt;0,"FLAG","")</f>
        <v/>
      </c>
      <c r="P346" s="10">
        <f t="shared" si="41"/>
        <v>4</v>
      </c>
    </row>
    <row r="347" spans="1:16" x14ac:dyDescent="0.3">
      <c r="A347" t="s">
        <v>4687</v>
      </c>
      <c r="B347" s="7">
        <v>46024</v>
      </c>
      <c r="C347" t="s">
        <v>241</v>
      </c>
      <c r="D347" t="s">
        <v>3902</v>
      </c>
      <c r="E347">
        <v>650199.77</v>
      </c>
      <c r="F347" t="s">
        <v>4342</v>
      </c>
      <c r="G347" t="s">
        <v>1552</v>
      </c>
      <c r="H347" t="s">
        <v>196</v>
      </c>
      <c r="I347" s="10">
        <f t="shared" si="35"/>
        <v>1</v>
      </c>
      <c r="J347" s="12">
        <f t="shared" si="36"/>
        <v>650199.77</v>
      </c>
      <c r="K347" s="10" t="str">
        <f t="shared" si="37"/>
        <v/>
      </c>
      <c r="L347" s="10" t="str">
        <f t="shared" si="38"/>
        <v/>
      </c>
      <c r="M347" s="10" t="str">
        <f t="shared" si="39"/>
        <v/>
      </c>
      <c r="N347" s="10" t="str">
        <f t="shared" si="40"/>
        <v/>
      </c>
      <c r="O347" s="10" t="str">
        <f>IF(COUNTIFS(Vendors!$A$4:$A$35,C347,Vendors!$R$4:$R$35,"FLAG")+COUNTIFS(Vendors!$A$4:$A$35,C347,Vendors!$N$4:$N$35,"FLAG")&gt;0,"FLAG","")</f>
        <v/>
      </c>
      <c r="P347" s="10">
        <f t="shared" si="41"/>
        <v>6</v>
      </c>
    </row>
    <row r="348" spans="1:16" x14ac:dyDescent="0.3">
      <c r="A348" t="s">
        <v>4688</v>
      </c>
      <c r="B348" s="7">
        <v>46024</v>
      </c>
      <c r="C348" t="s">
        <v>284</v>
      </c>
      <c r="D348" t="s">
        <v>3317</v>
      </c>
      <c r="E348">
        <v>451200.52</v>
      </c>
      <c r="F348" t="s">
        <v>4342</v>
      </c>
      <c r="G348" t="s">
        <v>1552</v>
      </c>
      <c r="H348" t="s">
        <v>196</v>
      </c>
      <c r="I348" s="10">
        <f t="shared" si="35"/>
        <v>1</v>
      </c>
      <c r="J348" s="12">
        <f t="shared" si="36"/>
        <v>451200.52</v>
      </c>
      <c r="K348" s="10" t="str">
        <f t="shared" si="37"/>
        <v/>
      </c>
      <c r="L348" s="10" t="str">
        <f t="shared" si="38"/>
        <v/>
      </c>
      <c r="M348" s="10" t="str">
        <f t="shared" si="39"/>
        <v/>
      </c>
      <c r="N348" s="10" t="str">
        <f t="shared" si="40"/>
        <v/>
      </c>
      <c r="O348" s="10" t="str">
        <f>IF(COUNTIFS(Vendors!$A$4:$A$35,C348,Vendors!$R$4:$R$35,"FLAG")+COUNTIFS(Vendors!$A$4:$A$35,C348,Vendors!$N$4:$N$35,"FLAG")&gt;0,"FLAG","")</f>
        <v/>
      </c>
      <c r="P348" s="10">
        <f t="shared" si="41"/>
        <v>4</v>
      </c>
    </row>
    <row r="349" spans="1:16" x14ac:dyDescent="0.3">
      <c r="A349" t="s">
        <v>4689</v>
      </c>
      <c r="B349" s="7">
        <v>46028</v>
      </c>
      <c r="C349" t="s">
        <v>311</v>
      </c>
      <c r="D349" t="s">
        <v>3469</v>
      </c>
      <c r="E349">
        <v>5803360.3399999999</v>
      </c>
      <c r="F349" t="s">
        <v>4342</v>
      </c>
      <c r="G349" t="s">
        <v>1552</v>
      </c>
      <c r="H349" t="s">
        <v>196</v>
      </c>
      <c r="I349" s="10">
        <f t="shared" si="35"/>
        <v>1</v>
      </c>
      <c r="J349" s="12">
        <f t="shared" si="36"/>
        <v>5803360.3399999999</v>
      </c>
      <c r="K349" s="10" t="str">
        <f t="shared" si="37"/>
        <v/>
      </c>
      <c r="L349" s="10" t="str">
        <f t="shared" si="38"/>
        <v/>
      </c>
      <c r="M349" s="10" t="str">
        <f t="shared" si="39"/>
        <v/>
      </c>
      <c r="N349" s="10" t="str">
        <f t="shared" si="40"/>
        <v/>
      </c>
      <c r="O349" s="10" t="str">
        <f>IF(COUNTIFS(Vendors!$A$4:$A$35,C349,Vendors!$R$4:$R$35,"FLAG")+COUNTIFS(Vendors!$A$4:$A$35,C349,Vendors!$N$4:$N$35,"FLAG")&gt;0,"FLAG","")</f>
        <v/>
      </c>
      <c r="P349" s="10">
        <f t="shared" si="41"/>
        <v>5</v>
      </c>
    </row>
    <row r="350" spans="1:16" x14ac:dyDescent="0.3">
      <c r="A350" t="s">
        <v>4690</v>
      </c>
      <c r="B350" s="7">
        <v>46028</v>
      </c>
      <c r="C350" t="s">
        <v>210</v>
      </c>
      <c r="D350" t="s">
        <v>3860</v>
      </c>
      <c r="E350">
        <v>142961.13</v>
      </c>
      <c r="F350" t="s">
        <v>4342</v>
      </c>
      <c r="G350" t="s">
        <v>1552</v>
      </c>
      <c r="H350" t="s">
        <v>191</v>
      </c>
      <c r="I350" s="10">
        <f t="shared" si="35"/>
        <v>1</v>
      </c>
      <c r="J350" s="12">
        <f t="shared" si="36"/>
        <v>142961.13</v>
      </c>
      <c r="K350" s="10" t="str">
        <f t="shared" si="37"/>
        <v/>
      </c>
      <c r="L350" s="10" t="str">
        <f t="shared" si="38"/>
        <v/>
      </c>
      <c r="M350" s="10" t="str">
        <f t="shared" si="39"/>
        <v/>
      </c>
      <c r="N350" s="10" t="str">
        <f t="shared" si="40"/>
        <v/>
      </c>
      <c r="O350" s="10" t="str">
        <f>IF(COUNTIFS(Vendors!$A$4:$A$35,C350,Vendors!$R$4:$R$35,"FLAG")+COUNTIFS(Vendors!$A$4:$A$35,C350,Vendors!$N$4:$N$35,"FLAG")&gt;0,"FLAG","")</f>
        <v/>
      </c>
      <c r="P350" s="10">
        <f t="shared" si="41"/>
        <v>1</v>
      </c>
    </row>
    <row r="351" spans="1:16" x14ac:dyDescent="0.3">
      <c r="A351" t="s">
        <v>4691</v>
      </c>
      <c r="B351" s="7">
        <v>46028</v>
      </c>
      <c r="C351" t="s">
        <v>202</v>
      </c>
      <c r="D351" t="s">
        <v>3858</v>
      </c>
      <c r="E351">
        <v>555106.93999999994</v>
      </c>
      <c r="F351" t="s">
        <v>4342</v>
      </c>
      <c r="G351" t="s">
        <v>1552</v>
      </c>
      <c r="H351" t="s">
        <v>196</v>
      </c>
      <c r="I351" s="10">
        <f t="shared" si="35"/>
        <v>1</v>
      </c>
      <c r="J351" s="12">
        <f t="shared" si="36"/>
        <v>555106.93999999994</v>
      </c>
      <c r="K351" s="10" t="str">
        <f t="shared" si="37"/>
        <v/>
      </c>
      <c r="L351" s="10" t="str">
        <f t="shared" si="38"/>
        <v/>
      </c>
      <c r="M351" s="10" t="str">
        <f t="shared" si="39"/>
        <v/>
      </c>
      <c r="N351" s="10" t="str">
        <f t="shared" si="40"/>
        <v/>
      </c>
      <c r="O351" s="10" t="str">
        <f>IF(COUNTIFS(Vendors!$A$4:$A$35,C351,Vendors!$R$4:$R$35,"FLAG")+COUNTIFS(Vendors!$A$4:$A$35,C351,Vendors!$N$4:$N$35,"FLAG")&gt;0,"FLAG","")</f>
        <v/>
      </c>
      <c r="P351" s="10">
        <f t="shared" si="41"/>
        <v>5</v>
      </c>
    </row>
    <row r="352" spans="1:16" x14ac:dyDescent="0.3">
      <c r="A352" t="s">
        <v>4692</v>
      </c>
      <c r="B352" s="7">
        <v>46029</v>
      </c>
      <c r="C352" t="s">
        <v>193</v>
      </c>
      <c r="D352" t="s">
        <v>3407</v>
      </c>
      <c r="E352">
        <v>58568.18</v>
      </c>
      <c r="F352" t="s">
        <v>4342</v>
      </c>
      <c r="G352" t="s">
        <v>1552</v>
      </c>
      <c r="H352" t="s">
        <v>191</v>
      </c>
      <c r="I352" s="10">
        <f t="shared" si="35"/>
        <v>1</v>
      </c>
      <c r="J352" s="12">
        <f t="shared" si="36"/>
        <v>58568.18</v>
      </c>
      <c r="K352" s="10" t="str">
        <f t="shared" si="37"/>
        <v/>
      </c>
      <c r="L352" s="10" t="str">
        <f t="shared" si="38"/>
        <v/>
      </c>
      <c r="M352" s="10" t="str">
        <f t="shared" si="39"/>
        <v/>
      </c>
      <c r="N352" s="10" t="str">
        <f t="shared" si="40"/>
        <v/>
      </c>
      <c r="O352" s="10" t="str">
        <f>IF(COUNTIFS(Vendors!$A$4:$A$35,C352,Vendors!$R$4:$R$35,"FLAG")+COUNTIFS(Vendors!$A$4:$A$35,C352,Vendors!$N$4:$N$35,"FLAG")&gt;0,"FLAG","")</f>
        <v/>
      </c>
      <c r="P352" s="10">
        <f t="shared" si="41"/>
        <v>5</v>
      </c>
    </row>
    <row r="353" spans="1:16" x14ac:dyDescent="0.3">
      <c r="A353" t="s">
        <v>4693</v>
      </c>
      <c r="B353" s="7">
        <v>46030</v>
      </c>
      <c r="C353" t="s">
        <v>239</v>
      </c>
      <c r="D353" t="s">
        <v>3716</v>
      </c>
      <c r="E353">
        <v>38123.11</v>
      </c>
      <c r="F353" t="s">
        <v>4342</v>
      </c>
      <c r="G353" t="s">
        <v>1552</v>
      </c>
      <c r="H353" t="s">
        <v>191</v>
      </c>
      <c r="I353" s="10">
        <f t="shared" si="35"/>
        <v>1</v>
      </c>
      <c r="J353" s="12">
        <f t="shared" si="36"/>
        <v>38123.11</v>
      </c>
      <c r="K353" s="10" t="str">
        <f t="shared" si="37"/>
        <v/>
      </c>
      <c r="L353" s="10" t="str">
        <f t="shared" si="38"/>
        <v/>
      </c>
      <c r="M353" s="10" t="str">
        <f t="shared" si="39"/>
        <v/>
      </c>
      <c r="N353" s="10" t="str">
        <f t="shared" si="40"/>
        <v/>
      </c>
      <c r="O353" s="10" t="str">
        <f>IF(COUNTIFS(Vendors!$A$4:$A$35,C353,Vendors!$R$4:$R$35,"FLAG")+COUNTIFS(Vendors!$A$4:$A$35,C353,Vendors!$N$4:$N$35,"FLAG")&gt;0,"FLAG","")</f>
        <v/>
      </c>
      <c r="P353" s="10">
        <f t="shared" si="41"/>
        <v>3</v>
      </c>
    </row>
    <row r="354" spans="1:16" x14ac:dyDescent="0.3">
      <c r="A354" t="s">
        <v>4694</v>
      </c>
      <c r="B354" s="7">
        <v>46030</v>
      </c>
      <c r="C354" t="s">
        <v>224</v>
      </c>
      <c r="D354" t="s">
        <v>3936</v>
      </c>
      <c r="E354">
        <v>603788.36</v>
      </c>
      <c r="F354" t="s">
        <v>4342</v>
      </c>
      <c r="G354" t="s">
        <v>1552</v>
      </c>
      <c r="H354" t="s">
        <v>196</v>
      </c>
      <c r="I354" s="10">
        <f t="shared" si="35"/>
        <v>1</v>
      </c>
      <c r="J354" s="12">
        <f t="shared" si="36"/>
        <v>603788.36</v>
      </c>
      <c r="K354" s="10" t="str">
        <f t="shared" si="37"/>
        <v/>
      </c>
      <c r="L354" s="10" t="str">
        <f t="shared" si="38"/>
        <v/>
      </c>
      <c r="M354" s="10" t="str">
        <f t="shared" si="39"/>
        <v/>
      </c>
      <c r="N354" s="10" t="str">
        <f t="shared" si="40"/>
        <v/>
      </c>
      <c r="O354" s="10" t="str">
        <f>IF(COUNTIFS(Vendors!$A$4:$A$35,C354,Vendors!$R$4:$R$35,"FLAG")+COUNTIFS(Vendors!$A$4:$A$35,C354,Vendors!$N$4:$N$35,"FLAG")&gt;0,"FLAG","")</f>
        <v/>
      </c>
      <c r="P354" s="10">
        <f t="shared" si="41"/>
        <v>6</v>
      </c>
    </row>
    <row r="355" spans="1:16" x14ac:dyDescent="0.3">
      <c r="A355" t="s">
        <v>4695</v>
      </c>
      <c r="B355" s="7">
        <v>46034</v>
      </c>
      <c r="C355" t="s">
        <v>220</v>
      </c>
      <c r="D355" t="s">
        <v>3215</v>
      </c>
      <c r="E355">
        <v>448190.53</v>
      </c>
      <c r="F355" t="s">
        <v>4342</v>
      </c>
      <c r="G355" t="s">
        <v>1552</v>
      </c>
      <c r="H355" t="s">
        <v>196</v>
      </c>
      <c r="I355" s="10">
        <f t="shared" si="35"/>
        <v>1</v>
      </c>
      <c r="J355" s="12">
        <f t="shared" si="36"/>
        <v>448190.53</v>
      </c>
      <c r="K355" s="10" t="str">
        <f t="shared" si="37"/>
        <v/>
      </c>
      <c r="L355" s="10" t="str">
        <f t="shared" si="38"/>
        <v/>
      </c>
      <c r="M355" s="10" t="str">
        <f t="shared" si="39"/>
        <v/>
      </c>
      <c r="N355" s="10" t="str">
        <f t="shared" si="40"/>
        <v/>
      </c>
      <c r="O355" s="10" t="str">
        <f>IF(COUNTIFS(Vendors!$A$4:$A$35,C355,Vendors!$R$4:$R$35,"FLAG")+COUNTIFS(Vendors!$A$4:$A$35,C355,Vendors!$N$4:$N$35,"FLAG")&gt;0,"FLAG","")</f>
        <v/>
      </c>
      <c r="P355" s="10">
        <f t="shared" si="41"/>
        <v>4</v>
      </c>
    </row>
    <row r="356" spans="1:16" x14ac:dyDescent="0.3">
      <c r="A356" t="s">
        <v>4696</v>
      </c>
      <c r="B356" s="7">
        <v>46034</v>
      </c>
      <c r="C356" t="s">
        <v>212</v>
      </c>
      <c r="D356" t="s">
        <v>3530</v>
      </c>
      <c r="E356">
        <v>266435.55</v>
      </c>
      <c r="F356" t="s">
        <v>4342</v>
      </c>
      <c r="G356" t="s">
        <v>1552</v>
      </c>
      <c r="H356" t="s">
        <v>196</v>
      </c>
      <c r="I356" s="10">
        <f t="shared" si="35"/>
        <v>1</v>
      </c>
      <c r="J356" s="12">
        <f t="shared" si="36"/>
        <v>266435.55</v>
      </c>
      <c r="K356" s="10" t="str">
        <f t="shared" si="37"/>
        <v/>
      </c>
      <c r="L356" s="10" t="str">
        <f t="shared" si="38"/>
        <v/>
      </c>
      <c r="M356" s="10" t="str">
        <f t="shared" si="39"/>
        <v/>
      </c>
      <c r="N356" s="10" t="str">
        <f t="shared" si="40"/>
        <v/>
      </c>
      <c r="O356" s="10" t="str">
        <f>IF(COUNTIFS(Vendors!$A$4:$A$35,C356,Vendors!$R$4:$R$35,"FLAG")+COUNTIFS(Vendors!$A$4:$A$35,C356,Vendors!$N$4:$N$35,"FLAG")&gt;0,"FLAG","")</f>
        <v/>
      </c>
      <c r="P356" s="10">
        <f t="shared" si="41"/>
        <v>2</v>
      </c>
    </row>
    <row r="357" spans="1:16" x14ac:dyDescent="0.3">
      <c r="A357" t="s">
        <v>4697</v>
      </c>
      <c r="B357" s="7">
        <v>46034</v>
      </c>
      <c r="C357" t="s">
        <v>241</v>
      </c>
      <c r="D357" t="s">
        <v>3275</v>
      </c>
      <c r="E357">
        <v>258484.48000000001</v>
      </c>
      <c r="F357" t="s">
        <v>4342</v>
      </c>
      <c r="G357" t="s">
        <v>1552</v>
      </c>
      <c r="H357" t="s">
        <v>196</v>
      </c>
      <c r="I357" s="10">
        <f t="shared" si="35"/>
        <v>1</v>
      </c>
      <c r="J357" s="12">
        <f t="shared" si="36"/>
        <v>258484.48000000001</v>
      </c>
      <c r="K357" s="10" t="str">
        <f t="shared" si="37"/>
        <v/>
      </c>
      <c r="L357" s="10" t="str">
        <f t="shared" si="38"/>
        <v/>
      </c>
      <c r="M357" s="10" t="str">
        <f t="shared" si="39"/>
        <v/>
      </c>
      <c r="N357" s="10" t="str">
        <f t="shared" si="40"/>
        <v/>
      </c>
      <c r="O357" s="10" t="str">
        <f>IF(COUNTIFS(Vendors!$A$4:$A$35,C357,Vendors!$R$4:$R$35,"FLAG")+COUNTIFS(Vendors!$A$4:$A$35,C357,Vendors!$N$4:$N$35,"FLAG")&gt;0,"FLAG","")</f>
        <v/>
      </c>
      <c r="P357" s="10">
        <f t="shared" si="41"/>
        <v>2</v>
      </c>
    </row>
    <row r="358" spans="1:16" x14ac:dyDescent="0.3">
      <c r="A358" t="s">
        <v>4698</v>
      </c>
      <c r="B358" s="7">
        <v>46034</v>
      </c>
      <c r="C358" t="s">
        <v>300</v>
      </c>
      <c r="D358" t="s">
        <v>3706</v>
      </c>
      <c r="E358">
        <v>18991.25</v>
      </c>
      <c r="F358" t="s">
        <v>4342</v>
      </c>
      <c r="G358" t="s">
        <v>1552</v>
      </c>
      <c r="H358" t="s">
        <v>191</v>
      </c>
      <c r="I358" s="10">
        <f t="shared" si="35"/>
        <v>1</v>
      </c>
      <c r="J358" s="12">
        <f t="shared" si="36"/>
        <v>18991.25</v>
      </c>
      <c r="K358" s="10" t="str">
        <f t="shared" si="37"/>
        <v/>
      </c>
      <c r="L358" s="10" t="str">
        <f t="shared" si="38"/>
        <v/>
      </c>
      <c r="M358" s="10" t="str">
        <f t="shared" si="39"/>
        <v/>
      </c>
      <c r="N358" s="10" t="str">
        <f t="shared" si="40"/>
        <v/>
      </c>
      <c r="O358" s="10" t="str">
        <f>IF(COUNTIFS(Vendors!$A$4:$A$35,C358,Vendors!$R$4:$R$35,"FLAG")+COUNTIFS(Vendors!$A$4:$A$35,C358,Vendors!$N$4:$N$35,"FLAG")&gt;0,"FLAG","")</f>
        <v/>
      </c>
      <c r="P358" s="10">
        <f t="shared" si="41"/>
        <v>1</v>
      </c>
    </row>
    <row r="359" spans="1:16" x14ac:dyDescent="0.3">
      <c r="A359" t="s">
        <v>4699</v>
      </c>
      <c r="B359" s="7">
        <v>46037</v>
      </c>
      <c r="C359" t="s">
        <v>206</v>
      </c>
      <c r="D359" t="s">
        <v>3313</v>
      </c>
      <c r="E359">
        <v>591709.02</v>
      </c>
      <c r="F359" t="s">
        <v>4342</v>
      </c>
      <c r="G359" t="s">
        <v>1552</v>
      </c>
      <c r="H359" t="s">
        <v>196</v>
      </c>
      <c r="I359" s="10">
        <f t="shared" si="35"/>
        <v>1</v>
      </c>
      <c r="J359" s="12">
        <f t="shared" si="36"/>
        <v>591709.02</v>
      </c>
      <c r="K359" s="10" t="str">
        <f t="shared" si="37"/>
        <v/>
      </c>
      <c r="L359" s="10" t="str">
        <f t="shared" si="38"/>
        <v/>
      </c>
      <c r="M359" s="10" t="str">
        <f t="shared" si="39"/>
        <v/>
      </c>
      <c r="N359" s="10" t="str">
        <f t="shared" si="40"/>
        <v/>
      </c>
      <c r="O359" s="10" t="str">
        <f>IF(COUNTIFS(Vendors!$A$4:$A$35,C359,Vendors!$R$4:$R$35,"FLAG")+COUNTIFS(Vendors!$A$4:$A$35,C359,Vendors!$N$4:$N$35,"FLAG")&gt;0,"FLAG","")</f>
        <v/>
      </c>
      <c r="P359" s="10">
        <f t="shared" si="41"/>
        <v>5</v>
      </c>
    </row>
    <row r="360" spans="1:16" x14ac:dyDescent="0.3">
      <c r="A360" t="s">
        <v>4700</v>
      </c>
      <c r="B360" s="7">
        <v>46037</v>
      </c>
      <c r="C360" t="s">
        <v>188</v>
      </c>
      <c r="D360" t="s">
        <v>4190</v>
      </c>
      <c r="E360">
        <v>5583703.1699999999</v>
      </c>
      <c r="F360" t="s">
        <v>4342</v>
      </c>
      <c r="G360" t="s">
        <v>1552</v>
      </c>
      <c r="H360" t="s">
        <v>196</v>
      </c>
      <c r="I360" s="10">
        <f t="shared" si="35"/>
        <v>1</v>
      </c>
      <c r="J360" s="12">
        <f t="shared" si="36"/>
        <v>5583703.1699999999</v>
      </c>
      <c r="K360" s="10" t="str">
        <f t="shared" si="37"/>
        <v/>
      </c>
      <c r="L360" s="10" t="str">
        <f t="shared" si="38"/>
        <v/>
      </c>
      <c r="M360" s="10" t="str">
        <f t="shared" si="39"/>
        <v/>
      </c>
      <c r="N360" s="10" t="str">
        <f t="shared" si="40"/>
        <v/>
      </c>
      <c r="O360" s="10" t="str">
        <f>IF(COUNTIFS(Vendors!$A$4:$A$35,C360,Vendors!$R$4:$R$35,"FLAG")+COUNTIFS(Vendors!$A$4:$A$35,C360,Vendors!$N$4:$N$35,"FLAG")&gt;0,"FLAG","")</f>
        <v/>
      </c>
      <c r="P360" s="10">
        <f t="shared" si="41"/>
        <v>5</v>
      </c>
    </row>
    <row r="361" spans="1:16" x14ac:dyDescent="0.3">
      <c r="A361" t="s">
        <v>4701</v>
      </c>
      <c r="B361" s="7">
        <v>46039</v>
      </c>
      <c r="C361" t="s">
        <v>224</v>
      </c>
      <c r="D361" t="s">
        <v>3574</v>
      </c>
      <c r="E361">
        <v>792683.88</v>
      </c>
      <c r="F361" t="s">
        <v>4342</v>
      </c>
      <c r="G361" t="s">
        <v>1552</v>
      </c>
      <c r="H361" t="s">
        <v>196</v>
      </c>
      <c r="I361" s="10">
        <f t="shared" si="35"/>
        <v>1</v>
      </c>
      <c r="J361" s="12">
        <f t="shared" si="36"/>
        <v>792683.88</v>
      </c>
      <c r="K361" s="10" t="str">
        <f t="shared" si="37"/>
        <v/>
      </c>
      <c r="L361" s="10" t="str">
        <f t="shared" si="38"/>
        <v/>
      </c>
      <c r="M361" s="10" t="str">
        <f t="shared" si="39"/>
        <v/>
      </c>
      <c r="N361" s="10" t="str">
        <f t="shared" si="40"/>
        <v/>
      </c>
      <c r="O361" s="10" t="str">
        <f>IF(COUNTIFS(Vendors!$A$4:$A$35,C361,Vendors!$R$4:$R$35,"FLAG")+COUNTIFS(Vendors!$A$4:$A$35,C361,Vendors!$N$4:$N$35,"FLAG")&gt;0,"FLAG","")</f>
        <v/>
      </c>
      <c r="P361" s="10">
        <f t="shared" si="41"/>
        <v>7</v>
      </c>
    </row>
    <row r="362" spans="1:16" x14ac:dyDescent="0.3">
      <c r="A362" t="s">
        <v>4702</v>
      </c>
      <c r="B362" s="7">
        <v>46041</v>
      </c>
      <c r="C362" t="s">
        <v>311</v>
      </c>
      <c r="D362" t="s">
        <v>4284</v>
      </c>
      <c r="E362">
        <v>4582746.5999999996</v>
      </c>
      <c r="F362" t="s">
        <v>4342</v>
      </c>
      <c r="G362" t="s">
        <v>1552</v>
      </c>
      <c r="H362" t="s">
        <v>196</v>
      </c>
      <c r="I362" s="10">
        <f t="shared" si="35"/>
        <v>1</v>
      </c>
      <c r="J362" s="12">
        <f t="shared" si="36"/>
        <v>4582746.5999999996</v>
      </c>
      <c r="K362" s="10" t="str">
        <f t="shared" si="37"/>
        <v/>
      </c>
      <c r="L362" s="10" t="str">
        <f t="shared" si="38"/>
        <v/>
      </c>
      <c r="M362" s="10" t="str">
        <f t="shared" si="39"/>
        <v/>
      </c>
      <c r="N362" s="10" t="str">
        <f t="shared" si="40"/>
        <v/>
      </c>
      <c r="O362" s="10" t="str">
        <f>IF(COUNTIFS(Vendors!$A$4:$A$35,C362,Vendors!$R$4:$R$35,"FLAG")+COUNTIFS(Vendors!$A$4:$A$35,C362,Vendors!$N$4:$N$35,"FLAG")&gt;0,"FLAG","")</f>
        <v/>
      </c>
      <c r="P362" s="10">
        <f t="shared" si="41"/>
        <v>4</v>
      </c>
    </row>
    <row r="363" spans="1:16" x14ac:dyDescent="0.3">
      <c r="A363" t="s">
        <v>4703</v>
      </c>
      <c r="B363" s="7">
        <v>46041</v>
      </c>
      <c r="C363" t="s">
        <v>224</v>
      </c>
      <c r="D363" t="s">
        <v>3824</v>
      </c>
      <c r="E363">
        <v>1216372</v>
      </c>
      <c r="F363" t="s">
        <v>4342</v>
      </c>
      <c r="G363" t="s">
        <v>1552</v>
      </c>
      <c r="H363" t="s">
        <v>196</v>
      </c>
      <c r="I363" s="10">
        <f t="shared" si="35"/>
        <v>2</v>
      </c>
      <c r="J363" s="12">
        <f t="shared" si="36"/>
        <v>2087006.33</v>
      </c>
      <c r="K363" s="10" t="str">
        <f t="shared" si="37"/>
        <v/>
      </c>
      <c r="L363" s="10" t="str">
        <f t="shared" si="38"/>
        <v/>
      </c>
      <c r="M363" s="10" t="str">
        <f t="shared" si="39"/>
        <v/>
      </c>
      <c r="N363" s="10" t="str">
        <f t="shared" si="40"/>
        <v/>
      </c>
      <c r="O363" s="10" t="str">
        <f>IF(COUNTIFS(Vendors!$A$4:$A$35,C363,Vendors!$R$4:$R$35,"FLAG")+COUNTIFS(Vendors!$A$4:$A$35,C363,Vendors!$N$4:$N$35,"FLAG")&gt;0,"FLAG","")</f>
        <v/>
      </c>
      <c r="P363" s="10">
        <f t="shared" si="41"/>
        <v>1</v>
      </c>
    </row>
    <row r="364" spans="1:16" x14ac:dyDescent="0.3">
      <c r="A364" t="s">
        <v>4704</v>
      </c>
      <c r="B364" s="7">
        <v>46041</v>
      </c>
      <c r="C364" t="s">
        <v>247</v>
      </c>
      <c r="D364" t="s">
        <v>3401</v>
      </c>
      <c r="E364">
        <v>196648.14</v>
      </c>
      <c r="F364" t="s">
        <v>4342</v>
      </c>
      <c r="G364" t="s">
        <v>1552</v>
      </c>
      <c r="H364" t="s">
        <v>191</v>
      </c>
      <c r="I364" s="10">
        <f t="shared" si="35"/>
        <v>1</v>
      </c>
      <c r="J364" s="12">
        <f t="shared" si="36"/>
        <v>196648.14</v>
      </c>
      <c r="K364" s="10" t="str">
        <f t="shared" si="37"/>
        <v/>
      </c>
      <c r="L364" s="10" t="str">
        <f t="shared" si="38"/>
        <v/>
      </c>
      <c r="M364" s="10" t="str">
        <f t="shared" si="39"/>
        <v/>
      </c>
      <c r="N364" s="10" t="str">
        <f t="shared" si="40"/>
        <v/>
      </c>
      <c r="O364" s="10" t="str">
        <f>IF(COUNTIFS(Vendors!$A$4:$A$35,C364,Vendors!$R$4:$R$35,"FLAG")+COUNTIFS(Vendors!$A$4:$A$35,C364,Vendors!$N$4:$N$35,"FLAG")&gt;0,"FLAG","")</f>
        <v/>
      </c>
      <c r="P364" s="10">
        <f t="shared" si="41"/>
        <v>1</v>
      </c>
    </row>
    <row r="365" spans="1:16" x14ac:dyDescent="0.3">
      <c r="A365" t="s">
        <v>4705</v>
      </c>
      <c r="B365" s="7">
        <v>46041</v>
      </c>
      <c r="C365" t="s">
        <v>224</v>
      </c>
      <c r="D365" t="s">
        <v>3868</v>
      </c>
      <c r="E365">
        <v>870634.33</v>
      </c>
      <c r="F365" t="s">
        <v>4342</v>
      </c>
      <c r="G365" t="s">
        <v>1552</v>
      </c>
      <c r="H365" t="s">
        <v>196</v>
      </c>
      <c r="I365" s="10">
        <f t="shared" si="35"/>
        <v>2</v>
      </c>
      <c r="J365" s="12">
        <f t="shared" si="36"/>
        <v>2087006.33</v>
      </c>
      <c r="K365" s="10" t="str">
        <f t="shared" si="37"/>
        <v/>
      </c>
      <c r="L365" s="10" t="str">
        <f t="shared" si="38"/>
        <v/>
      </c>
      <c r="M365" s="10" t="str">
        <f t="shared" si="39"/>
        <v/>
      </c>
      <c r="N365" s="10" t="str">
        <f t="shared" si="40"/>
        <v/>
      </c>
      <c r="O365" s="10" t="str">
        <f>IF(COUNTIFS(Vendors!$A$4:$A$35,C365,Vendors!$R$4:$R$35,"FLAG")+COUNTIFS(Vendors!$A$4:$A$35,C365,Vendors!$N$4:$N$35,"FLAG")&gt;0,"FLAG","")</f>
        <v/>
      </c>
      <c r="P365" s="10">
        <f t="shared" si="41"/>
        <v>8</v>
      </c>
    </row>
    <row r="366" spans="1:16" x14ac:dyDescent="0.3">
      <c r="A366" t="s">
        <v>4706</v>
      </c>
      <c r="B366" s="7">
        <v>46041</v>
      </c>
      <c r="C366" t="s">
        <v>193</v>
      </c>
      <c r="D366" t="s">
        <v>4294</v>
      </c>
      <c r="E366">
        <v>58742.78</v>
      </c>
      <c r="F366" t="s">
        <v>4342</v>
      </c>
      <c r="G366" t="s">
        <v>1552</v>
      </c>
      <c r="H366" t="s">
        <v>191</v>
      </c>
      <c r="I366" s="10">
        <f t="shared" si="35"/>
        <v>1</v>
      </c>
      <c r="J366" s="12">
        <f t="shared" si="36"/>
        <v>58742.78</v>
      </c>
      <c r="K366" s="10" t="str">
        <f t="shared" si="37"/>
        <v/>
      </c>
      <c r="L366" s="10" t="str">
        <f t="shared" si="38"/>
        <v/>
      </c>
      <c r="M366" s="10" t="str">
        <f t="shared" si="39"/>
        <v/>
      </c>
      <c r="N366" s="10" t="str">
        <f t="shared" si="40"/>
        <v/>
      </c>
      <c r="O366" s="10" t="str">
        <f>IF(COUNTIFS(Vendors!$A$4:$A$35,C366,Vendors!$R$4:$R$35,"FLAG")+COUNTIFS(Vendors!$A$4:$A$35,C366,Vendors!$N$4:$N$35,"FLAG")&gt;0,"FLAG","")</f>
        <v/>
      </c>
      <c r="P366" s="10">
        <f t="shared" si="41"/>
        <v>5</v>
      </c>
    </row>
    <row r="367" spans="1:16" x14ac:dyDescent="0.3">
      <c r="A367" t="s">
        <v>4707</v>
      </c>
      <c r="B367" s="7">
        <v>46042</v>
      </c>
      <c r="C367" t="s">
        <v>224</v>
      </c>
      <c r="D367" t="s">
        <v>3830</v>
      </c>
      <c r="E367">
        <v>1234994.49</v>
      </c>
      <c r="F367" t="s">
        <v>4342</v>
      </c>
      <c r="G367" t="s">
        <v>1552</v>
      </c>
      <c r="H367" t="s">
        <v>196</v>
      </c>
      <c r="I367" s="10">
        <f t="shared" si="35"/>
        <v>1</v>
      </c>
      <c r="J367" s="12">
        <f t="shared" si="36"/>
        <v>1234994.49</v>
      </c>
      <c r="K367" s="10" t="str">
        <f t="shared" si="37"/>
        <v/>
      </c>
      <c r="L367" s="10" t="str">
        <f t="shared" si="38"/>
        <v/>
      </c>
      <c r="M367" s="10" t="str">
        <f t="shared" si="39"/>
        <v/>
      </c>
      <c r="N367" s="10" t="str">
        <f t="shared" si="40"/>
        <v/>
      </c>
      <c r="O367" s="10" t="str">
        <f>IF(COUNTIFS(Vendors!$A$4:$A$35,C367,Vendors!$R$4:$R$35,"FLAG")+COUNTIFS(Vendors!$A$4:$A$35,C367,Vendors!$N$4:$N$35,"FLAG")&gt;0,"FLAG","")</f>
        <v/>
      </c>
      <c r="P367" s="10">
        <f t="shared" si="41"/>
        <v>1</v>
      </c>
    </row>
    <row r="368" spans="1:16" x14ac:dyDescent="0.3">
      <c r="A368" t="s">
        <v>4708</v>
      </c>
      <c r="B368" s="7">
        <v>46042</v>
      </c>
      <c r="C368" t="s">
        <v>326</v>
      </c>
      <c r="D368" t="s">
        <v>3681</v>
      </c>
      <c r="E368">
        <v>1616474.15</v>
      </c>
      <c r="F368" t="s">
        <v>4342</v>
      </c>
      <c r="G368" t="s">
        <v>1552</v>
      </c>
      <c r="H368" t="s">
        <v>196</v>
      </c>
      <c r="I368" s="10">
        <f t="shared" si="35"/>
        <v>1</v>
      </c>
      <c r="J368" s="12">
        <f t="shared" si="36"/>
        <v>1616474.15</v>
      </c>
      <c r="K368" s="10" t="str">
        <f t="shared" si="37"/>
        <v/>
      </c>
      <c r="L368" s="10" t="str">
        <f t="shared" si="38"/>
        <v/>
      </c>
      <c r="M368" s="10" t="str">
        <f t="shared" si="39"/>
        <v/>
      </c>
      <c r="N368" s="10" t="str">
        <f t="shared" si="40"/>
        <v/>
      </c>
      <c r="O368" s="10" t="str">
        <f>IF(COUNTIFS(Vendors!$A$4:$A$35,C368,Vendors!$R$4:$R$35,"FLAG")+COUNTIFS(Vendors!$A$4:$A$35,C368,Vendors!$N$4:$N$35,"FLAG")&gt;0,"FLAG","")</f>
        <v/>
      </c>
      <c r="P368" s="10">
        <f t="shared" si="41"/>
        <v>1</v>
      </c>
    </row>
    <row r="369" spans="1:16" x14ac:dyDescent="0.3">
      <c r="A369" t="s">
        <v>4709</v>
      </c>
      <c r="B369" s="7">
        <v>46043</v>
      </c>
      <c r="C369" t="s">
        <v>340</v>
      </c>
      <c r="D369" t="s">
        <v>4020</v>
      </c>
      <c r="E369">
        <v>3780472.77</v>
      </c>
      <c r="F369" t="s">
        <v>4342</v>
      </c>
      <c r="G369" t="s">
        <v>1552</v>
      </c>
      <c r="H369" t="s">
        <v>196</v>
      </c>
      <c r="I369" s="10">
        <f t="shared" si="35"/>
        <v>1</v>
      </c>
      <c r="J369" s="12">
        <f t="shared" si="36"/>
        <v>3780472.77</v>
      </c>
      <c r="K369" s="10" t="str">
        <f t="shared" si="37"/>
        <v/>
      </c>
      <c r="L369" s="10" t="str">
        <f t="shared" si="38"/>
        <v/>
      </c>
      <c r="M369" s="10" t="str">
        <f t="shared" si="39"/>
        <v/>
      </c>
      <c r="N369" s="10" t="str">
        <f t="shared" si="40"/>
        <v/>
      </c>
      <c r="O369" s="10" t="str">
        <f>IF(COUNTIFS(Vendors!$A$4:$A$35,C369,Vendors!$R$4:$R$35,"FLAG")+COUNTIFS(Vendors!$A$4:$A$35,C369,Vendors!$N$4:$N$35,"FLAG")&gt;0,"FLAG","")</f>
        <v/>
      </c>
      <c r="P369" s="10">
        <f t="shared" si="41"/>
        <v>3</v>
      </c>
    </row>
    <row r="370" spans="1:16" x14ac:dyDescent="0.3">
      <c r="A370" t="s">
        <v>4710</v>
      </c>
      <c r="B370" s="7">
        <v>46044</v>
      </c>
      <c r="C370" t="s">
        <v>244</v>
      </c>
      <c r="D370" t="s">
        <v>3295</v>
      </c>
      <c r="E370">
        <v>0</v>
      </c>
      <c r="F370" t="s">
        <v>4342</v>
      </c>
      <c r="G370" t="s">
        <v>1552</v>
      </c>
      <c r="H370" t="s">
        <v>191</v>
      </c>
      <c r="I370" s="10">
        <f t="shared" si="35"/>
        <v>1</v>
      </c>
      <c r="J370" s="12">
        <f t="shared" si="36"/>
        <v>0</v>
      </c>
      <c r="K370" s="10" t="str">
        <f t="shared" si="37"/>
        <v/>
      </c>
      <c r="L370" s="10" t="str">
        <f t="shared" si="38"/>
        <v/>
      </c>
      <c r="M370" s="10" t="str">
        <f t="shared" si="39"/>
        <v/>
      </c>
      <c r="N370" s="10" t="str">
        <f t="shared" si="40"/>
        <v/>
      </c>
      <c r="O370" s="10" t="str">
        <f>IF(COUNTIFS(Vendors!$A$4:$A$35,C370,Vendors!$R$4:$R$35,"FLAG")+COUNTIFS(Vendors!$A$4:$A$35,C370,Vendors!$N$4:$N$35,"FLAG")&gt;0,"FLAG","")</f>
        <v/>
      </c>
      <c r="P370" s="10">
        <f t="shared" si="41"/>
        <v>0</v>
      </c>
    </row>
    <row r="371" spans="1:16" x14ac:dyDescent="0.3">
      <c r="A371" t="s">
        <v>4711</v>
      </c>
      <c r="B371" s="7">
        <v>46044</v>
      </c>
      <c r="C371" t="s">
        <v>235</v>
      </c>
      <c r="D371" t="s">
        <v>3522</v>
      </c>
      <c r="E371">
        <v>70423.570000000007</v>
      </c>
      <c r="F371" t="s">
        <v>4342</v>
      </c>
      <c r="G371" t="s">
        <v>1552</v>
      </c>
      <c r="H371" t="s">
        <v>191</v>
      </c>
      <c r="I371" s="10">
        <f t="shared" si="35"/>
        <v>1</v>
      </c>
      <c r="J371" s="12">
        <f t="shared" si="36"/>
        <v>70423.570000000007</v>
      </c>
      <c r="K371" s="10" t="str">
        <f t="shared" si="37"/>
        <v/>
      </c>
      <c r="L371" s="10" t="str">
        <f t="shared" si="38"/>
        <v/>
      </c>
      <c r="M371" s="10" t="str">
        <f t="shared" si="39"/>
        <v/>
      </c>
      <c r="N371" s="10" t="str">
        <f t="shared" si="40"/>
        <v/>
      </c>
      <c r="O371" s="10" t="str">
        <f>IF(COUNTIFS(Vendors!$A$4:$A$35,C371,Vendors!$R$4:$R$35,"FLAG")+COUNTIFS(Vendors!$A$4:$A$35,C371,Vendors!$N$4:$N$35,"FLAG")&gt;0,"FLAG","")</f>
        <v/>
      </c>
      <c r="P371" s="10">
        <f t="shared" si="41"/>
        <v>7</v>
      </c>
    </row>
    <row r="372" spans="1:16" x14ac:dyDescent="0.3">
      <c r="A372" t="s">
        <v>4712</v>
      </c>
      <c r="B372" s="7">
        <v>46044</v>
      </c>
      <c r="C372" t="s">
        <v>323</v>
      </c>
      <c r="D372" t="s">
        <v>3379</v>
      </c>
      <c r="E372">
        <v>2915542.73</v>
      </c>
      <c r="F372" t="s">
        <v>4342</v>
      </c>
      <c r="G372" t="s">
        <v>1552</v>
      </c>
      <c r="H372" t="s">
        <v>196</v>
      </c>
      <c r="I372" s="10">
        <f t="shared" si="35"/>
        <v>1</v>
      </c>
      <c r="J372" s="12">
        <f t="shared" si="36"/>
        <v>2915542.73</v>
      </c>
      <c r="K372" s="10" t="str">
        <f t="shared" si="37"/>
        <v/>
      </c>
      <c r="L372" s="10" t="str">
        <f t="shared" si="38"/>
        <v/>
      </c>
      <c r="M372" s="10" t="str">
        <f t="shared" si="39"/>
        <v/>
      </c>
      <c r="N372" s="10" t="str">
        <f t="shared" si="40"/>
        <v/>
      </c>
      <c r="O372" s="10" t="str">
        <f>IF(COUNTIFS(Vendors!$A$4:$A$35,C372,Vendors!$R$4:$R$35,"FLAG")+COUNTIFS(Vendors!$A$4:$A$35,C372,Vendors!$N$4:$N$35,"FLAG")&gt;0,"FLAG","")</f>
        <v/>
      </c>
      <c r="P372" s="10">
        <f t="shared" si="41"/>
        <v>2</v>
      </c>
    </row>
    <row r="373" spans="1:16" x14ac:dyDescent="0.3">
      <c r="A373" t="s">
        <v>4713</v>
      </c>
      <c r="B373" s="7">
        <v>46045</v>
      </c>
      <c r="C373" t="s">
        <v>239</v>
      </c>
      <c r="D373" t="s">
        <v>3698</v>
      </c>
      <c r="E373">
        <v>102889.54</v>
      </c>
      <c r="F373" t="s">
        <v>4342</v>
      </c>
      <c r="G373" t="s">
        <v>1552</v>
      </c>
      <c r="H373" t="s">
        <v>191</v>
      </c>
      <c r="I373" s="10">
        <f t="shared" si="35"/>
        <v>1</v>
      </c>
      <c r="J373" s="12">
        <f t="shared" si="36"/>
        <v>102889.54</v>
      </c>
      <c r="K373" s="10" t="str">
        <f t="shared" si="37"/>
        <v/>
      </c>
      <c r="L373" s="10" t="str">
        <f t="shared" si="38"/>
        <v/>
      </c>
      <c r="M373" s="10" t="str">
        <f t="shared" si="39"/>
        <v/>
      </c>
      <c r="N373" s="10" t="str">
        <f t="shared" si="40"/>
        <v/>
      </c>
      <c r="O373" s="10" t="str">
        <f>IF(COUNTIFS(Vendors!$A$4:$A$35,C373,Vendors!$R$4:$R$35,"FLAG")+COUNTIFS(Vendors!$A$4:$A$35,C373,Vendors!$N$4:$N$35,"FLAG")&gt;0,"FLAG","")</f>
        <v/>
      </c>
      <c r="P373" s="10">
        <f t="shared" si="41"/>
        <v>1</v>
      </c>
    </row>
    <row r="374" spans="1:16" x14ac:dyDescent="0.3">
      <c r="A374" t="s">
        <v>4714</v>
      </c>
      <c r="B374" s="7">
        <v>46046</v>
      </c>
      <c r="C374" t="s">
        <v>253</v>
      </c>
      <c r="D374" t="s">
        <v>4072</v>
      </c>
      <c r="E374">
        <v>70849.960000000006</v>
      </c>
      <c r="F374" t="s">
        <v>4342</v>
      </c>
      <c r="G374" t="s">
        <v>1552</v>
      </c>
      <c r="H374" t="s">
        <v>191</v>
      </c>
      <c r="I374" s="10">
        <f t="shared" si="35"/>
        <v>2</v>
      </c>
      <c r="J374" s="12">
        <f t="shared" si="36"/>
        <v>395032.52</v>
      </c>
      <c r="K374" s="10" t="str">
        <f t="shared" si="37"/>
        <v>FLAG</v>
      </c>
      <c r="L374" s="10" t="str">
        <f t="shared" si="38"/>
        <v/>
      </c>
      <c r="M374" s="10" t="str">
        <f t="shared" si="39"/>
        <v/>
      </c>
      <c r="N374" s="10" t="str">
        <f t="shared" si="40"/>
        <v/>
      </c>
      <c r="O374" s="10" t="str">
        <f>IF(COUNTIFS(Vendors!$A$4:$A$35,C374,Vendors!$R$4:$R$35,"FLAG")+COUNTIFS(Vendors!$A$4:$A$35,C374,Vendors!$N$4:$N$35,"FLAG")&gt;0,"FLAG","")</f>
        <v/>
      </c>
      <c r="P374" s="10">
        <f t="shared" si="41"/>
        <v>7</v>
      </c>
    </row>
    <row r="375" spans="1:16" x14ac:dyDescent="0.3">
      <c r="A375" t="s">
        <v>4715</v>
      </c>
      <c r="B375" s="7">
        <v>46046</v>
      </c>
      <c r="C375" t="s">
        <v>224</v>
      </c>
      <c r="D375" t="s">
        <v>3928</v>
      </c>
      <c r="E375">
        <v>444299.48</v>
      </c>
      <c r="F375" t="s">
        <v>4342</v>
      </c>
      <c r="G375" t="s">
        <v>1552</v>
      </c>
      <c r="H375" t="s">
        <v>196</v>
      </c>
      <c r="I375" s="10">
        <f t="shared" si="35"/>
        <v>1</v>
      </c>
      <c r="J375" s="12">
        <f t="shared" si="36"/>
        <v>444299.48</v>
      </c>
      <c r="K375" s="10" t="str">
        <f t="shared" si="37"/>
        <v/>
      </c>
      <c r="L375" s="10" t="str">
        <f t="shared" si="38"/>
        <v/>
      </c>
      <c r="M375" s="10" t="str">
        <f t="shared" si="39"/>
        <v/>
      </c>
      <c r="N375" s="10" t="str">
        <f t="shared" si="40"/>
        <v/>
      </c>
      <c r="O375" s="10" t="str">
        <f>IF(COUNTIFS(Vendors!$A$4:$A$35,C375,Vendors!$R$4:$R$35,"FLAG")+COUNTIFS(Vendors!$A$4:$A$35,C375,Vendors!$N$4:$N$35,"FLAG")&gt;0,"FLAG","")</f>
        <v/>
      </c>
      <c r="P375" s="10">
        <f t="shared" si="41"/>
        <v>4</v>
      </c>
    </row>
    <row r="376" spans="1:16" x14ac:dyDescent="0.3">
      <c r="A376" t="s">
        <v>4716</v>
      </c>
      <c r="B376" s="7">
        <v>46046</v>
      </c>
      <c r="C376" t="s">
        <v>253</v>
      </c>
      <c r="D376" t="s">
        <v>4164</v>
      </c>
      <c r="E376">
        <v>324182.56</v>
      </c>
      <c r="F376" t="s">
        <v>4342</v>
      </c>
      <c r="G376" t="s">
        <v>1552</v>
      </c>
      <c r="H376" t="s">
        <v>196</v>
      </c>
      <c r="I376" s="10">
        <f t="shared" si="35"/>
        <v>2</v>
      </c>
      <c r="J376" s="12">
        <f t="shared" si="36"/>
        <v>395032.52</v>
      </c>
      <c r="K376" s="10" t="str">
        <f t="shared" si="37"/>
        <v/>
      </c>
      <c r="L376" s="10" t="str">
        <f t="shared" si="38"/>
        <v/>
      </c>
      <c r="M376" s="10" t="str">
        <f t="shared" si="39"/>
        <v/>
      </c>
      <c r="N376" s="10" t="str">
        <f t="shared" si="40"/>
        <v/>
      </c>
      <c r="O376" s="10" t="str">
        <f>IF(COUNTIFS(Vendors!$A$4:$A$35,C376,Vendors!$R$4:$R$35,"FLAG")+COUNTIFS(Vendors!$A$4:$A$35,C376,Vendors!$N$4:$N$35,"FLAG")&gt;0,"FLAG","")</f>
        <v/>
      </c>
      <c r="P376" s="10">
        <f t="shared" si="41"/>
        <v>3</v>
      </c>
    </row>
    <row r="377" spans="1:16" x14ac:dyDescent="0.3">
      <c r="A377" t="s">
        <v>4717</v>
      </c>
      <c r="B377" s="7">
        <v>46046</v>
      </c>
      <c r="C377" t="s">
        <v>220</v>
      </c>
      <c r="D377" t="s">
        <v>3520</v>
      </c>
      <c r="E377">
        <v>389801.7</v>
      </c>
      <c r="F377" t="s">
        <v>4342</v>
      </c>
      <c r="G377" t="s">
        <v>1552</v>
      </c>
      <c r="H377" t="s">
        <v>196</v>
      </c>
      <c r="I377" s="10">
        <f t="shared" si="35"/>
        <v>1</v>
      </c>
      <c r="J377" s="12">
        <f t="shared" si="36"/>
        <v>389801.7</v>
      </c>
      <c r="K377" s="10" t="str">
        <f t="shared" si="37"/>
        <v/>
      </c>
      <c r="L377" s="10" t="str">
        <f t="shared" si="38"/>
        <v/>
      </c>
      <c r="M377" s="10" t="str">
        <f t="shared" si="39"/>
        <v/>
      </c>
      <c r="N377" s="10" t="str">
        <f t="shared" si="40"/>
        <v/>
      </c>
      <c r="O377" s="10" t="str">
        <f>IF(COUNTIFS(Vendors!$A$4:$A$35,C377,Vendors!$R$4:$R$35,"FLAG")+COUNTIFS(Vendors!$A$4:$A$35,C377,Vendors!$N$4:$N$35,"FLAG")&gt;0,"FLAG","")</f>
        <v/>
      </c>
      <c r="P377" s="10">
        <f t="shared" si="41"/>
        <v>3</v>
      </c>
    </row>
    <row r="378" spans="1:16" x14ac:dyDescent="0.3">
      <c r="A378" t="s">
        <v>4718</v>
      </c>
      <c r="B378" s="7">
        <v>46046</v>
      </c>
      <c r="C378" t="s">
        <v>235</v>
      </c>
      <c r="D378" t="s">
        <v>3461</v>
      </c>
      <c r="E378">
        <v>130880.44</v>
      </c>
      <c r="F378" t="s">
        <v>4342</v>
      </c>
      <c r="G378" t="s">
        <v>1552</v>
      </c>
      <c r="H378" t="s">
        <v>191</v>
      </c>
      <c r="I378" s="10">
        <f t="shared" si="35"/>
        <v>1</v>
      </c>
      <c r="J378" s="12">
        <f t="shared" si="36"/>
        <v>130880.44</v>
      </c>
      <c r="K378" s="10" t="str">
        <f t="shared" si="37"/>
        <v/>
      </c>
      <c r="L378" s="10" t="str">
        <f t="shared" si="38"/>
        <v/>
      </c>
      <c r="M378" s="10" t="str">
        <f t="shared" si="39"/>
        <v/>
      </c>
      <c r="N378" s="10" t="str">
        <f t="shared" si="40"/>
        <v/>
      </c>
      <c r="O378" s="10" t="str">
        <f>IF(COUNTIFS(Vendors!$A$4:$A$35,C378,Vendors!$R$4:$R$35,"FLAG")+COUNTIFS(Vendors!$A$4:$A$35,C378,Vendors!$N$4:$N$35,"FLAG")&gt;0,"FLAG","")</f>
        <v/>
      </c>
      <c r="P378" s="10">
        <f t="shared" si="41"/>
        <v>1</v>
      </c>
    </row>
    <row r="379" spans="1:16" x14ac:dyDescent="0.3">
      <c r="A379" t="s">
        <v>4719</v>
      </c>
      <c r="B379" s="7">
        <v>46050</v>
      </c>
      <c r="C379" t="s">
        <v>326</v>
      </c>
      <c r="D379" t="s">
        <v>3798</v>
      </c>
      <c r="E379">
        <v>1181738.8</v>
      </c>
      <c r="F379" t="s">
        <v>4342</v>
      </c>
      <c r="G379" t="s">
        <v>1552</v>
      </c>
      <c r="H379" t="s">
        <v>196</v>
      </c>
      <c r="I379" s="10">
        <f t="shared" si="35"/>
        <v>1</v>
      </c>
      <c r="J379" s="12">
        <f t="shared" si="36"/>
        <v>1181738.8</v>
      </c>
      <c r="K379" s="10" t="str">
        <f t="shared" si="37"/>
        <v/>
      </c>
      <c r="L379" s="10" t="str">
        <f t="shared" si="38"/>
        <v/>
      </c>
      <c r="M379" s="10" t="str">
        <f t="shared" si="39"/>
        <v/>
      </c>
      <c r="N379" s="10" t="str">
        <f t="shared" si="40"/>
        <v/>
      </c>
      <c r="O379" s="10" t="str">
        <f>IF(COUNTIFS(Vendors!$A$4:$A$35,C379,Vendors!$R$4:$R$35,"FLAG")+COUNTIFS(Vendors!$A$4:$A$35,C379,Vendors!$N$4:$N$35,"FLAG")&gt;0,"FLAG","")</f>
        <v/>
      </c>
      <c r="P379" s="10">
        <f t="shared" si="41"/>
        <v>1</v>
      </c>
    </row>
    <row r="380" spans="1:16" x14ac:dyDescent="0.3">
      <c r="A380" t="s">
        <v>4720</v>
      </c>
      <c r="B380" s="7">
        <v>46052</v>
      </c>
      <c r="C380" t="s">
        <v>277</v>
      </c>
      <c r="D380" t="s">
        <v>4064</v>
      </c>
      <c r="E380">
        <v>192966.56</v>
      </c>
      <c r="F380" t="s">
        <v>4342</v>
      </c>
      <c r="G380" t="s">
        <v>1552</v>
      </c>
      <c r="H380" t="s">
        <v>191</v>
      </c>
      <c r="I380" s="10">
        <f t="shared" si="35"/>
        <v>2</v>
      </c>
      <c r="J380" s="12">
        <f t="shared" si="36"/>
        <v>732302.10000000009</v>
      </c>
      <c r="K380" s="10" t="str">
        <f t="shared" si="37"/>
        <v>FLAG</v>
      </c>
      <c r="L380" s="10" t="str">
        <f t="shared" si="38"/>
        <v/>
      </c>
      <c r="M380" s="10" t="str">
        <f t="shared" si="39"/>
        <v/>
      </c>
      <c r="N380" s="10" t="str">
        <f t="shared" si="40"/>
        <v/>
      </c>
      <c r="O380" s="10" t="str">
        <f>IF(COUNTIFS(Vendors!$A$4:$A$35,C380,Vendors!$R$4:$R$35,"FLAG")+COUNTIFS(Vendors!$A$4:$A$35,C380,Vendors!$N$4:$N$35,"FLAG")&gt;0,"FLAG","")</f>
        <v/>
      </c>
      <c r="P380" s="10">
        <f t="shared" si="41"/>
        <v>1</v>
      </c>
    </row>
    <row r="381" spans="1:16" x14ac:dyDescent="0.3">
      <c r="A381" t="s">
        <v>4721</v>
      </c>
      <c r="B381" s="7">
        <v>46052</v>
      </c>
      <c r="C381" t="s">
        <v>277</v>
      </c>
      <c r="D381" t="s">
        <v>3339</v>
      </c>
      <c r="E381">
        <v>539335.54</v>
      </c>
      <c r="F381" t="s">
        <v>4342</v>
      </c>
      <c r="G381" t="s">
        <v>1552</v>
      </c>
      <c r="H381" t="s">
        <v>196</v>
      </c>
      <c r="I381" s="10">
        <f t="shared" si="35"/>
        <v>2</v>
      </c>
      <c r="J381" s="12">
        <f t="shared" si="36"/>
        <v>732302.10000000009</v>
      </c>
      <c r="K381" s="10" t="str">
        <f t="shared" si="37"/>
        <v/>
      </c>
      <c r="L381" s="10" t="str">
        <f t="shared" si="38"/>
        <v/>
      </c>
      <c r="M381" s="10" t="str">
        <f t="shared" si="39"/>
        <v/>
      </c>
      <c r="N381" s="10" t="str">
        <f t="shared" si="40"/>
        <v/>
      </c>
      <c r="O381" s="10" t="str">
        <f>IF(COUNTIFS(Vendors!$A$4:$A$35,C381,Vendors!$R$4:$R$35,"FLAG")+COUNTIFS(Vendors!$A$4:$A$35,C381,Vendors!$N$4:$N$35,"FLAG")&gt;0,"FLAG","")</f>
        <v/>
      </c>
      <c r="P381" s="10">
        <f t="shared" si="41"/>
        <v>5</v>
      </c>
    </row>
    <row r="382" spans="1:16" x14ac:dyDescent="0.3">
      <c r="A382" t="s">
        <v>4722</v>
      </c>
      <c r="B382" s="7">
        <v>46053</v>
      </c>
      <c r="C382" t="s">
        <v>239</v>
      </c>
      <c r="D382" t="s">
        <v>3257</v>
      </c>
      <c r="E382">
        <v>52835.28</v>
      </c>
      <c r="F382" t="s">
        <v>4342</v>
      </c>
      <c r="G382" t="s">
        <v>1552</v>
      </c>
      <c r="H382" t="s">
        <v>191</v>
      </c>
      <c r="I382" s="10">
        <f t="shared" si="35"/>
        <v>1</v>
      </c>
      <c r="J382" s="12">
        <f t="shared" si="36"/>
        <v>52835.28</v>
      </c>
      <c r="K382" s="10" t="str">
        <f t="shared" si="37"/>
        <v/>
      </c>
      <c r="L382" s="10" t="str">
        <f t="shared" si="38"/>
        <v/>
      </c>
      <c r="M382" s="10" t="str">
        <f t="shared" si="39"/>
        <v/>
      </c>
      <c r="N382" s="10" t="str">
        <f t="shared" si="40"/>
        <v/>
      </c>
      <c r="O382" s="10" t="str">
        <f>IF(COUNTIFS(Vendors!$A$4:$A$35,C382,Vendors!$R$4:$R$35,"FLAG")+COUNTIFS(Vendors!$A$4:$A$35,C382,Vendors!$N$4:$N$35,"FLAG")&gt;0,"FLAG","")</f>
        <v/>
      </c>
      <c r="P382" s="10">
        <f t="shared" si="41"/>
        <v>5</v>
      </c>
    </row>
    <row r="383" spans="1:16" x14ac:dyDescent="0.3">
      <c r="A383" t="s">
        <v>4723</v>
      </c>
      <c r="B383" s="7">
        <v>46055</v>
      </c>
      <c r="C383" t="s">
        <v>220</v>
      </c>
      <c r="D383" t="s">
        <v>3764</v>
      </c>
      <c r="E383">
        <v>305318.68</v>
      </c>
      <c r="F383" t="s">
        <v>4342</v>
      </c>
      <c r="G383" t="s">
        <v>1552</v>
      </c>
      <c r="H383" t="s">
        <v>196</v>
      </c>
      <c r="I383" s="10">
        <f t="shared" si="35"/>
        <v>1</v>
      </c>
      <c r="J383" s="12">
        <f t="shared" si="36"/>
        <v>305318.68</v>
      </c>
      <c r="K383" s="10" t="str">
        <f t="shared" si="37"/>
        <v/>
      </c>
      <c r="L383" s="10" t="str">
        <f t="shared" si="38"/>
        <v/>
      </c>
      <c r="M383" s="10" t="str">
        <f t="shared" si="39"/>
        <v/>
      </c>
      <c r="N383" s="10" t="str">
        <f t="shared" si="40"/>
        <v/>
      </c>
      <c r="O383" s="10" t="str">
        <f>IF(COUNTIFS(Vendors!$A$4:$A$35,C383,Vendors!$R$4:$R$35,"FLAG")+COUNTIFS(Vendors!$A$4:$A$35,C383,Vendors!$N$4:$N$35,"FLAG")&gt;0,"FLAG","")</f>
        <v/>
      </c>
      <c r="P383" s="10">
        <f t="shared" si="41"/>
        <v>3</v>
      </c>
    </row>
    <row r="384" spans="1:16" x14ac:dyDescent="0.3">
      <c r="A384" t="s">
        <v>4724</v>
      </c>
      <c r="B384" s="7">
        <v>46055</v>
      </c>
      <c r="C384" t="s">
        <v>229</v>
      </c>
      <c r="D384" t="s">
        <v>4188</v>
      </c>
      <c r="E384">
        <v>989333.36</v>
      </c>
      <c r="F384" t="s">
        <v>4342</v>
      </c>
      <c r="G384" t="s">
        <v>1552</v>
      </c>
      <c r="H384" t="s">
        <v>196</v>
      </c>
      <c r="I384" s="10">
        <f t="shared" si="35"/>
        <v>1</v>
      </c>
      <c r="J384" s="12">
        <f t="shared" si="36"/>
        <v>989333.36</v>
      </c>
      <c r="K384" s="10" t="str">
        <f t="shared" si="37"/>
        <v/>
      </c>
      <c r="L384" s="10" t="str">
        <f t="shared" si="38"/>
        <v/>
      </c>
      <c r="M384" s="10" t="str">
        <f t="shared" si="39"/>
        <v/>
      </c>
      <c r="N384" s="10" t="str">
        <f t="shared" si="40"/>
        <v/>
      </c>
      <c r="O384" s="10" t="str">
        <f>IF(COUNTIFS(Vendors!$A$4:$A$35,C384,Vendors!$R$4:$R$35,"FLAG")+COUNTIFS(Vendors!$A$4:$A$35,C384,Vendors!$N$4:$N$35,"FLAG")&gt;0,"FLAG","")</f>
        <v/>
      </c>
      <c r="P384" s="10">
        <f t="shared" si="41"/>
        <v>9</v>
      </c>
    </row>
    <row r="385" spans="1:16" x14ac:dyDescent="0.3">
      <c r="A385" t="s">
        <v>4725</v>
      </c>
      <c r="B385" s="7">
        <v>46055</v>
      </c>
      <c r="C385" t="s">
        <v>210</v>
      </c>
      <c r="D385" t="s">
        <v>3489</v>
      </c>
      <c r="E385">
        <v>206145.39</v>
      </c>
      <c r="F385" t="s">
        <v>4342</v>
      </c>
      <c r="G385" t="s">
        <v>1552</v>
      </c>
      <c r="H385" t="s">
        <v>196</v>
      </c>
      <c r="I385" s="10">
        <f t="shared" si="35"/>
        <v>1</v>
      </c>
      <c r="J385" s="12">
        <f t="shared" si="36"/>
        <v>206145.39</v>
      </c>
      <c r="K385" s="10" t="str">
        <f t="shared" si="37"/>
        <v/>
      </c>
      <c r="L385" s="10" t="str">
        <f t="shared" si="38"/>
        <v/>
      </c>
      <c r="M385" s="10" t="str">
        <f t="shared" si="39"/>
        <v/>
      </c>
      <c r="N385" s="10" t="str">
        <f t="shared" si="40"/>
        <v/>
      </c>
      <c r="O385" s="10" t="str">
        <f>IF(COUNTIFS(Vendors!$A$4:$A$35,C385,Vendors!$R$4:$R$35,"FLAG")+COUNTIFS(Vendors!$A$4:$A$35,C385,Vendors!$N$4:$N$35,"FLAG")&gt;0,"FLAG","")</f>
        <v/>
      </c>
      <c r="P385" s="10">
        <f t="shared" si="41"/>
        <v>2</v>
      </c>
    </row>
    <row r="386" spans="1:16" x14ac:dyDescent="0.3">
      <c r="A386" t="s">
        <v>4726</v>
      </c>
      <c r="B386" s="7">
        <v>46056</v>
      </c>
      <c r="C386" t="s">
        <v>262</v>
      </c>
      <c r="D386" t="s">
        <v>4060</v>
      </c>
      <c r="E386">
        <v>270419.42</v>
      </c>
      <c r="F386" t="s">
        <v>4342</v>
      </c>
      <c r="G386" t="s">
        <v>1552</v>
      </c>
      <c r="H386" t="s">
        <v>196</v>
      </c>
      <c r="I386" s="10">
        <f t="shared" si="35"/>
        <v>1</v>
      </c>
      <c r="J386" s="12">
        <f t="shared" si="36"/>
        <v>270419.42</v>
      </c>
      <c r="K386" s="10" t="str">
        <f t="shared" si="37"/>
        <v/>
      </c>
      <c r="L386" s="10" t="str">
        <f t="shared" si="38"/>
        <v/>
      </c>
      <c r="M386" s="10" t="str">
        <f t="shared" si="39"/>
        <v/>
      </c>
      <c r="N386" s="10" t="str">
        <f t="shared" si="40"/>
        <v/>
      </c>
      <c r="O386" s="10" t="str">
        <f>IF(COUNTIFS(Vendors!$A$4:$A$35,C386,Vendors!$R$4:$R$35,"FLAG")+COUNTIFS(Vendors!$A$4:$A$35,C386,Vendors!$N$4:$N$35,"FLAG")&gt;0,"FLAG","")</f>
        <v/>
      </c>
      <c r="P386" s="10">
        <f t="shared" si="41"/>
        <v>2</v>
      </c>
    </row>
    <row r="387" spans="1:16" x14ac:dyDescent="0.3">
      <c r="A387" t="s">
        <v>4727</v>
      </c>
      <c r="B387" s="7">
        <v>46057</v>
      </c>
      <c r="C387" t="s">
        <v>284</v>
      </c>
      <c r="D387" t="s">
        <v>3526</v>
      </c>
      <c r="E387">
        <v>538832.25</v>
      </c>
      <c r="F387" t="s">
        <v>4342</v>
      </c>
      <c r="G387" t="s">
        <v>1552</v>
      </c>
      <c r="H387" t="s">
        <v>196</v>
      </c>
      <c r="I387" s="10">
        <f t="shared" si="35"/>
        <v>1</v>
      </c>
      <c r="J387" s="12">
        <f t="shared" si="36"/>
        <v>538832.25</v>
      </c>
      <c r="K387" s="10" t="str">
        <f t="shared" si="37"/>
        <v/>
      </c>
      <c r="L387" s="10" t="str">
        <f t="shared" si="38"/>
        <v/>
      </c>
      <c r="M387" s="10" t="str">
        <f t="shared" si="39"/>
        <v/>
      </c>
      <c r="N387" s="10" t="str">
        <f t="shared" si="40"/>
        <v/>
      </c>
      <c r="O387" s="10" t="str">
        <f>IF(COUNTIFS(Vendors!$A$4:$A$35,C387,Vendors!$R$4:$R$35,"FLAG")+COUNTIFS(Vendors!$A$4:$A$35,C387,Vendors!$N$4:$N$35,"FLAG")&gt;0,"FLAG","")</f>
        <v/>
      </c>
      <c r="P387" s="10">
        <f t="shared" si="41"/>
        <v>5</v>
      </c>
    </row>
    <row r="388" spans="1:16" x14ac:dyDescent="0.3">
      <c r="A388" t="s">
        <v>4728</v>
      </c>
      <c r="B388" s="7">
        <v>46058</v>
      </c>
      <c r="C388" t="s">
        <v>235</v>
      </c>
      <c r="D388" t="s">
        <v>3948</v>
      </c>
      <c r="E388">
        <v>73898.77</v>
      </c>
      <c r="F388" t="s">
        <v>4342</v>
      </c>
      <c r="G388" t="s">
        <v>1552</v>
      </c>
      <c r="H388" t="s">
        <v>191</v>
      </c>
      <c r="I388" s="10">
        <f t="shared" ref="I388:I451" si="42">COUNTIFS($C$4:$C$468,C388,$B$4:$B$468,B388)</f>
        <v>1</v>
      </c>
      <c r="J388" s="12">
        <f t="shared" ref="J388:J451" si="43">SUMIFS($E$4:$E$468,$C$4:$C$468,C388,$B$4:$B$468,B388)</f>
        <v>73898.77</v>
      </c>
      <c r="K388" s="10" t="str">
        <f t="shared" ref="K388:K451" si="44">IF(AND(I388&gt;=2,J388&gt;200000,E388&lt;=200000),"FLAG","")</f>
        <v/>
      </c>
      <c r="L388" s="10" t="str">
        <f t="shared" ref="L388:L451" si="45">IF(G388=H388,"FLAG","")</f>
        <v/>
      </c>
      <c r="M388" s="10" t="str">
        <f t="shared" ref="M388:M451" si="46">IF(AND(D388&lt;&gt;"On Account",COUNTIF($D$4:$D$468,D388)&gt;1),"FLAG","")</f>
        <v/>
      </c>
      <c r="N388" s="10" t="str">
        <f t="shared" ref="N388:N451" si="47">IF(WEEKDAY(B388)=1,"FLAG","")</f>
        <v/>
      </c>
      <c r="O388" s="10" t="str">
        <f>IF(COUNTIFS(Vendors!$A$4:$A$35,C388,Vendors!$R$4:$R$35,"FLAG")+COUNTIFS(Vendors!$A$4:$A$35,C388,Vendors!$N$4:$N$35,"FLAG")&gt;0,"FLAG","")</f>
        <v/>
      </c>
      <c r="P388" s="10">
        <f t="shared" ref="P388:P451" si="48">VALUE(LEFT(TEXT(INT(E388),"0"),1))</f>
        <v>7</v>
      </c>
    </row>
    <row r="389" spans="1:16" x14ac:dyDescent="0.3">
      <c r="A389" t="s">
        <v>4729</v>
      </c>
      <c r="B389" s="7">
        <v>46058</v>
      </c>
      <c r="C389" t="s">
        <v>193</v>
      </c>
      <c r="D389" t="s">
        <v>3359</v>
      </c>
      <c r="E389">
        <v>355239.44</v>
      </c>
      <c r="F389" t="s">
        <v>4342</v>
      </c>
      <c r="G389" t="s">
        <v>1552</v>
      </c>
      <c r="H389" t="s">
        <v>196</v>
      </c>
      <c r="I389" s="10">
        <f t="shared" si="42"/>
        <v>1</v>
      </c>
      <c r="J389" s="12">
        <f t="shared" si="43"/>
        <v>355239.44</v>
      </c>
      <c r="K389" s="10" t="str">
        <f t="shared" si="44"/>
        <v/>
      </c>
      <c r="L389" s="10" t="str">
        <f t="shared" si="45"/>
        <v/>
      </c>
      <c r="M389" s="10" t="str">
        <f t="shared" si="46"/>
        <v/>
      </c>
      <c r="N389" s="10" t="str">
        <f t="shared" si="47"/>
        <v/>
      </c>
      <c r="O389" s="10" t="str">
        <f>IF(COUNTIFS(Vendors!$A$4:$A$35,C389,Vendors!$R$4:$R$35,"FLAG")+COUNTIFS(Vendors!$A$4:$A$35,C389,Vendors!$N$4:$N$35,"FLAG")&gt;0,"FLAG","")</f>
        <v/>
      </c>
      <c r="P389" s="10">
        <f t="shared" si="48"/>
        <v>3</v>
      </c>
    </row>
    <row r="390" spans="1:16" x14ac:dyDescent="0.3">
      <c r="A390" t="s">
        <v>4730</v>
      </c>
      <c r="B390" s="7">
        <v>46059</v>
      </c>
      <c r="C390" t="s">
        <v>253</v>
      </c>
      <c r="D390" t="s">
        <v>3431</v>
      </c>
      <c r="E390">
        <v>519975.37</v>
      </c>
      <c r="F390" t="s">
        <v>4342</v>
      </c>
      <c r="G390" t="s">
        <v>1552</v>
      </c>
      <c r="H390" t="s">
        <v>196</v>
      </c>
      <c r="I390" s="10">
        <f t="shared" si="42"/>
        <v>1</v>
      </c>
      <c r="J390" s="12">
        <f t="shared" si="43"/>
        <v>519975.37</v>
      </c>
      <c r="K390" s="10" t="str">
        <f t="shared" si="44"/>
        <v/>
      </c>
      <c r="L390" s="10" t="str">
        <f t="shared" si="45"/>
        <v/>
      </c>
      <c r="M390" s="10" t="str">
        <f t="shared" si="46"/>
        <v/>
      </c>
      <c r="N390" s="10" t="str">
        <f t="shared" si="47"/>
        <v/>
      </c>
      <c r="O390" s="10" t="str">
        <f>IF(COUNTIFS(Vendors!$A$4:$A$35,C390,Vendors!$R$4:$R$35,"FLAG")+COUNTIFS(Vendors!$A$4:$A$35,C390,Vendors!$N$4:$N$35,"FLAG")&gt;0,"FLAG","")</f>
        <v/>
      </c>
      <c r="P390" s="10">
        <f t="shared" si="48"/>
        <v>5</v>
      </c>
    </row>
    <row r="391" spans="1:16" x14ac:dyDescent="0.3">
      <c r="A391" t="s">
        <v>4731</v>
      </c>
      <c r="B391" s="7">
        <v>46059</v>
      </c>
      <c r="C391" t="s">
        <v>218</v>
      </c>
      <c r="D391" t="s">
        <v>4482</v>
      </c>
      <c r="E391">
        <v>195000</v>
      </c>
      <c r="F391" t="s">
        <v>4342</v>
      </c>
      <c r="G391" t="s">
        <v>1552</v>
      </c>
      <c r="H391" t="s">
        <v>191</v>
      </c>
      <c r="I391" s="10">
        <f t="shared" si="42"/>
        <v>3</v>
      </c>
      <c r="J391" s="12">
        <f t="shared" si="43"/>
        <v>582500</v>
      </c>
      <c r="K391" s="10" t="str">
        <f t="shared" si="44"/>
        <v>FLAG</v>
      </c>
      <c r="L391" s="10" t="str">
        <f t="shared" si="45"/>
        <v/>
      </c>
      <c r="M391" s="10" t="str">
        <f t="shared" si="46"/>
        <v/>
      </c>
      <c r="N391" s="10" t="str">
        <f t="shared" si="47"/>
        <v/>
      </c>
      <c r="O391" s="10" t="str">
        <f>IF(COUNTIFS(Vendors!$A$4:$A$35,C391,Vendors!$R$4:$R$35,"FLAG")+COUNTIFS(Vendors!$A$4:$A$35,C391,Vendors!$N$4:$N$35,"FLAG")&gt;0,"FLAG","")</f>
        <v/>
      </c>
      <c r="P391" s="10">
        <f t="shared" si="48"/>
        <v>1</v>
      </c>
    </row>
    <row r="392" spans="1:16" x14ac:dyDescent="0.3">
      <c r="A392" t="s">
        <v>4732</v>
      </c>
      <c r="B392" s="7">
        <v>46059</v>
      </c>
      <c r="C392" t="s">
        <v>218</v>
      </c>
      <c r="D392" t="s">
        <v>4482</v>
      </c>
      <c r="E392">
        <v>198500</v>
      </c>
      <c r="F392" t="s">
        <v>4342</v>
      </c>
      <c r="G392" t="s">
        <v>1552</v>
      </c>
      <c r="H392" t="s">
        <v>191</v>
      </c>
      <c r="I392" s="10">
        <f t="shared" si="42"/>
        <v>3</v>
      </c>
      <c r="J392" s="12">
        <f t="shared" si="43"/>
        <v>582500</v>
      </c>
      <c r="K392" s="10" t="str">
        <f t="shared" si="44"/>
        <v>FLAG</v>
      </c>
      <c r="L392" s="10" t="str">
        <f t="shared" si="45"/>
        <v/>
      </c>
      <c r="M392" s="10" t="str">
        <f t="shared" si="46"/>
        <v/>
      </c>
      <c r="N392" s="10" t="str">
        <f t="shared" si="47"/>
        <v/>
      </c>
      <c r="O392" s="10" t="str">
        <f>IF(COUNTIFS(Vendors!$A$4:$A$35,C392,Vendors!$R$4:$R$35,"FLAG")+COUNTIFS(Vendors!$A$4:$A$35,C392,Vendors!$N$4:$N$35,"FLAG")&gt;0,"FLAG","")</f>
        <v/>
      </c>
      <c r="P392" s="10">
        <f t="shared" si="48"/>
        <v>1</v>
      </c>
    </row>
    <row r="393" spans="1:16" x14ac:dyDescent="0.3">
      <c r="A393" t="s">
        <v>4733</v>
      </c>
      <c r="B393" s="7">
        <v>46059</v>
      </c>
      <c r="C393" t="s">
        <v>218</v>
      </c>
      <c r="D393" t="s">
        <v>4482</v>
      </c>
      <c r="E393">
        <v>189000</v>
      </c>
      <c r="F393" t="s">
        <v>4342</v>
      </c>
      <c r="G393" t="s">
        <v>1552</v>
      </c>
      <c r="H393" t="s">
        <v>191</v>
      </c>
      <c r="I393" s="10">
        <f t="shared" si="42"/>
        <v>3</v>
      </c>
      <c r="J393" s="12">
        <f t="shared" si="43"/>
        <v>582500</v>
      </c>
      <c r="K393" s="10" t="str">
        <f t="shared" si="44"/>
        <v>FLAG</v>
      </c>
      <c r="L393" s="10" t="str">
        <f t="shared" si="45"/>
        <v/>
      </c>
      <c r="M393" s="10" t="str">
        <f t="shared" si="46"/>
        <v/>
      </c>
      <c r="N393" s="10" t="str">
        <f t="shared" si="47"/>
        <v/>
      </c>
      <c r="O393" s="10" t="str">
        <f>IF(COUNTIFS(Vendors!$A$4:$A$35,C393,Vendors!$R$4:$R$35,"FLAG")+COUNTIFS(Vendors!$A$4:$A$35,C393,Vendors!$N$4:$N$35,"FLAG")&gt;0,"FLAG","")</f>
        <v/>
      </c>
      <c r="P393" s="10">
        <f t="shared" si="48"/>
        <v>1</v>
      </c>
    </row>
    <row r="394" spans="1:16" x14ac:dyDescent="0.3">
      <c r="A394" t="s">
        <v>4734</v>
      </c>
      <c r="B394" s="7">
        <v>46059</v>
      </c>
      <c r="C394" t="s">
        <v>229</v>
      </c>
      <c r="D394" t="s">
        <v>4250</v>
      </c>
      <c r="E394">
        <v>102417.32</v>
      </c>
      <c r="F394" t="s">
        <v>4342</v>
      </c>
      <c r="G394" t="s">
        <v>1552</v>
      </c>
      <c r="H394" t="s">
        <v>191</v>
      </c>
      <c r="I394" s="10">
        <f t="shared" si="42"/>
        <v>1</v>
      </c>
      <c r="J394" s="12">
        <f t="shared" si="43"/>
        <v>102417.32</v>
      </c>
      <c r="K394" s="10" t="str">
        <f t="shared" si="44"/>
        <v/>
      </c>
      <c r="L394" s="10" t="str">
        <f t="shared" si="45"/>
        <v/>
      </c>
      <c r="M394" s="10" t="str">
        <f t="shared" si="46"/>
        <v/>
      </c>
      <c r="N394" s="10" t="str">
        <f t="shared" si="47"/>
        <v/>
      </c>
      <c r="O394" s="10" t="str">
        <f>IF(COUNTIFS(Vendors!$A$4:$A$35,C394,Vendors!$R$4:$R$35,"FLAG")+COUNTIFS(Vendors!$A$4:$A$35,C394,Vendors!$N$4:$N$35,"FLAG")&gt;0,"FLAG","")</f>
        <v/>
      </c>
      <c r="P394" s="10">
        <f t="shared" si="48"/>
        <v>1</v>
      </c>
    </row>
    <row r="395" spans="1:16" x14ac:dyDescent="0.3">
      <c r="A395" t="s">
        <v>4735</v>
      </c>
      <c r="B395" s="7">
        <v>46062</v>
      </c>
      <c r="C395" t="s">
        <v>198</v>
      </c>
      <c r="D395" t="s">
        <v>3267</v>
      </c>
      <c r="E395">
        <v>361915.72</v>
      </c>
      <c r="F395" t="s">
        <v>4342</v>
      </c>
      <c r="G395" t="s">
        <v>1552</v>
      </c>
      <c r="H395" t="s">
        <v>196</v>
      </c>
      <c r="I395" s="10">
        <f t="shared" si="42"/>
        <v>1</v>
      </c>
      <c r="J395" s="12">
        <f t="shared" si="43"/>
        <v>361915.72</v>
      </c>
      <c r="K395" s="10" t="str">
        <f t="shared" si="44"/>
        <v/>
      </c>
      <c r="L395" s="10" t="str">
        <f t="shared" si="45"/>
        <v/>
      </c>
      <c r="M395" s="10" t="str">
        <f t="shared" si="46"/>
        <v/>
      </c>
      <c r="N395" s="10" t="str">
        <f t="shared" si="47"/>
        <v/>
      </c>
      <c r="O395" s="10" t="str">
        <f>IF(COUNTIFS(Vendors!$A$4:$A$35,C395,Vendors!$R$4:$R$35,"FLAG")+COUNTIFS(Vendors!$A$4:$A$35,C395,Vendors!$N$4:$N$35,"FLAG")&gt;0,"FLAG","")</f>
        <v/>
      </c>
      <c r="P395" s="10">
        <f t="shared" si="48"/>
        <v>3</v>
      </c>
    </row>
    <row r="396" spans="1:16" x14ac:dyDescent="0.3">
      <c r="A396" t="s">
        <v>4736</v>
      </c>
      <c r="B396" s="7">
        <v>46062</v>
      </c>
      <c r="C396" t="s">
        <v>300</v>
      </c>
      <c r="D396" t="s">
        <v>4240</v>
      </c>
      <c r="E396">
        <v>142588</v>
      </c>
      <c r="F396" t="s">
        <v>4342</v>
      </c>
      <c r="G396" t="s">
        <v>1552</v>
      </c>
      <c r="H396" t="s">
        <v>191</v>
      </c>
      <c r="I396" s="10">
        <f t="shared" si="42"/>
        <v>1</v>
      </c>
      <c r="J396" s="12">
        <f t="shared" si="43"/>
        <v>142588</v>
      </c>
      <c r="K396" s="10" t="str">
        <f t="shared" si="44"/>
        <v/>
      </c>
      <c r="L396" s="10" t="str">
        <f t="shared" si="45"/>
        <v/>
      </c>
      <c r="M396" s="10" t="str">
        <f t="shared" si="46"/>
        <v/>
      </c>
      <c r="N396" s="10" t="str">
        <f t="shared" si="47"/>
        <v/>
      </c>
      <c r="O396" s="10" t="str">
        <f>IF(COUNTIFS(Vendors!$A$4:$A$35,C396,Vendors!$R$4:$R$35,"FLAG")+COUNTIFS(Vendors!$A$4:$A$35,C396,Vendors!$N$4:$N$35,"FLAG")&gt;0,"FLAG","")</f>
        <v/>
      </c>
      <c r="P396" s="10">
        <f t="shared" si="48"/>
        <v>1</v>
      </c>
    </row>
    <row r="397" spans="1:16" x14ac:dyDescent="0.3">
      <c r="A397" t="s">
        <v>4737</v>
      </c>
      <c r="B397" s="7">
        <v>46062</v>
      </c>
      <c r="C397" t="s">
        <v>253</v>
      </c>
      <c r="D397" t="s">
        <v>3249</v>
      </c>
      <c r="E397">
        <v>381105.95</v>
      </c>
      <c r="F397" t="s">
        <v>4342</v>
      </c>
      <c r="G397" t="s">
        <v>1552</v>
      </c>
      <c r="H397" t="s">
        <v>196</v>
      </c>
      <c r="I397" s="10">
        <f t="shared" si="42"/>
        <v>1</v>
      </c>
      <c r="J397" s="12">
        <f t="shared" si="43"/>
        <v>381105.95</v>
      </c>
      <c r="K397" s="10" t="str">
        <f t="shared" si="44"/>
        <v/>
      </c>
      <c r="L397" s="10" t="str">
        <f t="shared" si="45"/>
        <v/>
      </c>
      <c r="M397" s="10" t="str">
        <f t="shared" si="46"/>
        <v/>
      </c>
      <c r="N397" s="10" t="str">
        <f t="shared" si="47"/>
        <v/>
      </c>
      <c r="O397" s="10" t="str">
        <f>IF(COUNTIFS(Vendors!$A$4:$A$35,C397,Vendors!$R$4:$R$35,"FLAG")+COUNTIFS(Vendors!$A$4:$A$35,C397,Vendors!$N$4:$N$35,"FLAG")&gt;0,"FLAG","")</f>
        <v/>
      </c>
      <c r="P397" s="10">
        <f t="shared" si="48"/>
        <v>3</v>
      </c>
    </row>
    <row r="398" spans="1:16" x14ac:dyDescent="0.3">
      <c r="A398" t="s">
        <v>4738</v>
      </c>
      <c r="B398" s="7">
        <v>46064</v>
      </c>
      <c r="C398" t="s">
        <v>231</v>
      </c>
      <c r="D398" t="s">
        <v>4024</v>
      </c>
      <c r="E398">
        <v>411644.62</v>
      </c>
      <c r="F398" t="s">
        <v>4342</v>
      </c>
      <c r="G398" t="s">
        <v>1552</v>
      </c>
      <c r="H398" t="s">
        <v>196</v>
      </c>
      <c r="I398" s="10">
        <f t="shared" si="42"/>
        <v>1</v>
      </c>
      <c r="J398" s="12">
        <f t="shared" si="43"/>
        <v>411644.62</v>
      </c>
      <c r="K398" s="10" t="str">
        <f t="shared" si="44"/>
        <v/>
      </c>
      <c r="L398" s="10" t="str">
        <f t="shared" si="45"/>
        <v/>
      </c>
      <c r="M398" s="10" t="str">
        <f t="shared" si="46"/>
        <v/>
      </c>
      <c r="N398" s="10" t="str">
        <f t="shared" si="47"/>
        <v/>
      </c>
      <c r="O398" s="10" t="str">
        <f>IF(COUNTIFS(Vendors!$A$4:$A$35,C398,Vendors!$R$4:$R$35,"FLAG")+COUNTIFS(Vendors!$A$4:$A$35,C398,Vendors!$N$4:$N$35,"FLAG")&gt;0,"FLAG","")</f>
        <v/>
      </c>
      <c r="P398" s="10">
        <f t="shared" si="48"/>
        <v>4</v>
      </c>
    </row>
    <row r="399" spans="1:16" x14ac:dyDescent="0.3">
      <c r="A399" t="s">
        <v>4739</v>
      </c>
      <c r="B399" s="7">
        <v>46064</v>
      </c>
      <c r="C399" t="s">
        <v>215</v>
      </c>
      <c r="D399" t="s">
        <v>3992</v>
      </c>
      <c r="E399">
        <v>618819.68000000005</v>
      </c>
      <c r="F399" t="s">
        <v>4342</v>
      </c>
      <c r="G399" t="s">
        <v>1552</v>
      </c>
      <c r="H399" t="s">
        <v>196</v>
      </c>
      <c r="I399" s="10">
        <f t="shared" si="42"/>
        <v>1</v>
      </c>
      <c r="J399" s="12">
        <f t="shared" si="43"/>
        <v>618819.68000000005</v>
      </c>
      <c r="K399" s="10" t="str">
        <f t="shared" si="44"/>
        <v/>
      </c>
      <c r="L399" s="10" t="str">
        <f t="shared" si="45"/>
        <v/>
      </c>
      <c r="M399" s="10" t="str">
        <f t="shared" si="46"/>
        <v/>
      </c>
      <c r="N399" s="10" t="str">
        <f t="shared" si="47"/>
        <v/>
      </c>
      <c r="O399" s="10" t="str">
        <f>IF(COUNTIFS(Vendors!$A$4:$A$35,C399,Vendors!$R$4:$R$35,"FLAG")+COUNTIFS(Vendors!$A$4:$A$35,C399,Vendors!$N$4:$N$35,"FLAG")&gt;0,"FLAG","")</f>
        <v/>
      </c>
      <c r="P399" s="10">
        <f t="shared" si="48"/>
        <v>6</v>
      </c>
    </row>
    <row r="400" spans="1:16" x14ac:dyDescent="0.3">
      <c r="A400" t="s">
        <v>4740</v>
      </c>
      <c r="B400" s="7">
        <v>46064</v>
      </c>
      <c r="C400" t="s">
        <v>220</v>
      </c>
      <c r="D400" t="s">
        <v>4048</v>
      </c>
      <c r="E400">
        <v>612878.07999999996</v>
      </c>
      <c r="F400" t="s">
        <v>4342</v>
      </c>
      <c r="G400" t="s">
        <v>1552</v>
      </c>
      <c r="H400" t="s">
        <v>196</v>
      </c>
      <c r="I400" s="10">
        <f t="shared" si="42"/>
        <v>1</v>
      </c>
      <c r="J400" s="12">
        <f t="shared" si="43"/>
        <v>612878.07999999996</v>
      </c>
      <c r="K400" s="10" t="str">
        <f t="shared" si="44"/>
        <v/>
      </c>
      <c r="L400" s="10" t="str">
        <f t="shared" si="45"/>
        <v/>
      </c>
      <c r="M400" s="10" t="str">
        <f t="shared" si="46"/>
        <v/>
      </c>
      <c r="N400" s="10" t="str">
        <f t="shared" si="47"/>
        <v/>
      </c>
      <c r="O400" s="10" t="str">
        <f>IF(COUNTIFS(Vendors!$A$4:$A$35,C400,Vendors!$R$4:$R$35,"FLAG")+COUNTIFS(Vendors!$A$4:$A$35,C400,Vendors!$N$4:$N$35,"FLAG")&gt;0,"FLAG","")</f>
        <v/>
      </c>
      <c r="P400" s="10">
        <f t="shared" si="48"/>
        <v>6</v>
      </c>
    </row>
    <row r="401" spans="1:16" x14ac:dyDescent="0.3">
      <c r="A401" t="s">
        <v>4741</v>
      </c>
      <c r="B401" s="7">
        <v>46064</v>
      </c>
      <c r="C401" t="s">
        <v>241</v>
      </c>
      <c r="D401" t="s">
        <v>3499</v>
      </c>
      <c r="E401">
        <v>1046967.89</v>
      </c>
      <c r="F401" t="s">
        <v>4342</v>
      </c>
      <c r="G401" t="s">
        <v>1552</v>
      </c>
      <c r="H401" t="s">
        <v>196</v>
      </c>
      <c r="I401" s="10">
        <f t="shared" si="42"/>
        <v>1</v>
      </c>
      <c r="J401" s="12">
        <f t="shared" si="43"/>
        <v>1046967.89</v>
      </c>
      <c r="K401" s="10" t="str">
        <f t="shared" si="44"/>
        <v/>
      </c>
      <c r="L401" s="10" t="str">
        <f t="shared" si="45"/>
        <v/>
      </c>
      <c r="M401" s="10" t="str">
        <f t="shared" si="46"/>
        <v/>
      </c>
      <c r="N401" s="10" t="str">
        <f t="shared" si="47"/>
        <v/>
      </c>
      <c r="O401" s="10" t="str">
        <f>IF(COUNTIFS(Vendors!$A$4:$A$35,C401,Vendors!$R$4:$R$35,"FLAG")+COUNTIFS(Vendors!$A$4:$A$35,C401,Vendors!$N$4:$N$35,"FLAG")&gt;0,"FLAG","")</f>
        <v/>
      </c>
      <c r="P401" s="10">
        <f t="shared" si="48"/>
        <v>1</v>
      </c>
    </row>
    <row r="402" spans="1:16" x14ac:dyDescent="0.3">
      <c r="A402" t="s">
        <v>4742</v>
      </c>
      <c r="B402" s="7">
        <v>46066</v>
      </c>
      <c r="C402" t="s">
        <v>284</v>
      </c>
      <c r="D402" t="s">
        <v>3621</v>
      </c>
      <c r="E402">
        <v>503909.64</v>
      </c>
      <c r="F402" t="s">
        <v>4342</v>
      </c>
      <c r="G402" t="s">
        <v>1552</v>
      </c>
      <c r="H402" t="s">
        <v>196</v>
      </c>
      <c r="I402" s="10">
        <f t="shared" si="42"/>
        <v>1</v>
      </c>
      <c r="J402" s="12">
        <f t="shared" si="43"/>
        <v>503909.64</v>
      </c>
      <c r="K402" s="10" t="str">
        <f t="shared" si="44"/>
        <v/>
      </c>
      <c r="L402" s="10" t="str">
        <f t="shared" si="45"/>
        <v/>
      </c>
      <c r="M402" s="10" t="str">
        <f t="shared" si="46"/>
        <v/>
      </c>
      <c r="N402" s="10" t="str">
        <f t="shared" si="47"/>
        <v/>
      </c>
      <c r="O402" s="10" t="str">
        <f>IF(COUNTIFS(Vendors!$A$4:$A$35,C402,Vendors!$R$4:$R$35,"FLAG")+COUNTIFS(Vendors!$A$4:$A$35,C402,Vendors!$N$4:$N$35,"FLAG")&gt;0,"FLAG","")</f>
        <v/>
      </c>
      <c r="P402" s="10">
        <f t="shared" si="48"/>
        <v>5</v>
      </c>
    </row>
    <row r="403" spans="1:16" x14ac:dyDescent="0.3">
      <c r="A403" t="s">
        <v>4743</v>
      </c>
      <c r="B403" s="7">
        <v>46066</v>
      </c>
      <c r="C403" t="s">
        <v>241</v>
      </c>
      <c r="D403" t="s">
        <v>4178</v>
      </c>
      <c r="E403">
        <v>624838.51</v>
      </c>
      <c r="F403" t="s">
        <v>4342</v>
      </c>
      <c r="G403" t="s">
        <v>1552</v>
      </c>
      <c r="H403" t="s">
        <v>196</v>
      </c>
      <c r="I403" s="10">
        <f t="shared" si="42"/>
        <v>1</v>
      </c>
      <c r="J403" s="12">
        <f t="shared" si="43"/>
        <v>624838.51</v>
      </c>
      <c r="K403" s="10" t="str">
        <f t="shared" si="44"/>
        <v/>
      </c>
      <c r="L403" s="10" t="str">
        <f t="shared" si="45"/>
        <v/>
      </c>
      <c r="M403" s="10" t="str">
        <f t="shared" si="46"/>
        <v/>
      </c>
      <c r="N403" s="10" t="str">
        <f t="shared" si="47"/>
        <v/>
      </c>
      <c r="O403" s="10" t="str">
        <f>IF(COUNTIFS(Vendors!$A$4:$A$35,C403,Vendors!$R$4:$R$35,"FLAG")+COUNTIFS(Vendors!$A$4:$A$35,C403,Vendors!$N$4:$N$35,"FLAG")&gt;0,"FLAG","")</f>
        <v/>
      </c>
      <c r="P403" s="10">
        <f t="shared" si="48"/>
        <v>6</v>
      </c>
    </row>
    <row r="404" spans="1:16" x14ac:dyDescent="0.3">
      <c r="A404" t="s">
        <v>4744</v>
      </c>
      <c r="B404" s="7">
        <v>46067</v>
      </c>
      <c r="C404" t="s">
        <v>206</v>
      </c>
      <c r="D404" t="s">
        <v>3550</v>
      </c>
      <c r="E404">
        <v>500902.44</v>
      </c>
      <c r="F404" t="s">
        <v>4342</v>
      </c>
      <c r="G404" t="s">
        <v>1552</v>
      </c>
      <c r="H404" t="s">
        <v>196</v>
      </c>
      <c r="I404" s="10">
        <f t="shared" si="42"/>
        <v>1</v>
      </c>
      <c r="J404" s="12">
        <f t="shared" si="43"/>
        <v>500902.44</v>
      </c>
      <c r="K404" s="10" t="str">
        <f t="shared" si="44"/>
        <v/>
      </c>
      <c r="L404" s="10" t="str">
        <f t="shared" si="45"/>
        <v/>
      </c>
      <c r="M404" s="10" t="str">
        <f t="shared" si="46"/>
        <v/>
      </c>
      <c r="N404" s="10" t="str">
        <f t="shared" si="47"/>
        <v/>
      </c>
      <c r="O404" s="10" t="str">
        <f>IF(COUNTIFS(Vendors!$A$4:$A$35,C404,Vendors!$R$4:$R$35,"FLAG")+COUNTIFS(Vendors!$A$4:$A$35,C404,Vendors!$N$4:$N$35,"FLAG")&gt;0,"FLAG","")</f>
        <v/>
      </c>
      <c r="P404" s="10">
        <f t="shared" si="48"/>
        <v>5</v>
      </c>
    </row>
    <row r="405" spans="1:16" x14ac:dyDescent="0.3">
      <c r="A405" t="s">
        <v>4745</v>
      </c>
      <c r="B405" s="7">
        <v>46069</v>
      </c>
      <c r="C405" t="s">
        <v>340</v>
      </c>
      <c r="D405" t="s">
        <v>4260</v>
      </c>
      <c r="E405">
        <v>5170348.9800000004</v>
      </c>
      <c r="F405" t="s">
        <v>4342</v>
      </c>
      <c r="G405" t="s">
        <v>1552</v>
      </c>
      <c r="H405" t="s">
        <v>196</v>
      </c>
      <c r="I405" s="10">
        <f t="shared" si="42"/>
        <v>1</v>
      </c>
      <c r="J405" s="12">
        <f t="shared" si="43"/>
        <v>5170348.9800000004</v>
      </c>
      <c r="K405" s="10" t="str">
        <f t="shared" si="44"/>
        <v/>
      </c>
      <c r="L405" s="10" t="str">
        <f t="shared" si="45"/>
        <v/>
      </c>
      <c r="M405" s="10" t="str">
        <f t="shared" si="46"/>
        <v/>
      </c>
      <c r="N405" s="10" t="str">
        <f t="shared" si="47"/>
        <v/>
      </c>
      <c r="O405" s="10" t="str">
        <f>IF(COUNTIFS(Vendors!$A$4:$A$35,C405,Vendors!$R$4:$R$35,"FLAG")+COUNTIFS(Vendors!$A$4:$A$35,C405,Vendors!$N$4:$N$35,"FLAG")&gt;0,"FLAG","")</f>
        <v/>
      </c>
      <c r="P405" s="10">
        <f t="shared" si="48"/>
        <v>5</v>
      </c>
    </row>
    <row r="406" spans="1:16" x14ac:dyDescent="0.3">
      <c r="A406" t="s">
        <v>4746</v>
      </c>
      <c r="B406" s="7">
        <v>46069</v>
      </c>
      <c r="C406" t="s">
        <v>215</v>
      </c>
      <c r="D406" t="s">
        <v>3443</v>
      </c>
      <c r="E406">
        <v>547817.9</v>
      </c>
      <c r="F406" t="s">
        <v>4342</v>
      </c>
      <c r="G406" t="s">
        <v>1552</v>
      </c>
      <c r="H406" t="s">
        <v>196</v>
      </c>
      <c r="I406" s="10">
        <f t="shared" si="42"/>
        <v>2</v>
      </c>
      <c r="J406" s="12">
        <f t="shared" si="43"/>
        <v>1131832.1800000002</v>
      </c>
      <c r="K406" s="10" t="str">
        <f t="shared" si="44"/>
        <v/>
      </c>
      <c r="L406" s="10" t="str">
        <f t="shared" si="45"/>
        <v/>
      </c>
      <c r="M406" s="10" t="str">
        <f t="shared" si="46"/>
        <v/>
      </c>
      <c r="N406" s="10" t="str">
        <f t="shared" si="47"/>
        <v/>
      </c>
      <c r="O406" s="10" t="str">
        <f>IF(COUNTIFS(Vendors!$A$4:$A$35,C406,Vendors!$R$4:$R$35,"FLAG")+COUNTIFS(Vendors!$A$4:$A$35,C406,Vendors!$N$4:$N$35,"FLAG")&gt;0,"FLAG","")</f>
        <v/>
      </c>
      <c r="P406" s="10">
        <f t="shared" si="48"/>
        <v>5</v>
      </c>
    </row>
    <row r="407" spans="1:16" x14ac:dyDescent="0.3">
      <c r="A407" t="s">
        <v>4747</v>
      </c>
      <c r="B407" s="7">
        <v>46069</v>
      </c>
      <c r="C407" t="s">
        <v>224</v>
      </c>
      <c r="D407" t="s">
        <v>3536</v>
      </c>
      <c r="E407">
        <v>1422861.23</v>
      </c>
      <c r="F407" t="s">
        <v>4342</v>
      </c>
      <c r="G407" t="s">
        <v>1552</v>
      </c>
      <c r="H407" t="s">
        <v>196</v>
      </c>
      <c r="I407" s="10">
        <f t="shared" si="42"/>
        <v>1</v>
      </c>
      <c r="J407" s="12">
        <f t="shared" si="43"/>
        <v>1422861.23</v>
      </c>
      <c r="K407" s="10" t="str">
        <f t="shared" si="44"/>
        <v/>
      </c>
      <c r="L407" s="10" t="str">
        <f t="shared" si="45"/>
        <v/>
      </c>
      <c r="M407" s="10" t="str">
        <f t="shared" si="46"/>
        <v/>
      </c>
      <c r="N407" s="10" t="str">
        <f t="shared" si="47"/>
        <v/>
      </c>
      <c r="O407" s="10" t="str">
        <f>IF(COUNTIFS(Vendors!$A$4:$A$35,C407,Vendors!$R$4:$R$35,"FLAG")+COUNTIFS(Vendors!$A$4:$A$35,C407,Vendors!$N$4:$N$35,"FLAG")&gt;0,"FLAG","")</f>
        <v/>
      </c>
      <c r="P407" s="10">
        <f t="shared" si="48"/>
        <v>1</v>
      </c>
    </row>
    <row r="408" spans="1:16" x14ac:dyDescent="0.3">
      <c r="A408" t="s">
        <v>4748</v>
      </c>
      <c r="B408" s="7">
        <v>46069</v>
      </c>
      <c r="C408" t="s">
        <v>215</v>
      </c>
      <c r="D408" t="s">
        <v>3471</v>
      </c>
      <c r="E408">
        <v>584014.28</v>
      </c>
      <c r="F408" t="s">
        <v>4342</v>
      </c>
      <c r="G408" t="s">
        <v>1552</v>
      </c>
      <c r="H408" t="s">
        <v>196</v>
      </c>
      <c r="I408" s="10">
        <f t="shared" si="42"/>
        <v>2</v>
      </c>
      <c r="J408" s="12">
        <f t="shared" si="43"/>
        <v>1131832.1800000002</v>
      </c>
      <c r="K408" s="10" t="str">
        <f t="shared" si="44"/>
        <v/>
      </c>
      <c r="L408" s="10" t="str">
        <f t="shared" si="45"/>
        <v/>
      </c>
      <c r="M408" s="10" t="str">
        <f t="shared" si="46"/>
        <v/>
      </c>
      <c r="N408" s="10" t="str">
        <f t="shared" si="47"/>
        <v/>
      </c>
      <c r="O408" s="10" t="str">
        <f>IF(COUNTIFS(Vendors!$A$4:$A$35,C408,Vendors!$R$4:$R$35,"FLAG")+COUNTIFS(Vendors!$A$4:$A$35,C408,Vendors!$N$4:$N$35,"FLAG")&gt;0,"FLAG","")</f>
        <v/>
      </c>
      <c r="P408" s="10">
        <f t="shared" si="48"/>
        <v>5</v>
      </c>
    </row>
    <row r="409" spans="1:16" x14ac:dyDescent="0.3">
      <c r="A409" t="s">
        <v>4749</v>
      </c>
      <c r="B409" s="7">
        <v>46069</v>
      </c>
      <c r="C409" t="s">
        <v>188</v>
      </c>
      <c r="D409" t="s">
        <v>4006</v>
      </c>
      <c r="E409">
        <v>2330624.17</v>
      </c>
      <c r="F409" t="s">
        <v>4342</v>
      </c>
      <c r="G409" t="s">
        <v>1552</v>
      </c>
      <c r="H409" t="s">
        <v>196</v>
      </c>
      <c r="I409" s="10">
        <f t="shared" si="42"/>
        <v>1</v>
      </c>
      <c r="J409" s="12">
        <f t="shared" si="43"/>
        <v>2330624.17</v>
      </c>
      <c r="K409" s="10" t="str">
        <f t="shared" si="44"/>
        <v/>
      </c>
      <c r="L409" s="10" t="str">
        <f t="shared" si="45"/>
        <v/>
      </c>
      <c r="M409" s="10" t="str">
        <f t="shared" si="46"/>
        <v/>
      </c>
      <c r="N409" s="10" t="str">
        <f t="shared" si="47"/>
        <v/>
      </c>
      <c r="O409" s="10" t="str">
        <f>IF(COUNTIFS(Vendors!$A$4:$A$35,C409,Vendors!$R$4:$R$35,"FLAG")+COUNTIFS(Vendors!$A$4:$A$35,C409,Vendors!$N$4:$N$35,"FLAG")&gt;0,"FLAG","")</f>
        <v/>
      </c>
      <c r="P409" s="10">
        <f t="shared" si="48"/>
        <v>2</v>
      </c>
    </row>
    <row r="410" spans="1:16" x14ac:dyDescent="0.3">
      <c r="A410" t="s">
        <v>4750</v>
      </c>
      <c r="B410" s="7">
        <v>46070</v>
      </c>
      <c r="C410" t="s">
        <v>300</v>
      </c>
      <c r="D410" t="s">
        <v>4084</v>
      </c>
      <c r="E410">
        <v>198271.72</v>
      </c>
      <c r="F410" t="s">
        <v>4342</v>
      </c>
      <c r="G410" t="s">
        <v>1552</v>
      </c>
      <c r="H410" t="s">
        <v>191</v>
      </c>
      <c r="I410" s="10">
        <f t="shared" si="42"/>
        <v>1</v>
      </c>
      <c r="J410" s="12">
        <f t="shared" si="43"/>
        <v>198271.72</v>
      </c>
      <c r="K410" s="10" t="str">
        <f t="shared" si="44"/>
        <v/>
      </c>
      <c r="L410" s="10" t="str">
        <f t="shared" si="45"/>
        <v/>
      </c>
      <c r="M410" s="10" t="str">
        <f t="shared" si="46"/>
        <v/>
      </c>
      <c r="N410" s="10" t="str">
        <f t="shared" si="47"/>
        <v/>
      </c>
      <c r="O410" s="10" t="str">
        <f>IF(COUNTIFS(Vendors!$A$4:$A$35,C410,Vendors!$R$4:$R$35,"FLAG")+COUNTIFS(Vendors!$A$4:$A$35,C410,Vendors!$N$4:$N$35,"FLAG")&gt;0,"FLAG","")</f>
        <v/>
      </c>
      <c r="P410" s="10">
        <f t="shared" si="48"/>
        <v>1</v>
      </c>
    </row>
    <row r="411" spans="1:16" x14ac:dyDescent="0.3">
      <c r="A411" t="s">
        <v>4751</v>
      </c>
      <c r="B411" s="7">
        <v>46071</v>
      </c>
      <c r="C411" t="s">
        <v>244</v>
      </c>
      <c r="D411" t="s">
        <v>3235</v>
      </c>
      <c r="E411">
        <v>147112.35</v>
      </c>
      <c r="F411" t="s">
        <v>4342</v>
      </c>
      <c r="G411" t="s">
        <v>1552</v>
      </c>
      <c r="H411" t="s">
        <v>191</v>
      </c>
      <c r="I411" s="10">
        <f t="shared" si="42"/>
        <v>1</v>
      </c>
      <c r="J411" s="12">
        <f t="shared" si="43"/>
        <v>147112.35</v>
      </c>
      <c r="K411" s="10" t="str">
        <f t="shared" si="44"/>
        <v/>
      </c>
      <c r="L411" s="10" t="str">
        <f t="shared" si="45"/>
        <v/>
      </c>
      <c r="M411" s="10" t="str">
        <f t="shared" si="46"/>
        <v/>
      </c>
      <c r="N411" s="10" t="str">
        <f t="shared" si="47"/>
        <v/>
      </c>
      <c r="O411" s="10" t="str">
        <f>IF(COUNTIFS(Vendors!$A$4:$A$35,C411,Vendors!$R$4:$R$35,"FLAG")+COUNTIFS(Vendors!$A$4:$A$35,C411,Vendors!$N$4:$N$35,"FLAG")&gt;0,"FLAG","")</f>
        <v/>
      </c>
      <c r="P411" s="10">
        <f t="shared" si="48"/>
        <v>1</v>
      </c>
    </row>
    <row r="412" spans="1:16" x14ac:dyDescent="0.3">
      <c r="A412" t="s">
        <v>4752</v>
      </c>
      <c r="B412" s="7">
        <v>46072</v>
      </c>
      <c r="C412" t="s">
        <v>284</v>
      </c>
      <c r="D412" t="s">
        <v>4014</v>
      </c>
      <c r="E412">
        <v>411155.77</v>
      </c>
      <c r="F412" t="s">
        <v>4342</v>
      </c>
      <c r="G412" t="s">
        <v>1552</v>
      </c>
      <c r="H412" t="s">
        <v>196</v>
      </c>
      <c r="I412" s="10">
        <f t="shared" si="42"/>
        <v>1</v>
      </c>
      <c r="J412" s="12">
        <f t="shared" si="43"/>
        <v>411155.77</v>
      </c>
      <c r="K412" s="10" t="str">
        <f t="shared" si="44"/>
        <v/>
      </c>
      <c r="L412" s="10" t="str">
        <f t="shared" si="45"/>
        <v/>
      </c>
      <c r="M412" s="10" t="str">
        <f t="shared" si="46"/>
        <v/>
      </c>
      <c r="N412" s="10" t="str">
        <f t="shared" si="47"/>
        <v/>
      </c>
      <c r="O412" s="10" t="str">
        <f>IF(COUNTIFS(Vendors!$A$4:$A$35,C412,Vendors!$R$4:$R$35,"FLAG")+COUNTIFS(Vendors!$A$4:$A$35,C412,Vendors!$N$4:$N$35,"FLAG")&gt;0,"FLAG","")</f>
        <v/>
      </c>
      <c r="P412" s="10">
        <f t="shared" si="48"/>
        <v>4</v>
      </c>
    </row>
    <row r="413" spans="1:16" x14ac:dyDescent="0.3">
      <c r="A413" t="s">
        <v>4753</v>
      </c>
      <c r="B413" s="7">
        <v>46073</v>
      </c>
      <c r="C413" t="s">
        <v>262</v>
      </c>
      <c r="D413" t="s">
        <v>3265</v>
      </c>
      <c r="E413">
        <v>489673.01</v>
      </c>
      <c r="F413" t="s">
        <v>4342</v>
      </c>
      <c r="G413" t="s">
        <v>1552</v>
      </c>
      <c r="H413" t="s">
        <v>196</v>
      </c>
      <c r="I413" s="10">
        <f t="shared" si="42"/>
        <v>1</v>
      </c>
      <c r="J413" s="12">
        <f t="shared" si="43"/>
        <v>489673.01</v>
      </c>
      <c r="K413" s="10" t="str">
        <f t="shared" si="44"/>
        <v/>
      </c>
      <c r="L413" s="10" t="str">
        <f t="shared" si="45"/>
        <v/>
      </c>
      <c r="M413" s="10" t="str">
        <f t="shared" si="46"/>
        <v/>
      </c>
      <c r="N413" s="10" t="str">
        <f t="shared" si="47"/>
        <v/>
      </c>
      <c r="O413" s="10" t="str">
        <f>IF(COUNTIFS(Vendors!$A$4:$A$35,C413,Vendors!$R$4:$R$35,"FLAG")+COUNTIFS(Vendors!$A$4:$A$35,C413,Vendors!$N$4:$N$35,"FLAG")&gt;0,"FLAG","")</f>
        <v/>
      </c>
      <c r="P413" s="10">
        <f t="shared" si="48"/>
        <v>4</v>
      </c>
    </row>
    <row r="414" spans="1:16" x14ac:dyDescent="0.3">
      <c r="A414" t="s">
        <v>4754</v>
      </c>
      <c r="B414" s="7">
        <v>46074</v>
      </c>
      <c r="C414" t="s">
        <v>300</v>
      </c>
      <c r="D414" t="s">
        <v>3782</v>
      </c>
      <c r="E414">
        <v>53907.98</v>
      </c>
      <c r="F414" t="s">
        <v>4342</v>
      </c>
      <c r="G414" t="s">
        <v>1552</v>
      </c>
      <c r="H414" t="s">
        <v>191</v>
      </c>
      <c r="I414" s="10">
        <f t="shared" si="42"/>
        <v>1</v>
      </c>
      <c r="J414" s="12">
        <f t="shared" si="43"/>
        <v>53907.98</v>
      </c>
      <c r="K414" s="10" t="str">
        <f t="shared" si="44"/>
        <v/>
      </c>
      <c r="L414" s="10" t="str">
        <f t="shared" si="45"/>
        <v/>
      </c>
      <c r="M414" s="10" t="str">
        <f t="shared" si="46"/>
        <v/>
      </c>
      <c r="N414" s="10" t="str">
        <f t="shared" si="47"/>
        <v/>
      </c>
      <c r="O414" s="10" t="str">
        <f>IF(COUNTIFS(Vendors!$A$4:$A$35,C414,Vendors!$R$4:$R$35,"FLAG")+COUNTIFS(Vendors!$A$4:$A$35,C414,Vendors!$N$4:$N$35,"FLAG")&gt;0,"FLAG","")</f>
        <v/>
      </c>
      <c r="P414" s="10">
        <f t="shared" si="48"/>
        <v>5</v>
      </c>
    </row>
    <row r="415" spans="1:16" x14ac:dyDescent="0.3">
      <c r="A415" t="s">
        <v>4755</v>
      </c>
      <c r="B415" s="7">
        <v>46076</v>
      </c>
      <c r="C415" t="s">
        <v>235</v>
      </c>
      <c r="D415" t="s">
        <v>4172</v>
      </c>
      <c r="E415">
        <v>123428.92</v>
      </c>
      <c r="F415" t="s">
        <v>4342</v>
      </c>
      <c r="G415" t="s">
        <v>1552</v>
      </c>
      <c r="H415" t="s">
        <v>191</v>
      </c>
      <c r="I415" s="10">
        <f t="shared" si="42"/>
        <v>1</v>
      </c>
      <c r="J415" s="12">
        <f t="shared" si="43"/>
        <v>123428.92</v>
      </c>
      <c r="K415" s="10" t="str">
        <f t="shared" si="44"/>
        <v/>
      </c>
      <c r="L415" s="10" t="str">
        <f t="shared" si="45"/>
        <v/>
      </c>
      <c r="M415" s="10" t="str">
        <f t="shared" si="46"/>
        <v/>
      </c>
      <c r="N415" s="10" t="str">
        <f t="shared" si="47"/>
        <v/>
      </c>
      <c r="O415" s="10" t="str">
        <f>IF(COUNTIFS(Vendors!$A$4:$A$35,C415,Vendors!$R$4:$R$35,"FLAG")+COUNTIFS(Vendors!$A$4:$A$35,C415,Vendors!$N$4:$N$35,"FLAG")&gt;0,"FLAG","")</f>
        <v/>
      </c>
      <c r="P415" s="10">
        <f t="shared" si="48"/>
        <v>1</v>
      </c>
    </row>
    <row r="416" spans="1:16" x14ac:dyDescent="0.3">
      <c r="A416" t="s">
        <v>4756</v>
      </c>
      <c r="B416" s="7">
        <v>46076</v>
      </c>
      <c r="C416" t="s">
        <v>284</v>
      </c>
      <c r="D416" t="s">
        <v>3532</v>
      </c>
      <c r="E416">
        <v>517747</v>
      </c>
      <c r="F416" t="s">
        <v>4342</v>
      </c>
      <c r="G416" t="s">
        <v>1552</v>
      </c>
      <c r="H416" t="s">
        <v>196</v>
      </c>
      <c r="I416" s="10">
        <f t="shared" si="42"/>
        <v>1</v>
      </c>
      <c r="J416" s="12">
        <f t="shared" si="43"/>
        <v>517747</v>
      </c>
      <c r="K416" s="10" t="str">
        <f t="shared" si="44"/>
        <v/>
      </c>
      <c r="L416" s="10" t="str">
        <f t="shared" si="45"/>
        <v/>
      </c>
      <c r="M416" s="10" t="str">
        <f t="shared" si="46"/>
        <v/>
      </c>
      <c r="N416" s="10" t="str">
        <f t="shared" si="47"/>
        <v/>
      </c>
      <c r="O416" s="10" t="str">
        <f>IF(COUNTIFS(Vendors!$A$4:$A$35,C416,Vendors!$R$4:$R$35,"FLAG")+COUNTIFS(Vendors!$A$4:$A$35,C416,Vendors!$N$4:$N$35,"FLAG")&gt;0,"FLAG","")</f>
        <v/>
      </c>
      <c r="P416" s="10">
        <f t="shared" si="48"/>
        <v>5</v>
      </c>
    </row>
    <row r="417" spans="1:16" x14ac:dyDescent="0.3">
      <c r="A417" t="s">
        <v>4757</v>
      </c>
      <c r="B417" s="7">
        <v>46076</v>
      </c>
      <c r="C417" t="s">
        <v>239</v>
      </c>
      <c r="D417" t="s">
        <v>3361</v>
      </c>
      <c r="E417">
        <v>459418.34</v>
      </c>
      <c r="F417" t="s">
        <v>4342</v>
      </c>
      <c r="G417" t="s">
        <v>1552</v>
      </c>
      <c r="H417" t="s">
        <v>196</v>
      </c>
      <c r="I417" s="10">
        <f t="shared" si="42"/>
        <v>1</v>
      </c>
      <c r="J417" s="12">
        <f t="shared" si="43"/>
        <v>459418.34</v>
      </c>
      <c r="K417" s="10" t="str">
        <f t="shared" si="44"/>
        <v/>
      </c>
      <c r="L417" s="10" t="str">
        <f t="shared" si="45"/>
        <v/>
      </c>
      <c r="M417" s="10" t="str">
        <f t="shared" si="46"/>
        <v/>
      </c>
      <c r="N417" s="10" t="str">
        <f t="shared" si="47"/>
        <v/>
      </c>
      <c r="O417" s="10" t="str">
        <f>IF(COUNTIFS(Vendors!$A$4:$A$35,C417,Vendors!$R$4:$R$35,"FLAG")+COUNTIFS(Vendors!$A$4:$A$35,C417,Vendors!$N$4:$N$35,"FLAG")&gt;0,"FLAG","")</f>
        <v/>
      </c>
      <c r="P417" s="10">
        <f t="shared" si="48"/>
        <v>4</v>
      </c>
    </row>
    <row r="418" spans="1:16" x14ac:dyDescent="0.3">
      <c r="A418" t="s">
        <v>4758</v>
      </c>
      <c r="B418" s="7">
        <v>46078</v>
      </c>
      <c r="C418" t="s">
        <v>305</v>
      </c>
      <c r="D418" t="s">
        <v>3467</v>
      </c>
      <c r="E418">
        <v>161786.87</v>
      </c>
      <c r="F418" t="s">
        <v>4342</v>
      </c>
      <c r="G418" t="s">
        <v>1552</v>
      </c>
      <c r="H418" t="s">
        <v>191</v>
      </c>
      <c r="I418" s="10">
        <f t="shared" si="42"/>
        <v>1</v>
      </c>
      <c r="J418" s="12">
        <f t="shared" si="43"/>
        <v>161786.87</v>
      </c>
      <c r="K418" s="10" t="str">
        <f t="shared" si="44"/>
        <v/>
      </c>
      <c r="L418" s="10" t="str">
        <f t="shared" si="45"/>
        <v/>
      </c>
      <c r="M418" s="10" t="str">
        <f t="shared" si="46"/>
        <v/>
      </c>
      <c r="N418" s="10" t="str">
        <f t="shared" si="47"/>
        <v/>
      </c>
      <c r="O418" s="10" t="str">
        <f>IF(COUNTIFS(Vendors!$A$4:$A$35,C418,Vendors!$R$4:$R$35,"FLAG")+COUNTIFS(Vendors!$A$4:$A$35,C418,Vendors!$N$4:$N$35,"FLAG")&gt;0,"FLAG","")</f>
        <v/>
      </c>
      <c r="P418" s="10">
        <f t="shared" si="48"/>
        <v>1</v>
      </c>
    </row>
    <row r="419" spans="1:16" x14ac:dyDescent="0.3">
      <c r="A419" t="s">
        <v>4759</v>
      </c>
      <c r="B419" s="7">
        <v>46078</v>
      </c>
      <c r="C419" t="s">
        <v>198</v>
      </c>
      <c r="D419" t="s">
        <v>4050</v>
      </c>
      <c r="E419">
        <v>616610.69999999995</v>
      </c>
      <c r="F419" t="s">
        <v>4342</v>
      </c>
      <c r="G419" t="s">
        <v>1552</v>
      </c>
      <c r="H419" t="s">
        <v>196</v>
      </c>
      <c r="I419" s="10">
        <f t="shared" si="42"/>
        <v>1</v>
      </c>
      <c r="J419" s="12">
        <f t="shared" si="43"/>
        <v>616610.69999999995</v>
      </c>
      <c r="K419" s="10" t="str">
        <f t="shared" si="44"/>
        <v/>
      </c>
      <c r="L419" s="10" t="str">
        <f t="shared" si="45"/>
        <v/>
      </c>
      <c r="M419" s="10" t="str">
        <f t="shared" si="46"/>
        <v/>
      </c>
      <c r="N419" s="10" t="str">
        <f t="shared" si="47"/>
        <v/>
      </c>
      <c r="O419" s="10" t="str">
        <f>IF(COUNTIFS(Vendors!$A$4:$A$35,C419,Vendors!$R$4:$R$35,"FLAG")+COUNTIFS(Vendors!$A$4:$A$35,C419,Vendors!$N$4:$N$35,"FLAG")&gt;0,"FLAG","")</f>
        <v/>
      </c>
      <c r="P419" s="10">
        <f t="shared" si="48"/>
        <v>6</v>
      </c>
    </row>
    <row r="420" spans="1:16" x14ac:dyDescent="0.3">
      <c r="A420" t="s">
        <v>4760</v>
      </c>
      <c r="B420" s="7">
        <v>46079</v>
      </c>
      <c r="C420" t="s">
        <v>300</v>
      </c>
      <c r="D420" t="s">
        <v>3768</v>
      </c>
      <c r="E420">
        <v>109340.69</v>
      </c>
      <c r="F420" t="s">
        <v>4342</v>
      </c>
      <c r="G420" t="s">
        <v>1552</v>
      </c>
      <c r="H420" t="s">
        <v>191</v>
      </c>
      <c r="I420" s="10">
        <f t="shared" si="42"/>
        <v>1</v>
      </c>
      <c r="J420" s="12">
        <f t="shared" si="43"/>
        <v>109340.69</v>
      </c>
      <c r="K420" s="10" t="str">
        <f t="shared" si="44"/>
        <v/>
      </c>
      <c r="L420" s="10" t="str">
        <f t="shared" si="45"/>
        <v/>
      </c>
      <c r="M420" s="10" t="str">
        <f t="shared" si="46"/>
        <v/>
      </c>
      <c r="N420" s="10" t="str">
        <f t="shared" si="47"/>
        <v/>
      </c>
      <c r="O420" s="10" t="str">
        <f>IF(COUNTIFS(Vendors!$A$4:$A$35,C420,Vendors!$R$4:$R$35,"FLAG")+COUNTIFS(Vendors!$A$4:$A$35,C420,Vendors!$N$4:$N$35,"FLAG")&gt;0,"FLAG","")</f>
        <v/>
      </c>
      <c r="P420" s="10">
        <f t="shared" si="48"/>
        <v>1</v>
      </c>
    </row>
    <row r="421" spans="1:16" x14ac:dyDescent="0.3">
      <c r="A421" t="s">
        <v>4761</v>
      </c>
      <c r="B421" s="7">
        <v>46079</v>
      </c>
      <c r="C421" t="s">
        <v>210</v>
      </c>
      <c r="D421" t="s">
        <v>3655</v>
      </c>
      <c r="E421">
        <v>283497.28999999998</v>
      </c>
      <c r="F421" t="s">
        <v>4342</v>
      </c>
      <c r="G421" t="s">
        <v>1552</v>
      </c>
      <c r="H421" t="s">
        <v>196</v>
      </c>
      <c r="I421" s="10">
        <f t="shared" si="42"/>
        <v>1</v>
      </c>
      <c r="J421" s="12">
        <f t="shared" si="43"/>
        <v>283497.28999999998</v>
      </c>
      <c r="K421" s="10" t="str">
        <f t="shared" si="44"/>
        <v/>
      </c>
      <c r="L421" s="10" t="str">
        <f t="shared" si="45"/>
        <v/>
      </c>
      <c r="M421" s="10" t="str">
        <f t="shared" si="46"/>
        <v/>
      </c>
      <c r="N421" s="10" t="str">
        <f t="shared" si="47"/>
        <v/>
      </c>
      <c r="O421" s="10" t="str">
        <f>IF(COUNTIFS(Vendors!$A$4:$A$35,C421,Vendors!$R$4:$R$35,"FLAG")+COUNTIFS(Vendors!$A$4:$A$35,C421,Vendors!$N$4:$N$35,"FLAG")&gt;0,"FLAG","")</f>
        <v/>
      </c>
      <c r="P421" s="10">
        <f t="shared" si="48"/>
        <v>2</v>
      </c>
    </row>
    <row r="422" spans="1:16" x14ac:dyDescent="0.3">
      <c r="A422" t="s">
        <v>4762</v>
      </c>
      <c r="B422" s="7">
        <v>46080</v>
      </c>
      <c r="C422" t="s">
        <v>235</v>
      </c>
      <c r="D422" t="s">
        <v>3619</v>
      </c>
      <c r="E422">
        <v>184737.63</v>
      </c>
      <c r="F422" t="s">
        <v>4342</v>
      </c>
      <c r="G422" t="s">
        <v>1552</v>
      </c>
      <c r="H422" t="s">
        <v>191</v>
      </c>
      <c r="I422" s="10">
        <f t="shared" si="42"/>
        <v>1</v>
      </c>
      <c r="J422" s="12">
        <f t="shared" si="43"/>
        <v>184737.63</v>
      </c>
      <c r="K422" s="10" t="str">
        <f t="shared" si="44"/>
        <v/>
      </c>
      <c r="L422" s="10" t="str">
        <f t="shared" si="45"/>
        <v/>
      </c>
      <c r="M422" s="10" t="str">
        <f t="shared" si="46"/>
        <v/>
      </c>
      <c r="N422" s="10" t="str">
        <f t="shared" si="47"/>
        <v/>
      </c>
      <c r="O422" s="10" t="str">
        <f>IF(COUNTIFS(Vendors!$A$4:$A$35,C422,Vendors!$R$4:$R$35,"FLAG")+COUNTIFS(Vendors!$A$4:$A$35,C422,Vendors!$N$4:$N$35,"FLAG")&gt;0,"FLAG","")</f>
        <v/>
      </c>
      <c r="P422" s="10">
        <f t="shared" si="48"/>
        <v>1</v>
      </c>
    </row>
    <row r="423" spans="1:16" x14ac:dyDescent="0.3">
      <c r="A423" t="s">
        <v>4763</v>
      </c>
      <c r="B423" s="7">
        <v>46080</v>
      </c>
      <c r="C423" t="s">
        <v>206</v>
      </c>
      <c r="D423" t="s">
        <v>3790</v>
      </c>
      <c r="E423">
        <v>586125.59</v>
      </c>
      <c r="F423" t="s">
        <v>4342</v>
      </c>
      <c r="G423" t="s">
        <v>1552</v>
      </c>
      <c r="H423" t="s">
        <v>196</v>
      </c>
      <c r="I423" s="10">
        <f t="shared" si="42"/>
        <v>1</v>
      </c>
      <c r="J423" s="12">
        <f t="shared" si="43"/>
        <v>586125.59</v>
      </c>
      <c r="K423" s="10" t="str">
        <f t="shared" si="44"/>
        <v/>
      </c>
      <c r="L423" s="10" t="str">
        <f t="shared" si="45"/>
        <v/>
      </c>
      <c r="M423" s="10" t="str">
        <f t="shared" si="46"/>
        <v/>
      </c>
      <c r="N423" s="10" t="str">
        <f t="shared" si="47"/>
        <v/>
      </c>
      <c r="O423" s="10" t="str">
        <f>IF(COUNTIFS(Vendors!$A$4:$A$35,C423,Vendors!$R$4:$R$35,"FLAG")+COUNTIFS(Vendors!$A$4:$A$35,C423,Vendors!$N$4:$N$35,"FLAG")&gt;0,"FLAG","")</f>
        <v/>
      </c>
      <c r="P423" s="10">
        <f t="shared" si="48"/>
        <v>5</v>
      </c>
    </row>
    <row r="424" spans="1:16" x14ac:dyDescent="0.3">
      <c r="A424" t="s">
        <v>4764</v>
      </c>
      <c r="B424" s="7">
        <v>46081</v>
      </c>
      <c r="C424" t="s">
        <v>340</v>
      </c>
      <c r="D424" t="s">
        <v>4286</v>
      </c>
      <c r="E424">
        <v>3754036.27</v>
      </c>
      <c r="F424" t="s">
        <v>4342</v>
      </c>
      <c r="G424" t="s">
        <v>1552</v>
      </c>
      <c r="H424" t="s">
        <v>196</v>
      </c>
      <c r="I424" s="10">
        <f t="shared" si="42"/>
        <v>1</v>
      </c>
      <c r="J424" s="12">
        <f t="shared" si="43"/>
        <v>3754036.27</v>
      </c>
      <c r="K424" s="10" t="str">
        <f t="shared" si="44"/>
        <v/>
      </c>
      <c r="L424" s="10" t="str">
        <f t="shared" si="45"/>
        <v/>
      </c>
      <c r="M424" s="10" t="str">
        <f t="shared" si="46"/>
        <v/>
      </c>
      <c r="N424" s="10" t="str">
        <f t="shared" si="47"/>
        <v/>
      </c>
      <c r="O424" s="10" t="str">
        <f>IF(COUNTIFS(Vendors!$A$4:$A$35,C424,Vendors!$R$4:$R$35,"FLAG")+COUNTIFS(Vendors!$A$4:$A$35,C424,Vendors!$N$4:$N$35,"FLAG")&gt;0,"FLAG","")</f>
        <v/>
      </c>
      <c r="P424" s="10">
        <f t="shared" si="48"/>
        <v>3</v>
      </c>
    </row>
    <row r="425" spans="1:16" x14ac:dyDescent="0.3">
      <c r="A425" t="s">
        <v>4765</v>
      </c>
      <c r="B425" s="7">
        <v>46081</v>
      </c>
      <c r="C425" t="s">
        <v>188</v>
      </c>
      <c r="D425" t="s">
        <v>4120</v>
      </c>
      <c r="E425">
        <v>5069617.93</v>
      </c>
      <c r="F425" t="s">
        <v>4342</v>
      </c>
      <c r="G425" t="s">
        <v>1552</v>
      </c>
      <c r="H425" t="s">
        <v>196</v>
      </c>
      <c r="I425" s="10">
        <f t="shared" si="42"/>
        <v>1</v>
      </c>
      <c r="J425" s="12">
        <f t="shared" si="43"/>
        <v>5069617.93</v>
      </c>
      <c r="K425" s="10" t="str">
        <f t="shared" si="44"/>
        <v/>
      </c>
      <c r="L425" s="10" t="str">
        <f t="shared" si="45"/>
        <v/>
      </c>
      <c r="M425" s="10" t="str">
        <f t="shared" si="46"/>
        <v/>
      </c>
      <c r="N425" s="10" t="str">
        <f t="shared" si="47"/>
        <v/>
      </c>
      <c r="O425" s="10" t="str">
        <f>IF(COUNTIFS(Vendors!$A$4:$A$35,C425,Vendors!$R$4:$R$35,"FLAG")+COUNTIFS(Vendors!$A$4:$A$35,C425,Vendors!$N$4:$N$35,"FLAG")&gt;0,"FLAG","")</f>
        <v/>
      </c>
      <c r="P425" s="10">
        <f t="shared" si="48"/>
        <v>5</v>
      </c>
    </row>
    <row r="426" spans="1:16" x14ac:dyDescent="0.3">
      <c r="A426" t="s">
        <v>4766</v>
      </c>
      <c r="B426" s="7">
        <v>46083</v>
      </c>
      <c r="C426" t="s">
        <v>206</v>
      </c>
      <c r="D426" t="s">
        <v>4032</v>
      </c>
      <c r="E426">
        <v>185509.59</v>
      </c>
      <c r="F426" t="s">
        <v>4342</v>
      </c>
      <c r="G426" t="s">
        <v>1552</v>
      </c>
      <c r="H426" t="s">
        <v>191</v>
      </c>
      <c r="I426" s="10">
        <f t="shared" si="42"/>
        <v>1</v>
      </c>
      <c r="J426" s="12">
        <f t="shared" si="43"/>
        <v>185509.59</v>
      </c>
      <c r="K426" s="10" t="str">
        <f t="shared" si="44"/>
        <v/>
      </c>
      <c r="L426" s="10" t="str">
        <f t="shared" si="45"/>
        <v/>
      </c>
      <c r="M426" s="10" t="str">
        <f t="shared" si="46"/>
        <v/>
      </c>
      <c r="N426" s="10" t="str">
        <f t="shared" si="47"/>
        <v/>
      </c>
      <c r="O426" s="10" t="str">
        <f>IF(COUNTIFS(Vendors!$A$4:$A$35,C426,Vendors!$R$4:$R$35,"FLAG")+COUNTIFS(Vendors!$A$4:$A$35,C426,Vendors!$N$4:$N$35,"FLAG")&gt;0,"FLAG","")</f>
        <v/>
      </c>
      <c r="P426" s="10">
        <f t="shared" si="48"/>
        <v>1</v>
      </c>
    </row>
    <row r="427" spans="1:16" x14ac:dyDescent="0.3">
      <c r="A427" t="s">
        <v>4767</v>
      </c>
      <c r="B427" s="7">
        <v>46084</v>
      </c>
      <c r="C427" t="s">
        <v>193</v>
      </c>
      <c r="D427" t="s">
        <v>3347</v>
      </c>
      <c r="E427">
        <v>263412.75</v>
      </c>
      <c r="F427" t="s">
        <v>4342</v>
      </c>
      <c r="G427" t="s">
        <v>1552</v>
      </c>
      <c r="H427" t="s">
        <v>196</v>
      </c>
      <c r="I427" s="10">
        <f t="shared" si="42"/>
        <v>1</v>
      </c>
      <c r="J427" s="12">
        <f t="shared" si="43"/>
        <v>263412.75</v>
      </c>
      <c r="K427" s="10" t="str">
        <f t="shared" si="44"/>
        <v/>
      </c>
      <c r="L427" s="10" t="str">
        <f t="shared" si="45"/>
        <v/>
      </c>
      <c r="M427" s="10" t="str">
        <f t="shared" si="46"/>
        <v/>
      </c>
      <c r="N427" s="10" t="str">
        <f t="shared" si="47"/>
        <v/>
      </c>
      <c r="O427" s="10" t="str">
        <f>IF(COUNTIFS(Vendors!$A$4:$A$35,C427,Vendors!$R$4:$R$35,"FLAG")+COUNTIFS(Vendors!$A$4:$A$35,C427,Vendors!$N$4:$N$35,"FLAG")&gt;0,"FLAG","")</f>
        <v/>
      </c>
      <c r="P427" s="10">
        <f t="shared" si="48"/>
        <v>2</v>
      </c>
    </row>
    <row r="428" spans="1:16" x14ac:dyDescent="0.3">
      <c r="A428" t="s">
        <v>4768</v>
      </c>
      <c r="B428" s="7">
        <v>46084</v>
      </c>
      <c r="C428" t="s">
        <v>231</v>
      </c>
      <c r="D428" t="s">
        <v>3904</v>
      </c>
      <c r="E428">
        <v>371005.92</v>
      </c>
      <c r="F428" t="s">
        <v>4342</v>
      </c>
      <c r="G428" t="s">
        <v>1552</v>
      </c>
      <c r="H428" t="s">
        <v>196</v>
      </c>
      <c r="I428" s="10">
        <f t="shared" si="42"/>
        <v>1</v>
      </c>
      <c r="J428" s="12">
        <f t="shared" si="43"/>
        <v>371005.92</v>
      </c>
      <c r="K428" s="10" t="str">
        <f t="shared" si="44"/>
        <v/>
      </c>
      <c r="L428" s="10" t="str">
        <f t="shared" si="45"/>
        <v/>
      </c>
      <c r="M428" s="10" t="str">
        <f t="shared" si="46"/>
        <v/>
      </c>
      <c r="N428" s="10" t="str">
        <f t="shared" si="47"/>
        <v/>
      </c>
      <c r="O428" s="10" t="str">
        <f>IF(COUNTIFS(Vendors!$A$4:$A$35,C428,Vendors!$R$4:$R$35,"FLAG")+COUNTIFS(Vendors!$A$4:$A$35,C428,Vendors!$N$4:$N$35,"FLAG")&gt;0,"FLAG","")</f>
        <v/>
      </c>
      <c r="P428" s="10">
        <f t="shared" si="48"/>
        <v>3</v>
      </c>
    </row>
    <row r="429" spans="1:16" x14ac:dyDescent="0.3">
      <c r="A429" t="s">
        <v>4769</v>
      </c>
      <c r="B429" s="7">
        <v>46085</v>
      </c>
      <c r="C429" t="s">
        <v>266</v>
      </c>
      <c r="D429" t="s">
        <v>3776</v>
      </c>
      <c r="E429">
        <v>546043.57999999996</v>
      </c>
      <c r="F429" t="s">
        <v>4342</v>
      </c>
      <c r="G429" t="s">
        <v>1552</v>
      </c>
      <c r="H429" t="s">
        <v>196</v>
      </c>
      <c r="I429" s="10">
        <f t="shared" si="42"/>
        <v>1</v>
      </c>
      <c r="J429" s="12">
        <f t="shared" si="43"/>
        <v>546043.57999999996</v>
      </c>
      <c r="K429" s="10" t="str">
        <f t="shared" si="44"/>
        <v/>
      </c>
      <c r="L429" s="10" t="str">
        <f t="shared" si="45"/>
        <v/>
      </c>
      <c r="M429" s="10" t="str">
        <f t="shared" si="46"/>
        <v/>
      </c>
      <c r="N429" s="10" t="str">
        <f t="shared" si="47"/>
        <v/>
      </c>
      <c r="O429" s="10" t="str">
        <f>IF(COUNTIFS(Vendors!$A$4:$A$35,C429,Vendors!$R$4:$R$35,"FLAG")+COUNTIFS(Vendors!$A$4:$A$35,C429,Vendors!$N$4:$N$35,"FLAG")&gt;0,"FLAG","")</f>
        <v/>
      </c>
      <c r="P429" s="10">
        <f t="shared" si="48"/>
        <v>5</v>
      </c>
    </row>
    <row r="430" spans="1:16" x14ac:dyDescent="0.3">
      <c r="A430" t="s">
        <v>4770</v>
      </c>
      <c r="B430" s="7">
        <v>46085</v>
      </c>
      <c r="C430" t="s">
        <v>241</v>
      </c>
      <c r="D430" t="s">
        <v>3389</v>
      </c>
      <c r="E430">
        <v>852411.67</v>
      </c>
      <c r="F430" t="s">
        <v>4342</v>
      </c>
      <c r="G430" t="s">
        <v>1552</v>
      </c>
      <c r="H430" t="s">
        <v>196</v>
      </c>
      <c r="I430" s="10">
        <f t="shared" si="42"/>
        <v>1</v>
      </c>
      <c r="J430" s="12">
        <f t="shared" si="43"/>
        <v>852411.67</v>
      </c>
      <c r="K430" s="10" t="str">
        <f t="shared" si="44"/>
        <v/>
      </c>
      <c r="L430" s="10" t="str">
        <f t="shared" si="45"/>
        <v/>
      </c>
      <c r="M430" s="10" t="str">
        <f t="shared" si="46"/>
        <v/>
      </c>
      <c r="N430" s="10" t="str">
        <f t="shared" si="47"/>
        <v/>
      </c>
      <c r="O430" s="10" t="str">
        <f>IF(COUNTIFS(Vendors!$A$4:$A$35,C430,Vendors!$R$4:$R$35,"FLAG")+COUNTIFS(Vendors!$A$4:$A$35,C430,Vendors!$N$4:$N$35,"FLAG")&gt;0,"FLAG","")</f>
        <v/>
      </c>
      <c r="P430" s="10">
        <f t="shared" si="48"/>
        <v>8</v>
      </c>
    </row>
    <row r="431" spans="1:16" x14ac:dyDescent="0.3">
      <c r="A431" t="s">
        <v>4771</v>
      </c>
      <c r="B431" s="7">
        <v>46086</v>
      </c>
      <c r="C431" t="s">
        <v>210</v>
      </c>
      <c r="D431" t="s">
        <v>4116</v>
      </c>
      <c r="E431">
        <v>219935.6</v>
      </c>
      <c r="F431" t="s">
        <v>4342</v>
      </c>
      <c r="G431" t="s">
        <v>1552</v>
      </c>
      <c r="H431" t="s">
        <v>196</v>
      </c>
      <c r="I431" s="10">
        <f t="shared" si="42"/>
        <v>1</v>
      </c>
      <c r="J431" s="12">
        <f t="shared" si="43"/>
        <v>219935.6</v>
      </c>
      <c r="K431" s="10" t="str">
        <f t="shared" si="44"/>
        <v/>
      </c>
      <c r="L431" s="10" t="str">
        <f t="shared" si="45"/>
        <v/>
      </c>
      <c r="M431" s="10" t="str">
        <f t="shared" si="46"/>
        <v/>
      </c>
      <c r="N431" s="10" t="str">
        <f t="shared" si="47"/>
        <v/>
      </c>
      <c r="O431" s="10" t="str">
        <f>IF(COUNTIFS(Vendors!$A$4:$A$35,C431,Vendors!$R$4:$R$35,"FLAG")+COUNTIFS(Vendors!$A$4:$A$35,C431,Vendors!$N$4:$N$35,"FLAG")&gt;0,"FLAG","")</f>
        <v/>
      </c>
      <c r="P431" s="10">
        <f t="shared" si="48"/>
        <v>2</v>
      </c>
    </row>
    <row r="432" spans="1:16" x14ac:dyDescent="0.3">
      <c r="A432" t="s">
        <v>4772</v>
      </c>
      <c r="B432" s="7">
        <v>46087</v>
      </c>
      <c r="C432" t="s">
        <v>311</v>
      </c>
      <c r="D432" t="s">
        <v>3984</v>
      </c>
      <c r="E432">
        <v>2793778.09</v>
      </c>
      <c r="F432" t="s">
        <v>4342</v>
      </c>
      <c r="G432" t="s">
        <v>1552</v>
      </c>
      <c r="H432" t="s">
        <v>196</v>
      </c>
      <c r="I432" s="10">
        <f t="shared" si="42"/>
        <v>1</v>
      </c>
      <c r="J432" s="12">
        <f t="shared" si="43"/>
        <v>2793778.09</v>
      </c>
      <c r="K432" s="10" t="str">
        <f t="shared" si="44"/>
        <v/>
      </c>
      <c r="L432" s="10" t="str">
        <f t="shared" si="45"/>
        <v/>
      </c>
      <c r="M432" s="10" t="str">
        <f t="shared" si="46"/>
        <v/>
      </c>
      <c r="N432" s="10" t="str">
        <f t="shared" si="47"/>
        <v/>
      </c>
      <c r="O432" s="10" t="str">
        <f>IF(COUNTIFS(Vendors!$A$4:$A$35,C432,Vendors!$R$4:$R$35,"FLAG")+COUNTIFS(Vendors!$A$4:$A$35,C432,Vendors!$N$4:$N$35,"FLAG")&gt;0,"FLAG","")</f>
        <v/>
      </c>
      <c r="P432" s="10">
        <f t="shared" si="48"/>
        <v>2</v>
      </c>
    </row>
    <row r="433" spans="1:16" x14ac:dyDescent="0.3">
      <c r="A433" t="s">
        <v>4773</v>
      </c>
      <c r="B433" s="7">
        <v>46087</v>
      </c>
      <c r="C433" t="s">
        <v>206</v>
      </c>
      <c r="D433" t="s">
        <v>3774</v>
      </c>
      <c r="E433">
        <v>123966.97</v>
      </c>
      <c r="F433" t="s">
        <v>4342</v>
      </c>
      <c r="G433" t="s">
        <v>1552</v>
      </c>
      <c r="H433" t="s">
        <v>191</v>
      </c>
      <c r="I433" s="10">
        <f t="shared" si="42"/>
        <v>1</v>
      </c>
      <c r="J433" s="12">
        <f t="shared" si="43"/>
        <v>123966.97</v>
      </c>
      <c r="K433" s="10" t="str">
        <f t="shared" si="44"/>
        <v/>
      </c>
      <c r="L433" s="10" t="str">
        <f t="shared" si="45"/>
        <v/>
      </c>
      <c r="M433" s="10" t="str">
        <f t="shared" si="46"/>
        <v/>
      </c>
      <c r="N433" s="10" t="str">
        <f t="shared" si="47"/>
        <v/>
      </c>
      <c r="O433" s="10" t="str">
        <f>IF(COUNTIFS(Vendors!$A$4:$A$35,C433,Vendors!$R$4:$R$35,"FLAG")+COUNTIFS(Vendors!$A$4:$A$35,C433,Vendors!$N$4:$N$35,"FLAG")&gt;0,"FLAG","")</f>
        <v/>
      </c>
      <c r="P433" s="10">
        <f t="shared" si="48"/>
        <v>1</v>
      </c>
    </row>
    <row r="434" spans="1:16" x14ac:dyDescent="0.3">
      <c r="A434" t="s">
        <v>4774</v>
      </c>
      <c r="B434" s="7">
        <v>46087</v>
      </c>
      <c r="C434" t="s">
        <v>220</v>
      </c>
      <c r="D434" t="s">
        <v>3207</v>
      </c>
      <c r="E434">
        <v>423108.84</v>
      </c>
      <c r="F434" t="s">
        <v>4342</v>
      </c>
      <c r="G434" t="s">
        <v>1552</v>
      </c>
      <c r="H434" t="s">
        <v>196</v>
      </c>
      <c r="I434" s="10">
        <f t="shared" si="42"/>
        <v>1</v>
      </c>
      <c r="J434" s="12">
        <f t="shared" si="43"/>
        <v>423108.84</v>
      </c>
      <c r="K434" s="10" t="str">
        <f t="shared" si="44"/>
        <v/>
      </c>
      <c r="L434" s="10" t="str">
        <f t="shared" si="45"/>
        <v/>
      </c>
      <c r="M434" s="10" t="str">
        <f t="shared" si="46"/>
        <v/>
      </c>
      <c r="N434" s="10" t="str">
        <f t="shared" si="47"/>
        <v/>
      </c>
      <c r="O434" s="10" t="str">
        <f>IF(COUNTIFS(Vendors!$A$4:$A$35,C434,Vendors!$R$4:$R$35,"FLAG")+COUNTIFS(Vendors!$A$4:$A$35,C434,Vendors!$N$4:$N$35,"FLAG")&gt;0,"FLAG","")</f>
        <v/>
      </c>
      <c r="P434" s="10">
        <f t="shared" si="48"/>
        <v>4</v>
      </c>
    </row>
    <row r="435" spans="1:16" x14ac:dyDescent="0.3">
      <c r="A435" t="s">
        <v>4775</v>
      </c>
      <c r="B435" s="7">
        <v>46087</v>
      </c>
      <c r="C435" t="s">
        <v>284</v>
      </c>
      <c r="D435" t="s">
        <v>3477</v>
      </c>
      <c r="E435">
        <v>342087.16</v>
      </c>
      <c r="F435" t="s">
        <v>4342</v>
      </c>
      <c r="G435" t="s">
        <v>1552</v>
      </c>
      <c r="H435" t="s">
        <v>196</v>
      </c>
      <c r="I435" s="10">
        <f t="shared" si="42"/>
        <v>1</v>
      </c>
      <c r="J435" s="12">
        <f t="shared" si="43"/>
        <v>342087.16</v>
      </c>
      <c r="K435" s="10" t="str">
        <f t="shared" si="44"/>
        <v/>
      </c>
      <c r="L435" s="10" t="str">
        <f t="shared" si="45"/>
        <v/>
      </c>
      <c r="M435" s="10" t="str">
        <f t="shared" si="46"/>
        <v/>
      </c>
      <c r="N435" s="10" t="str">
        <f t="shared" si="47"/>
        <v/>
      </c>
      <c r="O435" s="10" t="str">
        <f>IF(COUNTIFS(Vendors!$A$4:$A$35,C435,Vendors!$R$4:$R$35,"FLAG")+COUNTIFS(Vendors!$A$4:$A$35,C435,Vendors!$N$4:$N$35,"FLAG")&gt;0,"FLAG","")</f>
        <v/>
      </c>
      <c r="P435" s="10">
        <f t="shared" si="48"/>
        <v>3</v>
      </c>
    </row>
    <row r="436" spans="1:16" x14ac:dyDescent="0.3">
      <c r="A436" t="s">
        <v>4776</v>
      </c>
      <c r="B436" s="7">
        <v>46088</v>
      </c>
      <c r="C436" t="s">
        <v>239</v>
      </c>
      <c r="D436" t="s">
        <v>3495</v>
      </c>
      <c r="E436">
        <v>308075.62</v>
      </c>
      <c r="F436" t="s">
        <v>4342</v>
      </c>
      <c r="G436" t="s">
        <v>1552</v>
      </c>
      <c r="H436" t="s">
        <v>196</v>
      </c>
      <c r="I436" s="10">
        <f t="shared" si="42"/>
        <v>1</v>
      </c>
      <c r="J436" s="12">
        <f t="shared" si="43"/>
        <v>308075.62</v>
      </c>
      <c r="K436" s="10" t="str">
        <f t="shared" si="44"/>
        <v/>
      </c>
      <c r="L436" s="10" t="str">
        <f t="shared" si="45"/>
        <v/>
      </c>
      <c r="M436" s="10" t="str">
        <f t="shared" si="46"/>
        <v/>
      </c>
      <c r="N436" s="10" t="str">
        <f t="shared" si="47"/>
        <v/>
      </c>
      <c r="O436" s="10" t="str">
        <f>IF(COUNTIFS(Vendors!$A$4:$A$35,C436,Vendors!$R$4:$R$35,"FLAG")+COUNTIFS(Vendors!$A$4:$A$35,C436,Vendors!$N$4:$N$35,"FLAG")&gt;0,"FLAG","")</f>
        <v/>
      </c>
      <c r="P436" s="10">
        <f t="shared" si="48"/>
        <v>3</v>
      </c>
    </row>
    <row r="437" spans="1:16" x14ac:dyDescent="0.3">
      <c r="A437" t="s">
        <v>4777</v>
      </c>
      <c r="B437" s="7">
        <v>46090</v>
      </c>
      <c r="C437" t="s">
        <v>193</v>
      </c>
      <c r="D437" t="s">
        <v>3834</v>
      </c>
      <c r="E437">
        <v>118547.15</v>
      </c>
      <c r="F437" t="s">
        <v>4342</v>
      </c>
      <c r="G437" t="s">
        <v>1552</v>
      </c>
      <c r="H437" t="s">
        <v>191</v>
      </c>
      <c r="I437" s="10">
        <f t="shared" si="42"/>
        <v>2</v>
      </c>
      <c r="J437" s="12">
        <f t="shared" si="43"/>
        <v>323086.69999999995</v>
      </c>
      <c r="K437" s="10" t="str">
        <f t="shared" si="44"/>
        <v>FLAG</v>
      </c>
      <c r="L437" s="10" t="str">
        <f t="shared" si="45"/>
        <v/>
      </c>
      <c r="M437" s="10" t="str">
        <f t="shared" si="46"/>
        <v/>
      </c>
      <c r="N437" s="10" t="str">
        <f t="shared" si="47"/>
        <v/>
      </c>
      <c r="O437" s="10" t="str">
        <f>IF(COUNTIFS(Vendors!$A$4:$A$35,C437,Vendors!$R$4:$R$35,"FLAG")+COUNTIFS(Vendors!$A$4:$A$35,C437,Vendors!$N$4:$N$35,"FLAG")&gt;0,"FLAG","")</f>
        <v/>
      </c>
      <c r="P437" s="10">
        <f t="shared" si="48"/>
        <v>1</v>
      </c>
    </row>
    <row r="438" spans="1:16" x14ac:dyDescent="0.3">
      <c r="A438" t="s">
        <v>4778</v>
      </c>
      <c r="B438" s="7">
        <v>46090</v>
      </c>
      <c r="C438" t="s">
        <v>193</v>
      </c>
      <c r="D438" t="s">
        <v>4210</v>
      </c>
      <c r="E438">
        <v>204539.55</v>
      </c>
      <c r="F438" t="s">
        <v>4342</v>
      </c>
      <c r="G438" t="s">
        <v>1552</v>
      </c>
      <c r="H438" t="s">
        <v>196</v>
      </c>
      <c r="I438" s="10">
        <f t="shared" si="42"/>
        <v>2</v>
      </c>
      <c r="J438" s="12">
        <f t="shared" si="43"/>
        <v>323086.69999999995</v>
      </c>
      <c r="K438" s="10" t="str">
        <f t="shared" si="44"/>
        <v/>
      </c>
      <c r="L438" s="10" t="str">
        <f t="shared" si="45"/>
        <v/>
      </c>
      <c r="M438" s="10" t="str">
        <f t="shared" si="46"/>
        <v/>
      </c>
      <c r="N438" s="10" t="str">
        <f t="shared" si="47"/>
        <v/>
      </c>
      <c r="O438" s="10" t="str">
        <f>IF(COUNTIFS(Vendors!$A$4:$A$35,C438,Vendors!$R$4:$R$35,"FLAG")+COUNTIFS(Vendors!$A$4:$A$35,C438,Vendors!$N$4:$N$35,"FLAG")&gt;0,"FLAG","")</f>
        <v/>
      </c>
      <c r="P438" s="10">
        <f t="shared" si="48"/>
        <v>2</v>
      </c>
    </row>
    <row r="439" spans="1:16" x14ac:dyDescent="0.3">
      <c r="A439" t="s">
        <v>4779</v>
      </c>
      <c r="B439" s="7">
        <v>46090</v>
      </c>
      <c r="C439" t="s">
        <v>215</v>
      </c>
      <c r="D439" t="s">
        <v>3349</v>
      </c>
      <c r="E439">
        <v>519926.36</v>
      </c>
      <c r="F439" t="s">
        <v>4342</v>
      </c>
      <c r="G439" t="s">
        <v>1552</v>
      </c>
      <c r="H439" t="s">
        <v>196</v>
      </c>
      <c r="I439" s="10">
        <f t="shared" si="42"/>
        <v>1</v>
      </c>
      <c r="J439" s="12">
        <f t="shared" si="43"/>
        <v>519926.36</v>
      </c>
      <c r="K439" s="10" t="str">
        <f t="shared" si="44"/>
        <v/>
      </c>
      <c r="L439" s="10" t="str">
        <f t="shared" si="45"/>
        <v/>
      </c>
      <c r="M439" s="10" t="str">
        <f t="shared" si="46"/>
        <v/>
      </c>
      <c r="N439" s="10" t="str">
        <f t="shared" si="47"/>
        <v/>
      </c>
      <c r="O439" s="10" t="str">
        <f>IF(COUNTIFS(Vendors!$A$4:$A$35,C439,Vendors!$R$4:$R$35,"FLAG")+COUNTIFS(Vendors!$A$4:$A$35,C439,Vendors!$N$4:$N$35,"FLAG")&gt;0,"FLAG","")</f>
        <v/>
      </c>
      <c r="P439" s="10">
        <f t="shared" si="48"/>
        <v>5</v>
      </c>
    </row>
    <row r="440" spans="1:16" x14ac:dyDescent="0.3">
      <c r="A440" t="s">
        <v>4780</v>
      </c>
      <c r="B440" s="7">
        <v>46091</v>
      </c>
      <c r="C440" t="s">
        <v>210</v>
      </c>
      <c r="D440" t="s">
        <v>4152</v>
      </c>
      <c r="E440">
        <v>548293.18000000005</v>
      </c>
      <c r="F440" t="s">
        <v>4342</v>
      </c>
      <c r="G440" t="s">
        <v>1552</v>
      </c>
      <c r="H440" t="s">
        <v>196</v>
      </c>
      <c r="I440" s="10">
        <f t="shared" si="42"/>
        <v>1</v>
      </c>
      <c r="J440" s="12">
        <f t="shared" si="43"/>
        <v>548293.18000000005</v>
      </c>
      <c r="K440" s="10" t="str">
        <f t="shared" si="44"/>
        <v/>
      </c>
      <c r="L440" s="10" t="str">
        <f t="shared" si="45"/>
        <v/>
      </c>
      <c r="M440" s="10" t="str">
        <f t="shared" si="46"/>
        <v/>
      </c>
      <c r="N440" s="10" t="str">
        <f t="shared" si="47"/>
        <v/>
      </c>
      <c r="O440" s="10" t="str">
        <f>IF(COUNTIFS(Vendors!$A$4:$A$35,C440,Vendors!$R$4:$R$35,"FLAG")+COUNTIFS(Vendors!$A$4:$A$35,C440,Vendors!$N$4:$N$35,"FLAG")&gt;0,"FLAG","")</f>
        <v/>
      </c>
      <c r="P440" s="10">
        <f t="shared" si="48"/>
        <v>5</v>
      </c>
    </row>
    <row r="441" spans="1:16" x14ac:dyDescent="0.3">
      <c r="A441" t="s">
        <v>4781</v>
      </c>
      <c r="B441" s="7">
        <v>46091</v>
      </c>
      <c r="C441" t="s">
        <v>326</v>
      </c>
      <c r="D441" t="s">
        <v>3377</v>
      </c>
      <c r="E441">
        <v>2016747.15</v>
      </c>
      <c r="F441" t="s">
        <v>4342</v>
      </c>
      <c r="G441" t="s">
        <v>1552</v>
      </c>
      <c r="H441" t="s">
        <v>196</v>
      </c>
      <c r="I441" s="10">
        <f t="shared" si="42"/>
        <v>1</v>
      </c>
      <c r="J441" s="12">
        <f t="shared" si="43"/>
        <v>2016747.15</v>
      </c>
      <c r="K441" s="10" t="str">
        <f t="shared" si="44"/>
        <v/>
      </c>
      <c r="L441" s="10" t="str">
        <f t="shared" si="45"/>
        <v/>
      </c>
      <c r="M441" s="10" t="str">
        <f t="shared" si="46"/>
        <v/>
      </c>
      <c r="N441" s="10" t="str">
        <f t="shared" si="47"/>
        <v/>
      </c>
      <c r="O441" s="10" t="str">
        <f>IF(COUNTIFS(Vendors!$A$4:$A$35,C441,Vendors!$R$4:$R$35,"FLAG")+COUNTIFS(Vendors!$A$4:$A$35,C441,Vendors!$N$4:$N$35,"FLAG")&gt;0,"FLAG","")</f>
        <v/>
      </c>
      <c r="P441" s="10">
        <f t="shared" si="48"/>
        <v>2</v>
      </c>
    </row>
    <row r="442" spans="1:16" x14ac:dyDescent="0.3">
      <c r="A442" t="s">
        <v>4782</v>
      </c>
      <c r="B442" s="7">
        <v>46091</v>
      </c>
      <c r="C442" t="s">
        <v>277</v>
      </c>
      <c r="D442" t="s">
        <v>3800</v>
      </c>
      <c r="E442">
        <v>497606.24</v>
      </c>
      <c r="F442" t="s">
        <v>4342</v>
      </c>
      <c r="G442" t="s">
        <v>1552</v>
      </c>
      <c r="H442" t="s">
        <v>196</v>
      </c>
      <c r="I442" s="10">
        <f t="shared" si="42"/>
        <v>1</v>
      </c>
      <c r="J442" s="12">
        <f t="shared" si="43"/>
        <v>497606.24</v>
      </c>
      <c r="K442" s="10" t="str">
        <f t="shared" si="44"/>
        <v/>
      </c>
      <c r="L442" s="10" t="str">
        <f t="shared" si="45"/>
        <v/>
      </c>
      <c r="M442" s="10" t="str">
        <f t="shared" si="46"/>
        <v/>
      </c>
      <c r="N442" s="10" t="str">
        <f t="shared" si="47"/>
        <v/>
      </c>
      <c r="O442" s="10" t="str">
        <f>IF(COUNTIFS(Vendors!$A$4:$A$35,C442,Vendors!$R$4:$R$35,"FLAG")+COUNTIFS(Vendors!$A$4:$A$35,C442,Vendors!$N$4:$N$35,"FLAG")&gt;0,"FLAG","")</f>
        <v/>
      </c>
      <c r="P442" s="10">
        <f t="shared" si="48"/>
        <v>4</v>
      </c>
    </row>
    <row r="443" spans="1:16" x14ac:dyDescent="0.3">
      <c r="A443" t="s">
        <v>4783</v>
      </c>
      <c r="B443" s="7">
        <v>46091</v>
      </c>
      <c r="C443" t="s">
        <v>266</v>
      </c>
      <c r="D443" t="s">
        <v>4194</v>
      </c>
      <c r="E443">
        <v>620593.05000000005</v>
      </c>
      <c r="F443" t="s">
        <v>4342</v>
      </c>
      <c r="G443" t="s">
        <v>1552</v>
      </c>
      <c r="H443" t="s">
        <v>196</v>
      </c>
      <c r="I443" s="10">
        <f t="shared" si="42"/>
        <v>1</v>
      </c>
      <c r="J443" s="12">
        <f t="shared" si="43"/>
        <v>620593.05000000005</v>
      </c>
      <c r="K443" s="10" t="str">
        <f t="shared" si="44"/>
        <v/>
      </c>
      <c r="L443" s="10" t="str">
        <f t="shared" si="45"/>
        <v/>
      </c>
      <c r="M443" s="10" t="str">
        <f t="shared" si="46"/>
        <v/>
      </c>
      <c r="N443" s="10" t="str">
        <f t="shared" si="47"/>
        <v/>
      </c>
      <c r="O443" s="10" t="str">
        <f>IF(COUNTIFS(Vendors!$A$4:$A$35,C443,Vendors!$R$4:$R$35,"FLAG")+COUNTIFS(Vendors!$A$4:$A$35,C443,Vendors!$N$4:$N$35,"FLAG")&gt;0,"FLAG","")</f>
        <v/>
      </c>
      <c r="P443" s="10">
        <f t="shared" si="48"/>
        <v>6</v>
      </c>
    </row>
    <row r="444" spans="1:16" x14ac:dyDescent="0.3">
      <c r="A444" t="s">
        <v>4784</v>
      </c>
      <c r="B444" s="7">
        <v>46093</v>
      </c>
      <c r="C444" t="s">
        <v>229</v>
      </c>
      <c r="D444" t="s">
        <v>4174</v>
      </c>
      <c r="E444">
        <v>1195424.32</v>
      </c>
      <c r="F444" t="s">
        <v>4342</v>
      </c>
      <c r="G444" t="s">
        <v>1552</v>
      </c>
      <c r="H444" t="s">
        <v>196</v>
      </c>
      <c r="I444" s="10">
        <f t="shared" si="42"/>
        <v>1</v>
      </c>
      <c r="J444" s="12">
        <f t="shared" si="43"/>
        <v>1195424.32</v>
      </c>
      <c r="K444" s="10" t="str">
        <f t="shared" si="44"/>
        <v/>
      </c>
      <c r="L444" s="10" t="str">
        <f t="shared" si="45"/>
        <v/>
      </c>
      <c r="M444" s="10" t="str">
        <f t="shared" si="46"/>
        <v/>
      </c>
      <c r="N444" s="10" t="str">
        <f t="shared" si="47"/>
        <v/>
      </c>
      <c r="O444" s="10" t="str">
        <f>IF(COUNTIFS(Vendors!$A$4:$A$35,C444,Vendors!$R$4:$R$35,"FLAG")+COUNTIFS(Vendors!$A$4:$A$35,C444,Vendors!$N$4:$N$35,"FLAG")&gt;0,"FLAG","")</f>
        <v/>
      </c>
      <c r="P444" s="10">
        <f t="shared" si="48"/>
        <v>1</v>
      </c>
    </row>
    <row r="445" spans="1:16" x14ac:dyDescent="0.3">
      <c r="A445" t="s">
        <v>4785</v>
      </c>
      <c r="B445" s="7">
        <v>46093</v>
      </c>
      <c r="C445" t="s">
        <v>235</v>
      </c>
      <c r="D445" t="s">
        <v>3846</v>
      </c>
      <c r="E445">
        <v>93506.5</v>
      </c>
      <c r="F445" t="s">
        <v>4342</v>
      </c>
      <c r="G445" t="s">
        <v>1552</v>
      </c>
      <c r="H445" t="s">
        <v>191</v>
      </c>
      <c r="I445" s="10">
        <f t="shared" si="42"/>
        <v>1</v>
      </c>
      <c r="J445" s="12">
        <f t="shared" si="43"/>
        <v>93506.5</v>
      </c>
      <c r="K445" s="10" t="str">
        <f t="shared" si="44"/>
        <v/>
      </c>
      <c r="L445" s="10" t="str">
        <f t="shared" si="45"/>
        <v/>
      </c>
      <c r="M445" s="10" t="str">
        <f t="shared" si="46"/>
        <v/>
      </c>
      <c r="N445" s="10" t="str">
        <f t="shared" si="47"/>
        <v/>
      </c>
      <c r="O445" s="10" t="str">
        <f>IF(COUNTIFS(Vendors!$A$4:$A$35,C445,Vendors!$R$4:$R$35,"FLAG")+COUNTIFS(Vendors!$A$4:$A$35,C445,Vendors!$N$4:$N$35,"FLAG")&gt;0,"FLAG","")</f>
        <v/>
      </c>
      <c r="P445" s="10">
        <f t="shared" si="48"/>
        <v>9</v>
      </c>
    </row>
    <row r="446" spans="1:16" x14ac:dyDescent="0.3">
      <c r="A446" t="s">
        <v>4786</v>
      </c>
      <c r="B446" s="7">
        <v>46094</v>
      </c>
      <c r="C446" t="s">
        <v>340</v>
      </c>
      <c r="D446" t="s">
        <v>3752</v>
      </c>
      <c r="E446">
        <v>2094529.5</v>
      </c>
      <c r="F446" t="s">
        <v>4342</v>
      </c>
      <c r="G446" t="s">
        <v>1552</v>
      </c>
      <c r="H446" t="s">
        <v>196</v>
      </c>
      <c r="I446" s="10">
        <f t="shared" si="42"/>
        <v>1</v>
      </c>
      <c r="J446" s="12">
        <f t="shared" si="43"/>
        <v>2094529.5</v>
      </c>
      <c r="K446" s="10" t="str">
        <f t="shared" si="44"/>
        <v/>
      </c>
      <c r="L446" s="10" t="str">
        <f t="shared" si="45"/>
        <v/>
      </c>
      <c r="M446" s="10" t="str">
        <f t="shared" si="46"/>
        <v/>
      </c>
      <c r="N446" s="10" t="str">
        <f t="shared" si="47"/>
        <v/>
      </c>
      <c r="O446" s="10" t="str">
        <f>IF(COUNTIFS(Vendors!$A$4:$A$35,C446,Vendors!$R$4:$R$35,"FLAG")+COUNTIFS(Vendors!$A$4:$A$35,C446,Vendors!$N$4:$N$35,"FLAG")&gt;0,"FLAG","")</f>
        <v/>
      </c>
      <c r="P446" s="10">
        <f t="shared" si="48"/>
        <v>2</v>
      </c>
    </row>
    <row r="447" spans="1:16" x14ac:dyDescent="0.3">
      <c r="A447" t="s">
        <v>4787</v>
      </c>
      <c r="B447" s="7">
        <v>46094</v>
      </c>
      <c r="C447" t="s">
        <v>212</v>
      </c>
      <c r="D447" t="s">
        <v>4096</v>
      </c>
      <c r="E447">
        <v>320744.90999999997</v>
      </c>
      <c r="F447" t="s">
        <v>4342</v>
      </c>
      <c r="G447" t="s">
        <v>1552</v>
      </c>
      <c r="H447" t="s">
        <v>196</v>
      </c>
      <c r="I447" s="10">
        <f t="shared" si="42"/>
        <v>1</v>
      </c>
      <c r="J447" s="12">
        <f t="shared" si="43"/>
        <v>320744.90999999997</v>
      </c>
      <c r="K447" s="10" t="str">
        <f t="shared" si="44"/>
        <v/>
      </c>
      <c r="L447" s="10" t="str">
        <f t="shared" si="45"/>
        <v/>
      </c>
      <c r="M447" s="10" t="str">
        <f t="shared" si="46"/>
        <v/>
      </c>
      <c r="N447" s="10" t="str">
        <f t="shared" si="47"/>
        <v/>
      </c>
      <c r="O447" s="10" t="str">
        <f>IF(COUNTIFS(Vendors!$A$4:$A$35,C447,Vendors!$R$4:$R$35,"FLAG")+COUNTIFS(Vendors!$A$4:$A$35,C447,Vendors!$N$4:$N$35,"FLAG")&gt;0,"FLAG","")</f>
        <v/>
      </c>
      <c r="P447" s="10">
        <f t="shared" si="48"/>
        <v>3</v>
      </c>
    </row>
    <row r="448" spans="1:16" x14ac:dyDescent="0.3">
      <c r="A448" t="s">
        <v>4788</v>
      </c>
      <c r="B448" s="7">
        <v>46094</v>
      </c>
      <c r="C448" t="s">
        <v>218</v>
      </c>
      <c r="D448" t="s">
        <v>4244</v>
      </c>
      <c r="E448">
        <v>126214.7</v>
      </c>
      <c r="F448" t="s">
        <v>4342</v>
      </c>
      <c r="G448" t="s">
        <v>1552</v>
      </c>
      <c r="H448" t="s">
        <v>191</v>
      </c>
      <c r="I448" s="10">
        <f t="shared" si="42"/>
        <v>1</v>
      </c>
      <c r="J448" s="12">
        <f t="shared" si="43"/>
        <v>126214.7</v>
      </c>
      <c r="K448" s="10" t="str">
        <f t="shared" si="44"/>
        <v/>
      </c>
      <c r="L448" s="10" t="str">
        <f t="shared" si="45"/>
        <v/>
      </c>
      <c r="M448" s="10" t="str">
        <f t="shared" si="46"/>
        <v/>
      </c>
      <c r="N448" s="10" t="str">
        <f t="shared" si="47"/>
        <v/>
      </c>
      <c r="O448" s="10" t="str">
        <f>IF(COUNTIFS(Vendors!$A$4:$A$35,C448,Vendors!$R$4:$R$35,"FLAG")+COUNTIFS(Vendors!$A$4:$A$35,C448,Vendors!$N$4:$N$35,"FLAG")&gt;0,"FLAG","")</f>
        <v/>
      </c>
      <c r="P448" s="10">
        <f t="shared" si="48"/>
        <v>1</v>
      </c>
    </row>
    <row r="449" spans="1:16" x14ac:dyDescent="0.3">
      <c r="A449" t="s">
        <v>4789</v>
      </c>
      <c r="B449" s="7">
        <v>46097</v>
      </c>
      <c r="C449" t="s">
        <v>231</v>
      </c>
      <c r="D449" t="s">
        <v>3924</v>
      </c>
      <c r="E449">
        <v>524887.15</v>
      </c>
      <c r="F449" t="s">
        <v>4342</v>
      </c>
      <c r="G449" t="s">
        <v>1552</v>
      </c>
      <c r="H449" t="s">
        <v>196</v>
      </c>
      <c r="I449" s="10">
        <f t="shared" si="42"/>
        <v>2</v>
      </c>
      <c r="J449" s="12">
        <f t="shared" si="43"/>
        <v>971790.5</v>
      </c>
      <c r="K449" s="10" t="str">
        <f t="shared" si="44"/>
        <v/>
      </c>
      <c r="L449" s="10" t="str">
        <f t="shared" si="45"/>
        <v/>
      </c>
      <c r="M449" s="10" t="str">
        <f t="shared" si="46"/>
        <v/>
      </c>
      <c r="N449" s="10" t="str">
        <f t="shared" si="47"/>
        <v/>
      </c>
      <c r="O449" s="10" t="str">
        <f>IF(COUNTIFS(Vendors!$A$4:$A$35,C449,Vendors!$R$4:$R$35,"FLAG")+COUNTIFS(Vendors!$A$4:$A$35,C449,Vendors!$N$4:$N$35,"FLAG")&gt;0,"FLAG","")</f>
        <v/>
      </c>
      <c r="P449" s="10">
        <f t="shared" si="48"/>
        <v>5</v>
      </c>
    </row>
    <row r="450" spans="1:16" x14ac:dyDescent="0.3">
      <c r="A450" t="s">
        <v>4790</v>
      </c>
      <c r="B450" s="7">
        <v>46097</v>
      </c>
      <c r="C450" t="s">
        <v>231</v>
      </c>
      <c r="D450" t="s">
        <v>3415</v>
      </c>
      <c r="E450">
        <v>446903.35</v>
      </c>
      <c r="F450" t="s">
        <v>4342</v>
      </c>
      <c r="G450" t="s">
        <v>1552</v>
      </c>
      <c r="H450" t="s">
        <v>196</v>
      </c>
      <c r="I450" s="10">
        <f t="shared" si="42"/>
        <v>2</v>
      </c>
      <c r="J450" s="12">
        <f t="shared" si="43"/>
        <v>971790.5</v>
      </c>
      <c r="K450" s="10" t="str">
        <f t="shared" si="44"/>
        <v/>
      </c>
      <c r="L450" s="10" t="str">
        <f t="shared" si="45"/>
        <v/>
      </c>
      <c r="M450" s="10" t="str">
        <f t="shared" si="46"/>
        <v/>
      </c>
      <c r="N450" s="10" t="str">
        <f t="shared" si="47"/>
        <v/>
      </c>
      <c r="O450" s="10" t="str">
        <f>IF(COUNTIFS(Vendors!$A$4:$A$35,C450,Vendors!$R$4:$R$35,"FLAG")+COUNTIFS(Vendors!$A$4:$A$35,C450,Vendors!$N$4:$N$35,"FLAG")&gt;0,"FLAG","")</f>
        <v/>
      </c>
      <c r="P450" s="10">
        <f t="shared" si="48"/>
        <v>4</v>
      </c>
    </row>
    <row r="451" spans="1:16" x14ac:dyDescent="0.3">
      <c r="A451" t="s">
        <v>4791</v>
      </c>
      <c r="B451" s="7">
        <v>46097</v>
      </c>
      <c r="C451" t="s">
        <v>210</v>
      </c>
      <c r="D451" t="s">
        <v>4086</v>
      </c>
      <c r="E451">
        <v>294336.25</v>
      </c>
      <c r="F451" t="s">
        <v>4342</v>
      </c>
      <c r="G451" t="s">
        <v>1552</v>
      </c>
      <c r="H451" t="s">
        <v>196</v>
      </c>
      <c r="I451" s="10">
        <f t="shared" si="42"/>
        <v>1</v>
      </c>
      <c r="J451" s="12">
        <f t="shared" si="43"/>
        <v>294336.25</v>
      </c>
      <c r="K451" s="10" t="str">
        <f t="shared" si="44"/>
        <v/>
      </c>
      <c r="L451" s="10" t="str">
        <f t="shared" si="45"/>
        <v/>
      </c>
      <c r="M451" s="10" t="str">
        <f t="shared" si="46"/>
        <v/>
      </c>
      <c r="N451" s="10" t="str">
        <f t="shared" si="47"/>
        <v/>
      </c>
      <c r="O451" s="10" t="str">
        <f>IF(COUNTIFS(Vendors!$A$4:$A$35,C451,Vendors!$R$4:$R$35,"FLAG")+COUNTIFS(Vendors!$A$4:$A$35,C451,Vendors!$N$4:$N$35,"FLAG")&gt;0,"FLAG","")</f>
        <v/>
      </c>
      <c r="P451" s="10">
        <f t="shared" si="48"/>
        <v>2</v>
      </c>
    </row>
    <row r="452" spans="1:16" x14ac:dyDescent="0.3">
      <c r="A452" t="s">
        <v>4792</v>
      </c>
      <c r="B452" s="7">
        <v>46097</v>
      </c>
      <c r="C452" t="s">
        <v>218</v>
      </c>
      <c r="D452" t="s">
        <v>4262</v>
      </c>
      <c r="E452">
        <v>110350.99</v>
      </c>
      <c r="F452" t="s">
        <v>4342</v>
      </c>
      <c r="G452" t="s">
        <v>1552</v>
      </c>
      <c r="H452" t="s">
        <v>191</v>
      </c>
      <c r="I452" s="10">
        <f t="shared" ref="I452:I468" si="49">COUNTIFS($C$4:$C$468,C452,$B$4:$B$468,B452)</f>
        <v>1</v>
      </c>
      <c r="J452" s="12">
        <f t="shared" ref="J452:J468" si="50">SUMIFS($E$4:$E$468,$C$4:$C$468,C452,$B$4:$B$468,B452)</f>
        <v>110350.99</v>
      </c>
      <c r="K452" s="10" t="str">
        <f t="shared" ref="K452:K515" si="51">IF(AND(I452&gt;=2,J452&gt;200000,E452&lt;=200000),"FLAG","")</f>
        <v/>
      </c>
      <c r="L452" s="10" t="str">
        <f t="shared" ref="L452:L468" si="52">IF(G452=H452,"FLAG","")</f>
        <v/>
      </c>
      <c r="M452" s="10" t="str">
        <f t="shared" ref="M452:M468" si="53">IF(AND(D452&lt;&gt;"On Account",COUNTIF($D$4:$D$468,D452)&gt;1),"FLAG","")</f>
        <v/>
      </c>
      <c r="N452" s="10" t="str">
        <f t="shared" ref="N452:N468" si="54">IF(WEEKDAY(B452)=1,"FLAG","")</f>
        <v/>
      </c>
      <c r="O452" s="10" t="str">
        <f>IF(COUNTIFS(Vendors!$A$4:$A$35,C452,Vendors!$R$4:$R$35,"FLAG")+COUNTIFS(Vendors!$A$4:$A$35,C452,Vendors!$N$4:$N$35,"FLAG")&gt;0,"FLAG","")</f>
        <v/>
      </c>
      <c r="P452" s="10">
        <f t="shared" ref="P452:P468" si="55">VALUE(LEFT(TEXT(INT(E452),"0"),1))</f>
        <v>1</v>
      </c>
    </row>
    <row r="453" spans="1:16" x14ac:dyDescent="0.3">
      <c r="A453" t="s">
        <v>4793</v>
      </c>
      <c r="B453" s="7">
        <v>46098</v>
      </c>
      <c r="C453" t="s">
        <v>229</v>
      </c>
      <c r="D453" t="s">
        <v>3325</v>
      </c>
      <c r="E453">
        <v>1080726.22</v>
      </c>
      <c r="F453" t="s">
        <v>4342</v>
      </c>
      <c r="G453" t="s">
        <v>1552</v>
      </c>
      <c r="H453" t="s">
        <v>196</v>
      </c>
      <c r="I453" s="10">
        <f t="shared" si="49"/>
        <v>1</v>
      </c>
      <c r="J453" s="12">
        <f t="shared" si="50"/>
        <v>1080726.22</v>
      </c>
      <c r="K453" s="10" t="str">
        <f t="shared" si="51"/>
        <v/>
      </c>
      <c r="L453" s="10" t="str">
        <f t="shared" si="52"/>
        <v/>
      </c>
      <c r="M453" s="10" t="str">
        <f t="shared" si="53"/>
        <v/>
      </c>
      <c r="N453" s="10" t="str">
        <f t="shared" si="54"/>
        <v/>
      </c>
      <c r="O453" s="10" t="str">
        <f>IF(COUNTIFS(Vendors!$A$4:$A$35,C453,Vendors!$R$4:$R$35,"FLAG")+COUNTIFS(Vendors!$A$4:$A$35,C453,Vendors!$N$4:$N$35,"FLAG")&gt;0,"FLAG","")</f>
        <v/>
      </c>
      <c r="P453" s="10">
        <f t="shared" si="55"/>
        <v>1</v>
      </c>
    </row>
    <row r="454" spans="1:16" x14ac:dyDescent="0.3">
      <c r="A454" t="s">
        <v>4794</v>
      </c>
      <c r="B454" s="7">
        <v>46099</v>
      </c>
      <c r="C454" t="s">
        <v>305</v>
      </c>
      <c r="D454" t="s">
        <v>3435</v>
      </c>
      <c r="E454">
        <v>0</v>
      </c>
      <c r="F454" t="s">
        <v>4342</v>
      </c>
      <c r="G454" t="s">
        <v>1552</v>
      </c>
      <c r="H454" t="s">
        <v>191</v>
      </c>
      <c r="I454" s="10">
        <f t="shared" si="49"/>
        <v>1</v>
      </c>
      <c r="J454" s="12">
        <f t="shared" si="50"/>
        <v>0</v>
      </c>
      <c r="K454" s="10" t="str">
        <f t="shared" si="51"/>
        <v/>
      </c>
      <c r="L454" s="10" t="str">
        <f t="shared" si="52"/>
        <v/>
      </c>
      <c r="M454" s="10" t="str">
        <f t="shared" si="53"/>
        <v/>
      </c>
      <c r="N454" s="10" t="str">
        <f t="shared" si="54"/>
        <v/>
      </c>
      <c r="O454" s="10" t="str">
        <f>IF(COUNTIFS(Vendors!$A$4:$A$35,C454,Vendors!$R$4:$R$35,"FLAG")+COUNTIFS(Vendors!$A$4:$A$35,C454,Vendors!$N$4:$N$35,"FLAG")&gt;0,"FLAG","")</f>
        <v/>
      </c>
      <c r="P454" s="10">
        <f t="shared" si="55"/>
        <v>0</v>
      </c>
    </row>
    <row r="455" spans="1:16" x14ac:dyDescent="0.3">
      <c r="A455" t="s">
        <v>4795</v>
      </c>
      <c r="B455" s="7">
        <v>46100</v>
      </c>
      <c r="C455" t="s">
        <v>215</v>
      </c>
      <c r="D455" t="s">
        <v>3201</v>
      </c>
      <c r="E455">
        <v>279525.48</v>
      </c>
      <c r="F455" t="s">
        <v>4342</v>
      </c>
      <c r="G455" t="s">
        <v>1552</v>
      </c>
      <c r="H455" t="s">
        <v>196</v>
      </c>
      <c r="I455" s="10">
        <f t="shared" si="49"/>
        <v>1</v>
      </c>
      <c r="J455" s="12">
        <f t="shared" si="50"/>
        <v>279525.48</v>
      </c>
      <c r="K455" s="10" t="str">
        <f t="shared" si="51"/>
        <v/>
      </c>
      <c r="L455" s="10" t="str">
        <f t="shared" si="52"/>
        <v/>
      </c>
      <c r="M455" s="10" t="str">
        <f t="shared" si="53"/>
        <v/>
      </c>
      <c r="N455" s="10" t="str">
        <f t="shared" si="54"/>
        <v/>
      </c>
      <c r="O455" s="10" t="str">
        <f>IF(COUNTIFS(Vendors!$A$4:$A$35,C455,Vendors!$R$4:$R$35,"FLAG")+COUNTIFS(Vendors!$A$4:$A$35,C455,Vendors!$N$4:$N$35,"FLAG")&gt;0,"FLAG","")</f>
        <v/>
      </c>
      <c r="P455" s="10">
        <f t="shared" si="55"/>
        <v>2</v>
      </c>
    </row>
    <row r="456" spans="1:16" x14ac:dyDescent="0.3">
      <c r="A456" t="s">
        <v>4796</v>
      </c>
      <c r="B456" s="7">
        <v>46101</v>
      </c>
      <c r="C456" t="s">
        <v>224</v>
      </c>
      <c r="D456" t="s">
        <v>3319</v>
      </c>
      <c r="E456">
        <v>28658.9</v>
      </c>
      <c r="F456" t="s">
        <v>4342</v>
      </c>
      <c r="G456" t="s">
        <v>1552</v>
      </c>
      <c r="H456" t="s">
        <v>191</v>
      </c>
      <c r="I456" s="10">
        <f t="shared" si="49"/>
        <v>1</v>
      </c>
      <c r="J456" s="12">
        <f t="shared" si="50"/>
        <v>28658.9</v>
      </c>
      <c r="K456" s="10" t="str">
        <f t="shared" si="51"/>
        <v/>
      </c>
      <c r="L456" s="10" t="str">
        <f t="shared" si="52"/>
        <v/>
      </c>
      <c r="M456" s="10" t="str">
        <f t="shared" si="53"/>
        <v/>
      </c>
      <c r="N456" s="10" t="str">
        <f t="shared" si="54"/>
        <v/>
      </c>
      <c r="O456" s="10" t="str">
        <f>IF(COUNTIFS(Vendors!$A$4:$A$35,C456,Vendors!$R$4:$R$35,"FLAG")+COUNTIFS(Vendors!$A$4:$A$35,C456,Vendors!$N$4:$N$35,"FLAG")&gt;0,"FLAG","")</f>
        <v/>
      </c>
      <c r="P456" s="10">
        <f t="shared" si="55"/>
        <v>2</v>
      </c>
    </row>
    <row r="457" spans="1:16" x14ac:dyDescent="0.3">
      <c r="A457" t="s">
        <v>4797</v>
      </c>
      <c r="B457" s="7">
        <v>46101</v>
      </c>
      <c r="C457" t="s">
        <v>311</v>
      </c>
      <c r="D457" t="s">
        <v>3605</v>
      </c>
      <c r="E457">
        <v>4736366.5999999996</v>
      </c>
      <c r="F457" t="s">
        <v>4342</v>
      </c>
      <c r="G457" t="s">
        <v>1552</v>
      </c>
      <c r="H457" t="s">
        <v>196</v>
      </c>
      <c r="I457" s="10">
        <f t="shared" si="49"/>
        <v>1</v>
      </c>
      <c r="J457" s="12">
        <f t="shared" si="50"/>
        <v>4736366.5999999996</v>
      </c>
      <c r="K457" s="10" t="str">
        <f t="shared" si="51"/>
        <v/>
      </c>
      <c r="L457" s="10" t="str">
        <f t="shared" si="52"/>
        <v/>
      </c>
      <c r="M457" s="10" t="str">
        <f t="shared" si="53"/>
        <v/>
      </c>
      <c r="N457" s="10" t="str">
        <f t="shared" si="54"/>
        <v/>
      </c>
      <c r="O457" s="10" t="str">
        <f>IF(COUNTIFS(Vendors!$A$4:$A$35,C457,Vendors!$R$4:$R$35,"FLAG")+COUNTIFS(Vendors!$A$4:$A$35,C457,Vendors!$N$4:$N$35,"FLAG")&gt;0,"FLAG","")</f>
        <v/>
      </c>
      <c r="P457" s="10">
        <f t="shared" si="55"/>
        <v>4</v>
      </c>
    </row>
    <row r="458" spans="1:16" x14ac:dyDescent="0.3">
      <c r="A458" t="s">
        <v>4798</v>
      </c>
      <c r="B458" s="7">
        <v>46101</v>
      </c>
      <c r="C458" t="s">
        <v>262</v>
      </c>
      <c r="D458" t="s">
        <v>3836</v>
      </c>
      <c r="E458">
        <v>164463.23000000001</v>
      </c>
      <c r="F458" t="s">
        <v>4342</v>
      </c>
      <c r="G458" t="s">
        <v>1552</v>
      </c>
      <c r="H458" t="s">
        <v>191</v>
      </c>
      <c r="I458" s="10">
        <f t="shared" si="49"/>
        <v>1</v>
      </c>
      <c r="J458" s="12">
        <f t="shared" si="50"/>
        <v>164463.23000000001</v>
      </c>
      <c r="K458" s="10" t="str">
        <f t="shared" si="51"/>
        <v/>
      </c>
      <c r="L458" s="10" t="str">
        <f t="shared" si="52"/>
        <v/>
      </c>
      <c r="M458" s="10" t="str">
        <f t="shared" si="53"/>
        <v/>
      </c>
      <c r="N458" s="10" t="str">
        <f t="shared" si="54"/>
        <v/>
      </c>
      <c r="O458" s="10" t="str">
        <f>IF(COUNTIFS(Vendors!$A$4:$A$35,C458,Vendors!$R$4:$R$35,"FLAG")+COUNTIFS(Vendors!$A$4:$A$35,C458,Vendors!$N$4:$N$35,"FLAG")&gt;0,"FLAG","")</f>
        <v/>
      </c>
      <c r="P458" s="10">
        <f t="shared" si="55"/>
        <v>1</v>
      </c>
    </row>
    <row r="459" spans="1:16" x14ac:dyDescent="0.3">
      <c r="A459" t="s">
        <v>4799</v>
      </c>
      <c r="B459" s="7">
        <v>46104</v>
      </c>
      <c r="C459" t="s">
        <v>323</v>
      </c>
      <c r="D459" t="s">
        <v>4108</v>
      </c>
      <c r="E459">
        <v>3449530.39</v>
      </c>
      <c r="F459" t="s">
        <v>4342</v>
      </c>
      <c r="G459" t="s">
        <v>1552</v>
      </c>
      <c r="H459" t="s">
        <v>196</v>
      </c>
      <c r="I459" s="10">
        <f t="shared" si="49"/>
        <v>1</v>
      </c>
      <c r="J459" s="12">
        <f t="shared" si="50"/>
        <v>3449530.39</v>
      </c>
      <c r="K459" s="10" t="str">
        <f t="shared" si="51"/>
        <v/>
      </c>
      <c r="L459" s="10" t="str">
        <f t="shared" si="52"/>
        <v/>
      </c>
      <c r="M459" s="10" t="str">
        <f t="shared" si="53"/>
        <v/>
      </c>
      <c r="N459" s="10" t="str">
        <f t="shared" si="54"/>
        <v/>
      </c>
      <c r="O459" s="10" t="str">
        <f>IF(COUNTIFS(Vendors!$A$4:$A$35,C459,Vendors!$R$4:$R$35,"FLAG")+COUNTIFS(Vendors!$A$4:$A$35,C459,Vendors!$N$4:$N$35,"FLAG")&gt;0,"FLAG","")</f>
        <v/>
      </c>
      <c r="P459" s="10">
        <f t="shared" si="55"/>
        <v>3</v>
      </c>
    </row>
    <row r="460" spans="1:16" x14ac:dyDescent="0.3">
      <c r="A460" t="s">
        <v>4800</v>
      </c>
      <c r="B460" s="7">
        <v>46105</v>
      </c>
      <c r="C460" t="s">
        <v>247</v>
      </c>
      <c r="D460" t="s">
        <v>3560</v>
      </c>
      <c r="E460">
        <v>142198.54</v>
      </c>
      <c r="F460" t="s">
        <v>4342</v>
      </c>
      <c r="G460" t="s">
        <v>1552</v>
      </c>
      <c r="H460" t="s">
        <v>191</v>
      </c>
      <c r="I460" s="10">
        <f t="shared" si="49"/>
        <v>1</v>
      </c>
      <c r="J460" s="12">
        <f t="shared" si="50"/>
        <v>142198.54</v>
      </c>
      <c r="K460" s="10" t="str">
        <f t="shared" si="51"/>
        <v/>
      </c>
      <c r="L460" s="10" t="str">
        <f t="shared" si="52"/>
        <v/>
      </c>
      <c r="M460" s="10" t="str">
        <f t="shared" si="53"/>
        <v/>
      </c>
      <c r="N460" s="10" t="str">
        <f t="shared" si="54"/>
        <v/>
      </c>
      <c r="O460" s="10" t="str">
        <f>IF(COUNTIFS(Vendors!$A$4:$A$35,C460,Vendors!$R$4:$R$35,"FLAG")+COUNTIFS(Vendors!$A$4:$A$35,C460,Vendors!$N$4:$N$35,"FLAG")&gt;0,"FLAG","")</f>
        <v/>
      </c>
      <c r="P460" s="10">
        <f t="shared" si="55"/>
        <v>1</v>
      </c>
    </row>
    <row r="461" spans="1:16" x14ac:dyDescent="0.3">
      <c r="A461" t="s">
        <v>4801</v>
      </c>
      <c r="B461" s="7">
        <v>46105</v>
      </c>
      <c r="C461" t="s">
        <v>224</v>
      </c>
      <c r="D461" t="s">
        <v>3906</v>
      </c>
      <c r="E461">
        <v>137786.23999999999</v>
      </c>
      <c r="F461" t="s">
        <v>4342</v>
      </c>
      <c r="G461" t="s">
        <v>1552</v>
      </c>
      <c r="H461" t="s">
        <v>191</v>
      </c>
      <c r="I461" s="10">
        <f t="shared" si="49"/>
        <v>1</v>
      </c>
      <c r="J461" s="12">
        <f t="shared" si="50"/>
        <v>137786.23999999999</v>
      </c>
      <c r="K461" s="10" t="str">
        <f t="shared" si="51"/>
        <v/>
      </c>
      <c r="L461" s="10" t="str">
        <f t="shared" si="52"/>
        <v/>
      </c>
      <c r="M461" s="10" t="str">
        <f t="shared" si="53"/>
        <v/>
      </c>
      <c r="N461" s="10" t="str">
        <f t="shared" si="54"/>
        <v/>
      </c>
      <c r="O461" s="10" t="str">
        <f>IF(COUNTIFS(Vendors!$A$4:$A$35,C461,Vendors!$R$4:$R$35,"FLAG")+COUNTIFS(Vendors!$A$4:$A$35,C461,Vendors!$N$4:$N$35,"FLAG")&gt;0,"FLAG","")</f>
        <v/>
      </c>
      <c r="P461" s="10">
        <f t="shared" si="55"/>
        <v>1</v>
      </c>
    </row>
    <row r="462" spans="1:16" x14ac:dyDescent="0.3">
      <c r="A462" t="s">
        <v>4802</v>
      </c>
      <c r="B462" s="7">
        <v>46105</v>
      </c>
      <c r="C462" t="s">
        <v>202</v>
      </c>
      <c r="D462" t="s">
        <v>3920</v>
      </c>
      <c r="E462">
        <v>1035437.42</v>
      </c>
      <c r="F462" t="s">
        <v>4342</v>
      </c>
      <c r="G462" t="s">
        <v>1552</v>
      </c>
      <c r="H462" t="s">
        <v>196</v>
      </c>
      <c r="I462" s="10">
        <f t="shared" si="49"/>
        <v>1</v>
      </c>
      <c r="J462" s="12">
        <f t="shared" si="50"/>
        <v>1035437.42</v>
      </c>
      <c r="K462" s="10" t="str">
        <f t="shared" si="51"/>
        <v/>
      </c>
      <c r="L462" s="10" t="str">
        <f t="shared" si="52"/>
        <v/>
      </c>
      <c r="M462" s="10" t="str">
        <f t="shared" si="53"/>
        <v/>
      </c>
      <c r="N462" s="10" t="str">
        <f t="shared" si="54"/>
        <v/>
      </c>
      <c r="O462" s="10" t="str">
        <f>IF(COUNTIFS(Vendors!$A$4:$A$35,C462,Vendors!$R$4:$R$35,"FLAG")+COUNTIFS(Vendors!$A$4:$A$35,C462,Vendors!$N$4:$N$35,"FLAG")&gt;0,"FLAG","")</f>
        <v/>
      </c>
      <c r="P462" s="10">
        <f t="shared" si="55"/>
        <v>1</v>
      </c>
    </row>
    <row r="463" spans="1:16" x14ac:dyDescent="0.3">
      <c r="A463" t="s">
        <v>4803</v>
      </c>
      <c r="B463" s="7">
        <v>46107</v>
      </c>
      <c r="C463" t="s">
        <v>220</v>
      </c>
      <c r="D463" t="s">
        <v>4002</v>
      </c>
      <c r="E463">
        <v>332763.15000000002</v>
      </c>
      <c r="F463" t="s">
        <v>4342</v>
      </c>
      <c r="G463" t="s">
        <v>1552</v>
      </c>
      <c r="H463" t="s">
        <v>196</v>
      </c>
      <c r="I463" s="10">
        <f t="shared" si="49"/>
        <v>1</v>
      </c>
      <c r="J463" s="12">
        <f t="shared" si="50"/>
        <v>332763.15000000002</v>
      </c>
      <c r="K463" s="10" t="str">
        <f t="shared" si="51"/>
        <v/>
      </c>
      <c r="L463" s="10" t="str">
        <f t="shared" si="52"/>
        <v/>
      </c>
      <c r="M463" s="10" t="str">
        <f t="shared" si="53"/>
        <v/>
      </c>
      <c r="N463" s="10" t="str">
        <f t="shared" si="54"/>
        <v/>
      </c>
      <c r="O463" s="10" t="str">
        <f>IF(COUNTIFS(Vendors!$A$4:$A$35,C463,Vendors!$R$4:$R$35,"FLAG")+COUNTIFS(Vendors!$A$4:$A$35,C463,Vendors!$N$4:$N$35,"FLAG")&gt;0,"FLAG","")</f>
        <v/>
      </c>
      <c r="P463" s="10">
        <f t="shared" si="55"/>
        <v>3</v>
      </c>
    </row>
    <row r="464" spans="1:16" x14ac:dyDescent="0.3">
      <c r="A464" t="s">
        <v>4804</v>
      </c>
      <c r="B464" s="7">
        <v>46108</v>
      </c>
      <c r="C464" t="s">
        <v>206</v>
      </c>
      <c r="D464" t="s">
        <v>3950</v>
      </c>
      <c r="E464">
        <v>539122.18000000005</v>
      </c>
      <c r="F464" t="s">
        <v>4342</v>
      </c>
      <c r="G464" t="s">
        <v>1552</v>
      </c>
      <c r="H464" t="s">
        <v>196</v>
      </c>
      <c r="I464" s="10">
        <f t="shared" si="49"/>
        <v>1</v>
      </c>
      <c r="J464" s="12">
        <f t="shared" si="50"/>
        <v>539122.18000000005</v>
      </c>
      <c r="K464" s="10" t="str">
        <f t="shared" si="51"/>
        <v/>
      </c>
      <c r="L464" s="10" t="str">
        <f t="shared" si="52"/>
        <v/>
      </c>
      <c r="M464" s="10" t="str">
        <f t="shared" si="53"/>
        <v/>
      </c>
      <c r="N464" s="10" t="str">
        <f t="shared" si="54"/>
        <v/>
      </c>
      <c r="O464" s="10" t="str">
        <f>IF(COUNTIFS(Vendors!$A$4:$A$35,C464,Vendors!$R$4:$R$35,"FLAG")+COUNTIFS(Vendors!$A$4:$A$35,C464,Vendors!$N$4:$N$35,"FLAG")&gt;0,"FLAG","")</f>
        <v/>
      </c>
      <c r="P464" s="10">
        <f t="shared" si="55"/>
        <v>5</v>
      </c>
    </row>
    <row r="465" spans="1:16" x14ac:dyDescent="0.3">
      <c r="A465" t="s">
        <v>4805</v>
      </c>
      <c r="B465" s="7">
        <v>46109</v>
      </c>
      <c r="C465" t="s">
        <v>311</v>
      </c>
      <c r="D465" t="s">
        <v>4040</v>
      </c>
      <c r="E465">
        <v>2942908.2</v>
      </c>
      <c r="F465" t="s">
        <v>4342</v>
      </c>
      <c r="G465" t="s">
        <v>1552</v>
      </c>
      <c r="H465" t="s">
        <v>196</v>
      </c>
      <c r="I465" s="10">
        <f t="shared" si="49"/>
        <v>1</v>
      </c>
      <c r="J465" s="12">
        <f t="shared" si="50"/>
        <v>2942908.2</v>
      </c>
      <c r="K465" s="10" t="str">
        <f t="shared" si="51"/>
        <v/>
      </c>
      <c r="L465" s="10" t="str">
        <f t="shared" si="52"/>
        <v/>
      </c>
      <c r="M465" s="10" t="str">
        <f t="shared" si="53"/>
        <v/>
      </c>
      <c r="N465" s="10" t="str">
        <f t="shared" si="54"/>
        <v/>
      </c>
      <c r="O465" s="10" t="str">
        <f>IF(COUNTIFS(Vendors!$A$4:$A$35,C465,Vendors!$R$4:$R$35,"FLAG")+COUNTIFS(Vendors!$A$4:$A$35,C465,Vendors!$N$4:$N$35,"FLAG")&gt;0,"FLAG","")</f>
        <v/>
      </c>
      <c r="P465" s="10">
        <f t="shared" si="55"/>
        <v>2</v>
      </c>
    </row>
    <row r="466" spans="1:16" x14ac:dyDescent="0.3">
      <c r="A466" t="s">
        <v>4806</v>
      </c>
      <c r="B466" s="7">
        <v>46109</v>
      </c>
      <c r="C466" t="s">
        <v>227</v>
      </c>
      <c r="D466" t="s">
        <v>3914</v>
      </c>
      <c r="E466">
        <v>5594889.7599999998</v>
      </c>
      <c r="F466" t="s">
        <v>4342</v>
      </c>
      <c r="G466" t="s">
        <v>1552</v>
      </c>
      <c r="H466" t="s">
        <v>196</v>
      </c>
      <c r="I466" s="10">
        <f t="shared" si="49"/>
        <v>1</v>
      </c>
      <c r="J466" s="12">
        <f t="shared" si="50"/>
        <v>5594889.7599999998</v>
      </c>
      <c r="K466" s="10" t="str">
        <f t="shared" si="51"/>
        <v/>
      </c>
      <c r="L466" s="10" t="str">
        <f t="shared" si="52"/>
        <v/>
      </c>
      <c r="M466" s="10" t="str">
        <f t="shared" si="53"/>
        <v/>
      </c>
      <c r="N466" s="10" t="str">
        <f t="shared" si="54"/>
        <v/>
      </c>
      <c r="O466" s="10" t="str">
        <f>IF(COUNTIFS(Vendors!$A$4:$A$35,C466,Vendors!$R$4:$R$35,"FLAG")+COUNTIFS(Vendors!$A$4:$A$35,C466,Vendors!$N$4:$N$35,"FLAG")&gt;0,"FLAG","")</f>
        <v/>
      </c>
      <c r="P466" s="10">
        <f t="shared" si="55"/>
        <v>5</v>
      </c>
    </row>
    <row r="467" spans="1:16" x14ac:dyDescent="0.3">
      <c r="A467" t="s">
        <v>4807</v>
      </c>
      <c r="B467" s="7">
        <v>46111</v>
      </c>
      <c r="C467" t="s">
        <v>247</v>
      </c>
      <c r="D467" t="s">
        <v>3916</v>
      </c>
      <c r="E467">
        <v>68895.56</v>
      </c>
      <c r="F467" t="s">
        <v>4342</v>
      </c>
      <c r="G467" t="s">
        <v>1552</v>
      </c>
      <c r="H467" t="s">
        <v>191</v>
      </c>
      <c r="I467" s="10">
        <f t="shared" si="49"/>
        <v>1</v>
      </c>
      <c r="J467" s="12">
        <f t="shared" si="50"/>
        <v>68895.56</v>
      </c>
      <c r="K467" s="10" t="str">
        <f t="shared" si="51"/>
        <v/>
      </c>
      <c r="L467" s="10" t="str">
        <f t="shared" si="52"/>
        <v/>
      </c>
      <c r="M467" s="10" t="str">
        <f t="shared" si="53"/>
        <v/>
      </c>
      <c r="N467" s="10" t="str">
        <f t="shared" si="54"/>
        <v/>
      </c>
      <c r="O467" s="10" t="str">
        <f>IF(COUNTIFS(Vendors!$A$4:$A$35,C467,Vendors!$R$4:$R$35,"FLAG")+COUNTIFS(Vendors!$A$4:$A$35,C467,Vendors!$N$4:$N$35,"FLAG")&gt;0,"FLAG","")</f>
        <v/>
      </c>
      <c r="P467" s="10">
        <f t="shared" si="55"/>
        <v>6</v>
      </c>
    </row>
    <row r="468" spans="1:16" x14ac:dyDescent="0.3">
      <c r="A468" t="s">
        <v>4808</v>
      </c>
      <c r="B468" s="7">
        <v>46112</v>
      </c>
      <c r="C468" t="s">
        <v>3161</v>
      </c>
      <c r="D468" t="s">
        <v>4482</v>
      </c>
      <c r="E468">
        <v>120000</v>
      </c>
      <c r="F468" t="s">
        <v>4342</v>
      </c>
      <c r="G468" t="s">
        <v>3160</v>
      </c>
      <c r="H468" t="s">
        <v>3160</v>
      </c>
      <c r="I468" s="10">
        <f t="shared" si="49"/>
        <v>1</v>
      </c>
      <c r="J468" s="12">
        <f t="shared" si="50"/>
        <v>120000</v>
      </c>
      <c r="K468" s="10" t="str">
        <f t="shared" si="51"/>
        <v/>
      </c>
      <c r="L468" s="10" t="str">
        <f t="shared" si="52"/>
        <v>FLAG</v>
      </c>
      <c r="M468" s="10" t="str">
        <f t="shared" si="53"/>
        <v/>
      </c>
      <c r="N468" s="10" t="str">
        <f t="shared" si="54"/>
        <v/>
      </c>
      <c r="O468" s="10" t="str">
        <f>IF(COUNTIFS(Vendors!$A$4:$A$35,C468,Vendors!$R$4:$R$35,"FLAG")+COUNTIFS(Vendors!$A$4:$A$35,C468,Vendors!$N$4:$N$35,"FLAG")&gt;0,"FLAG","")</f>
        <v>FLAG</v>
      </c>
      <c r="P468" s="10">
        <f t="shared" si="55"/>
        <v>1</v>
      </c>
    </row>
  </sheetData>
  <autoFilter ref="A3:P468" xr:uid="{00000000-0009-0000-0000-00000A000000}"/>
  <conditionalFormatting sqref="K4:O468">
    <cfRule type="cellIs" dxfId="3" priority="1" operator="equal">
      <formula>"FLAG"</formula>
    </cfRule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61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2" width="21" customWidth="1"/>
    <col min="3" max="5" width="10" customWidth="1"/>
    <col min="6" max="6" width="17" customWidth="1"/>
    <col min="7" max="7" width="16" customWidth="1"/>
    <col min="8" max="8" width="19" customWidth="1"/>
    <col min="9" max="9" width="17" customWidth="1"/>
    <col min="10" max="10" width="14" customWidth="1"/>
    <col min="11" max="11" width="9" customWidth="1"/>
    <col min="12" max="13" width="14" customWidth="1"/>
  </cols>
  <sheetData>
    <row r="1" spans="1:13" ht="15.6" x14ac:dyDescent="0.3">
      <c r="A1" s="6" t="s">
        <v>4809</v>
      </c>
    </row>
    <row r="2" spans="1:13" x14ac:dyDescent="0.3">
      <c r="A2" s="2" t="s">
        <v>1525</v>
      </c>
    </row>
    <row r="3" spans="1:13" ht="31.95" customHeight="1" x14ac:dyDescent="0.3">
      <c r="A3" s="8" t="s">
        <v>4810</v>
      </c>
      <c r="B3" s="8" t="s">
        <v>4811</v>
      </c>
      <c r="C3" s="8" t="s">
        <v>4812</v>
      </c>
      <c r="D3" s="8" t="s">
        <v>4813</v>
      </c>
      <c r="E3" s="8" t="s">
        <v>4814</v>
      </c>
      <c r="F3" s="8" t="s">
        <v>4815</v>
      </c>
      <c r="G3" s="8" t="s">
        <v>4816</v>
      </c>
      <c r="H3" s="8" t="s">
        <v>4817</v>
      </c>
      <c r="I3" s="8" t="s">
        <v>4818</v>
      </c>
      <c r="J3" s="9" t="s">
        <v>4819</v>
      </c>
      <c r="K3" s="9" t="s">
        <v>1353</v>
      </c>
      <c r="L3" s="9" t="s">
        <v>4820</v>
      </c>
      <c r="M3" s="9" t="s">
        <v>4821</v>
      </c>
    </row>
    <row r="4" spans="1:13" x14ac:dyDescent="0.3">
      <c r="A4" t="s">
        <v>4822</v>
      </c>
      <c r="B4" s="7">
        <v>45748</v>
      </c>
      <c r="C4" t="s">
        <v>4823</v>
      </c>
      <c r="D4" t="s">
        <v>4824</v>
      </c>
      <c r="E4" t="s">
        <v>4825</v>
      </c>
      <c r="F4">
        <v>2225</v>
      </c>
      <c r="G4">
        <v>1904.8</v>
      </c>
      <c r="H4">
        <v>217.2</v>
      </c>
      <c r="I4">
        <v>103</v>
      </c>
      <c r="J4" s="13">
        <f t="shared" ref="J4:J67" si="0">G4/F4</f>
        <v>0.85608988764044947</v>
      </c>
      <c r="K4" s="10" t="str">
        <f t="shared" ref="K4:K67" si="1">TEXT(B4,"yyyy-mm")</f>
        <v>2025-04</v>
      </c>
      <c r="L4" s="10" t="str">
        <f t="shared" ref="L4:L67" si="2">IF(J4&lt;82%,"FLAG","")</f>
        <v/>
      </c>
      <c r="M4" s="10" t="str">
        <f t="shared" ref="M4:M67" si="3">IF(G4&gt;F4,"FLAG","")</f>
        <v/>
      </c>
    </row>
    <row r="5" spans="1:13" x14ac:dyDescent="0.3">
      <c r="A5" t="s">
        <v>4826</v>
      </c>
      <c r="B5" s="7">
        <v>45748</v>
      </c>
      <c r="C5" t="s">
        <v>4827</v>
      </c>
      <c r="D5" t="s">
        <v>4824</v>
      </c>
      <c r="E5" t="s">
        <v>4828</v>
      </c>
      <c r="F5">
        <v>2098</v>
      </c>
      <c r="G5">
        <v>1781.8</v>
      </c>
      <c r="H5">
        <v>259.89999999999998</v>
      </c>
      <c r="I5">
        <v>56.3</v>
      </c>
      <c r="J5" s="13">
        <f t="shared" si="0"/>
        <v>0.84928503336510963</v>
      </c>
      <c r="K5" s="10" t="str">
        <f t="shared" si="1"/>
        <v>2025-04</v>
      </c>
      <c r="L5" s="10" t="str">
        <f t="shared" si="2"/>
        <v/>
      </c>
      <c r="M5" s="10" t="str">
        <f t="shared" si="3"/>
        <v/>
      </c>
    </row>
    <row r="6" spans="1:13" x14ac:dyDescent="0.3">
      <c r="A6" t="s">
        <v>4829</v>
      </c>
      <c r="B6" s="7">
        <v>45749</v>
      </c>
      <c r="C6" t="s">
        <v>4823</v>
      </c>
      <c r="D6" t="s">
        <v>4830</v>
      </c>
      <c r="E6" t="s">
        <v>4831</v>
      </c>
      <c r="F6">
        <v>2475</v>
      </c>
      <c r="G6">
        <v>2122.1999999999998</v>
      </c>
      <c r="H6">
        <v>298.8</v>
      </c>
      <c r="I6">
        <v>54</v>
      </c>
      <c r="J6" s="13">
        <f t="shared" si="0"/>
        <v>0.85745454545454536</v>
      </c>
      <c r="K6" s="10" t="str">
        <f t="shared" si="1"/>
        <v>2025-04</v>
      </c>
      <c r="L6" s="10" t="str">
        <f t="shared" si="2"/>
        <v/>
      </c>
      <c r="M6" s="10" t="str">
        <f t="shared" si="3"/>
        <v/>
      </c>
    </row>
    <row r="7" spans="1:13" x14ac:dyDescent="0.3">
      <c r="A7" t="s">
        <v>4832</v>
      </c>
      <c r="B7" s="7">
        <v>45749</v>
      </c>
      <c r="C7" t="s">
        <v>4827</v>
      </c>
      <c r="D7" t="s">
        <v>4830</v>
      </c>
      <c r="E7" t="s">
        <v>4825</v>
      </c>
      <c r="F7">
        <v>3049</v>
      </c>
      <c r="G7">
        <v>2585.6</v>
      </c>
      <c r="H7">
        <v>328.8</v>
      </c>
      <c r="I7">
        <v>134.6</v>
      </c>
      <c r="J7" s="13">
        <f t="shared" si="0"/>
        <v>0.8480157428665136</v>
      </c>
      <c r="K7" s="10" t="str">
        <f t="shared" si="1"/>
        <v>2025-04</v>
      </c>
      <c r="L7" s="10" t="str">
        <f t="shared" si="2"/>
        <v/>
      </c>
      <c r="M7" s="10" t="str">
        <f t="shared" si="3"/>
        <v/>
      </c>
    </row>
    <row r="8" spans="1:13" x14ac:dyDescent="0.3">
      <c r="A8" t="s">
        <v>4833</v>
      </c>
      <c r="B8" s="7">
        <v>45750</v>
      </c>
      <c r="C8" t="s">
        <v>4823</v>
      </c>
      <c r="D8" t="s">
        <v>4830</v>
      </c>
      <c r="E8" t="s">
        <v>4834</v>
      </c>
      <c r="F8">
        <v>2899</v>
      </c>
      <c r="G8">
        <v>2531.6</v>
      </c>
      <c r="H8">
        <v>315.8</v>
      </c>
      <c r="I8">
        <v>51.6</v>
      </c>
      <c r="J8" s="13">
        <f t="shared" si="0"/>
        <v>0.8732666436702311</v>
      </c>
      <c r="K8" s="10" t="str">
        <f t="shared" si="1"/>
        <v>2025-04</v>
      </c>
      <c r="L8" s="10" t="str">
        <f t="shared" si="2"/>
        <v/>
      </c>
      <c r="M8" s="10" t="str">
        <f t="shared" si="3"/>
        <v/>
      </c>
    </row>
    <row r="9" spans="1:13" x14ac:dyDescent="0.3">
      <c r="A9" t="s">
        <v>4835</v>
      </c>
      <c r="B9" s="7">
        <v>45750</v>
      </c>
      <c r="C9" t="s">
        <v>4827</v>
      </c>
      <c r="D9" t="s">
        <v>4824</v>
      </c>
      <c r="E9" t="s">
        <v>4828</v>
      </c>
      <c r="F9">
        <v>2321</v>
      </c>
      <c r="G9">
        <v>1970.7</v>
      </c>
      <c r="H9">
        <v>260.8</v>
      </c>
      <c r="I9">
        <v>89.5</v>
      </c>
      <c r="J9" s="13">
        <f t="shared" si="0"/>
        <v>0.84907367514002585</v>
      </c>
      <c r="K9" s="10" t="str">
        <f t="shared" si="1"/>
        <v>2025-04</v>
      </c>
      <c r="L9" s="10" t="str">
        <f t="shared" si="2"/>
        <v/>
      </c>
      <c r="M9" s="10" t="str">
        <f t="shared" si="3"/>
        <v/>
      </c>
    </row>
    <row r="10" spans="1:13" x14ac:dyDescent="0.3">
      <c r="A10" t="s">
        <v>4836</v>
      </c>
      <c r="B10" s="7">
        <v>45751</v>
      </c>
      <c r="C10" t="s">
        <v>4823</v>
      </c>
      <c r="D10" t="s">
        <v>4824</v>
      </c>
      <c r="E10" t="s">
        <v>4828</v>
      </c>
      <c r="F10">
        <v>3118</v>
      </c>
      <c r="G10">
        <v>2757.4</v>
      </c>
      <c r="H10">
        <v>365.7</v>
      </c>
      <c r="I10">
        <v>-5.0999999999999996</v>
      </c>
      <c r="J10" s="13">
        <f t="shared" si="0"/>
        <v>0.8843489416292496</v>
      </c>
      <c r="K10" s="10" t="str">
        <f t="shared" si="1"/>
        <v>2025-04</v>
      </c>
      <c r="L10" s="10" t="str">
        <f t="shared" si="2"/>
        <v/>
      </c>
      <c r="M10" s="10" t="str">
        <f t="shared" si="3"/>
        <v/>
      </c>
    </row>
    <row r="11" spans="1:13" x14ac:dyDescent="0.3">
      <c r="A11" t="s">
        <v>4837</v>
      </c>
      <c r="B11" s="7">
        <v>45751</v>
      </c>
      <c r="C11" t="s">
        <v>4827</v>
      </c>
      <c r="D11" t="s">
        <v>4824</v>
      </c>
      <c r="E11" t="s">
        <v>4838</v>
      </c>
      <c r="F11">
        <v>2623</v>
      </c>
      <c r="G11">
        <v>2300.8000000000002</v>
      </c>
      <c r="H11">
        <v>282.89999999999998</v>
      </c>
      <c r="I11">
        <v>39.299999999999997</v>
      </c>
      <c r="J11" s="13">
        <f t="shared" si="0"/>
        <v>0.87716355318337791</v>
      </c>
      <c r="K11" s="10" t="str">
        <f t="shared" si="1"/>
        <v>2025-04</v>
      </c>
      <c r="L11" s="10" t="str">
        <f t="shared" si="2"/>
        <v/>
      </c>
      <c r="M11" s="10" t="str">
        <f t="shared" si="3"/>
        <v/>
      </c>
    </row>
    <row r="12" spans="1:13" x14ac:dyDescent="0.3">
      <c r="A12" t="s">
        <v>4839</v>
      </c>
      <c r="B12" s="7">
        <v>45752</v>
      </c>
      <c r="C12" t="s">
        <v>4823</v>
      </c>
      <c r="D12" t="s">
        <v>4824</v>
      </c>
      <c r="E12" t="s">
        <v>4825</v>
      </c>
      <c r="F12">
        <v>2039</v>
      </c>
      <c r="G12">
        <v>1726.8</v>
      </c>
      <c r="H12">
        <v>262.7</v>
      </c>
      <c r="I12">
        <v>49.5</v>
      </c>
      <c r="J12" s="13">
        <f t="shared" si="0"/>
        <v>0.84688572829818531</v>
      </c>
      <c r="K12" s="10" t="str">
        <f t="shared" si="1"/>
        <v>2025-04</v>
      </c>
      <c r="L12" s="10" t="str">
        <f t="shared" si="2"/>
        <v/>
      </c>
      <c r="M12" s="10" t="str">
        <f t="shared" si="3"/>
        <v/>
      </c>
    </row>
    <row r="13" spans="1:13" x14ac:dyDescent="0.3">
      <c r="A13" t="s">
        <v>4840</v>
      </c>
      <c r="B13" s="7">
        <v>45752</v>
      </c>
      <c r="C13" t="s">
        <v>4827</v>
      </c>
      <c r="D13" t="s">
        <v>4830</v>
      </c>
      <c r="E13" t="s">
        <v>4841</v>
      </c>
      <c r="F13">
        <v>2103</v>
      </c>
      <c r="G13">
        <v>1844.8</v>
      </c>
      <c r="H13">
        <v>250.9</v>
      </c>
      <c r="I13">
        <v>7.3</v>
      </c>
      <c r="J13" s="13">
        <f t="shared" si="0"/>
        <v>0.87722301474084641</v>
      </c>
      <c r="K13" s="10" t="str">
        <f t="shared" si="1"/>
        <v>2025-04</v>
      </c>
      <c r="L13" s="10" t="str">
        <f t="shared" si="2"/>
        <v/>
      </c>
      <c r="M13" s="10" t="str">
        <f t="shared" si="3"/>
        <v/>
      </c>
    </row>
    <row r="14" spans="1:13" x14ac:dyDescent="0.3">
      <c r="A14" t="s">
        <v>4842</v>
      </c>
      <c r="B14" s="7">
        <v>45754</v>
      </c>
      <c r="C14" t="s">
        <v>4823</v>
      </c>
      <c r="D14" t="s">
        <v>4824</v>
      </c>
      <c r="E14" t="s">
        <v>4841</v>
      </c>
      <c r="F14">
        <v>1938</v>
      </c>
      <c r="G14">
        <v>1689.3</v>
      </c>
      <c r="H14">
        <v>190.7</v>
      </c>
      <c r="I14">
        <v>58</v>
      </c>
      <c r="J14" s="13">
        <f t="shared" si="0"/>
        <v>0.871671826625387</v>
      </c>
      <c r="K14" s="10" t="str">
        <f t="shared" si="1"/>
        <v>2025-04</v>
      </c>
      <c r="L14" s="10" t="str">
        <f t="shared" si="2"/>
        <v/>
      </c>
      <c r="M14" s="10" t="str">
        <f t="shared" si="3"/>
        <v/>
      </c>
    </row>
    <row r="15" spans="1:13" x14ac:dyDescent="0.3">
      <c r="A15" t="s">
        <v>4843</v>
      </c>
      <c r="B15" s="7">
        <v>45754</v>
      </c>
      <c r="C15" t="s">
        <v>4827</v>
      </c>
      <c r="D15" t="s">
        <v>4824</v>
      </c>
      <c r="E15" t="s">
        <v>4828</v>
      </c>
      <c r="F15">
        <v>3187</v>
      </c>
      <c r="G15">
        <v>2798.7</v>
      </c>
      <c r="H15">
        <v>358.4</v>
      </c>
      <c r="I15">
        <v>29.9</v>
      </c>
      <c r="J15" s="13">
        <f t="shared" si="0"/>
        <v>0.87816128020081574</v>
      </c>
      <c r="K15" s="10" t="str">
        <f t="shared" si="1"/>
        <v>2025-04</v>
      </c>
      <c r="L15" s="10" t="str">
        <f t="shared" si="2"/>
        <v/>
      </c>
      <c r="M15" s="10" t="str">
        <f t="shared" si="3"/>
        <v/>
      </c>
    </row>
    <row r="16" spans="1:13" x14ac:dyDescent="0.3">
      <c r="A16" t="s">
        <v>4844</v>
      </c>
      <c r="B16" s="7">
        <v>45755</v>
      </c>
      <c r="C16" t="s">
        <v>4823</v>
      </c>
      <c r="D16" t="s">
        <v>4830</v>
      </c>
      <c r="E16" t="s">
        <v>4845</v>
      </c>
      <c r="F16">
        <v>2970</v>
      </c>
      <c r="G16">
        <v>2510.6</v>
      </c>
      <c r="H16">
        <v>310.10000000000002</v>
      </c>
      <c r="I16">
        <v>149.30000000000001</v>
      </c>
      <c r="J16" s="13">
        <f t="shared" si="0"/>
        <v>0.84531986531986525</v>
      </c>
      <c r="K16" s="10" t="str">
        <f t="shared" si="1"/>
        <v>2025-04</v>
      </c>
      <c r="L16" s="10" t="str">
        <f t="shared" si="2"/>
        <v/>
      </c>
      <c r="M16" s="10" t="str">
        <f t="shared" si="3"/>
        <v/>
      </c>
    </row>
    <row r="17" spans="1:13" x14ac:dyDescent="0.3">
      <c r="A17" t="s">
        <v>4846</v>
      </c>
      <c r="B17" s="7">
        <v>45755</v>
      </c>
      <c r="C17" t="s">
        <v>4827</v>
      </c>
      <c r="D17" t="s">
        <v>4824</v>
      </c>
      <c r="E17" t="s">
        <v>4845</v>
      </c>
      <c r="F17">
        <v>2242</v>
      </c>
      <c r="G17">
        <v>1949.5</v>
      </c>
      <c r="H17">
        <v>277.39999999999998</v>
      </c>
      <c r="I17">
        <v>15.1</v>
      </c>
      <c r="J17" s="13">
        <f t="shared" si="0"/>
        <v>0.86953612845673511</v>
      </c>
      <c r="K17" s="10" t="str">
        <f t="shared" si="1"/>
        <v>2025-04</v>
      </c>
      <c r="L17" s="10" t="str">
        <f t="shared" si="2"/>
        <v/>
      </c>
      <c r="M17" s="10" t="str">
        <f t="shared" si="3"/>
        <v/>
      </c>
    </row>
    <row r="18" spans="1:13" x14ac:dyDescent="0.3">
      <c r="A18" t="s">
        <v>4847</v>
      </c>
      <c r="B18" s="7">
        <v>45756</v>
      </c>
      <c r="C18" t="s">
        <v>4823</v>
      </c>
      <c r="D18" t="s">
        <v>4824</v>
      </c>
      <c r="E18" t="s">
        <v>4841</v>
      </c>
      <c r="F18">
        <v>3060</v>
      </c>
      <c r="G18">
        <v>2602.8000000000002</v>
      </c>
      <c r="H18">
        <v>396</v>
      </c>
      <c r="I18">
        <v>61.2</v>
      </c>
      <c r="J18" s="13">
        <f t="shared" si="0"/>
        <v>0.85058823529411776</v>
      </c>
      <c r="K18" s="10" t="str">
        <f t="shared" si="1"/>
        <v>2025-04</v>
      </c>
      <c r="L18" s="10" t="str">
        <f t="shared" si="2"/>
        <v/>
      </c>
      <c r="M18" s="10" t="str">
        <f t="shared" si="3"/>
        <v/>
      </c>
    </row>
    <row r="19" spans="1:13" x14ac:dyDescent="0.3">
      <c r="A19" t="s">
        <v>4848</v>
      </c>
      <c r="B19" s="7">
        <v>45756</v>
      </c>
      <c r="C19" t="s">
        <v>4827</v>
      </c>
      <c r="D19" t="s">
        <v>4830</v>
      </c>
      <c r="E19" t="s">
        <v>4838</v>
      </c>
      <c r="F19">
        <v>2702</v>
      </c>
      <c r="G19">
        <v>2289.8000000000002</v>
      </c>
      <c r="H19">
        <v>298.60000000000002</v>
      </c>
      <c r="I19">
        <v>113.6</v>
      </c>
      <c r="J19" s="13">
        <f t="shared" si="0"/>
        <v>0.84744633604737241</v>
      </c>
      <c r="K19" s="10" t="str">
        <f t="shared" si="1"/>
        <v>2025-04</v>
      </c>
      <c r="L19" s="10" t="str">
        <f t="shared" si="2"/>
        <v/>
      </c>
      <c r="M19" s="10" t="str">
        <f t="shared" si="3"/>
        <v/>
      </c>
    </row>
    <row r="20" spans="1:13" x14ac:dyDescent="0.3">
      <c r="A20" t="s">
        <v>4849</v>
      </c>
      <c r="B20" s="7">
        <v>45757</v>
      </c>
      <c r="C20" t="s">
        <v>4823</v>
      </c>
      <c r="D20" t="s">
        <v>4830</v>
      </c>
      <c r="E20" t="s">
        <v>4828</v>
      </c>
      <c r="F20">
        <v>3079</v>
      </c>
      <c r="G20">
        <v>2690.9</v>
      </c>
      <c r="H20">
        <v>361.2</v>
      </c>
      <c r="I20">
        <v>26.9</v>
      </c>
      <c r="J20" s="13">
        <f t="shared" si="0"/>
        <v>0.87395258200714521</v>
      </c>
      <c r="K20" s="10" t="str">
        <f t="shared" si="1"/>
        <v>2025-04</v>
      </c>
      <c r="L20" s="10" t="str">
        <f t="shared" si="2"/>
        <v/>
      </c>
      <c r="M20" s="10" t="str">
        <f t="shared" si="3"/>
        <v/>
      </c>
    </row>
    <row r="21" spans="1:13" x14ac:dyDescent="0.3">
      <c r="A21" t="s">
        <v>4850</v>
      </c>
      <c r="B21" s="7">
        <v>45757</v>
      </c>
      <c r="C21" t="s">
        <v>4827</v>
      </c>
      <c r="D21" t="s">
        <v>4830</v>
      </c>
      <c r="E21" t="s">
        <v>4851</v>
      </c>
      <c r="F21">
        <v>2982</v>
      </c>
      <c r="G21">
        <v>2605.6</v>
      </c>
      <c r="H21">
        <v>345.6</v>
      </c>
      <c r="I21">
        <v>30.8</v>
      </c>
      <c r="J21" s="13">
        <f t="shared" si="0"/>
        <v>0.87377598926894695</v>
      </c>
      <c r="K21" s="10" t="str">
        <f t="shared" si="1"/>
        <v>2025-04</v>
      </c>
      <c r="L21" s="10" t="str">
        <f t="shared" si="2"/>
        <v/>
      </c>
      <c r="M21" s="10" t="str">
        <f t="shared" si="3"/>
        <v/>
      </c>
    </row>
    <row r="22" spans="1:13" x14ac:dyDescent="0.3">
      <c r="A22" t="s">
        <v>4852</v>
      </c>
      <c r="B22" s="7">
        <v>45758</v>
      </c>
      <c r="C22" t="s">
        <v>4823</v>
      </c>
      <c r="D22" t="s">
        <v>4830</v>
      </c>
      <c r="E22" t="s">
        <v>4838</v>
      </c>
      <c r="F22">
        <v>2631</v>
      </c>
      <c r="G22">
        <v>2316.5</v>
      </c>
      <c r="H22">
        <v>286.2</v>
      </c>
      <c r="I22">
        <v>28.3</v>
      </c>
      <c r="J22" s="13">
        <f t="shared" si="0"/>
        <v>0.88046370201444313</v>
      </c>
      <c r="K22" s="10" t="str">
        <f t="shared" si="1"/>
        <v>2025-04</v>
      </c>
      <c r="L22" s="10" t="str">
        <f t="shared" si="2"/>
        <v/>
      </c>
      <c r="M22" s="10" t="str">
        <f t="shared" si="3"/>
        <v/>
      </c>
    </row>
    <row r="23" spans="1:13" x14ac:dyDescent="0.3">
      <c r="A23" t="s">
        <v>4853</v>
      </c>
      <c r="B23" s="7">
        <v>45758</v>
      </c>
      <c r="C23" t="s">
        <v>4827</v>
      </c>
      <c r="D23" t="s">
        <v>4830</v>
      </c>
      <c r="E23" t="s">
        <v>4825</v>
      </c>
      <c r="F23">
        <v>2277</v>
      </c>
      <c r="G23">
        <v>1945.3</v>
      </c>
      <c r="H23">
        <v>263.8</v>
      </c>
      <c r="I23">
        <v>67.900000000000006</v>
      </c>
      <c r="J23" s="13">
        <f t="shared" si="0"/>
        <v>0.85432586736934557</v>
      </c>
      <c r="K23" s="10" t="str">
        <f t="shared" si="1"/>
        <v>2025-04</v>
      </c>
      <c r="L23" s="10" t="str">
        <f t="shared" si="2"/>
        <v/>
      </c>
      <c r="M23" s="10" t="str">
        <f t="shared" si="3"/>
        <v/>
      </c>
    </row>
    <row r="24" spans="1:13" x14ac:dyDescent="0.3">
      <c r="A24" t="s">
        <v>4854</v>
      </c>
      <c r="B24" s="7">
        <v>45759</v>
      </c>
      <c r="C24" t="s">
        <v>4823</v>
      </c>
      <c r="D24" t="s">
        <v>4824</v>
      </c>
      <c r="E24" t="s">
        <v>4834</v>
      </c>
      <c r="F24">
        <v>2348</v>
      </c>
      <c r="G24">
        <v>2042.1</v>
      </c>
      <c r="H24">
        <v>225.6</v>
      </c>
      <c r="I24">
        <v>80.3</v>
      </c>
      <c r="J24" s="13">
        <f t="shared" si="0"/>
        <v>0.86971890971039179</v>
      </c>
      <c r="K24" s="10" t="str">
        <f t="shared" si="1"/>
        <v>2025-04</v>
      </c>
      <c r="L24" s="10" t="str">
        <f t="shared" si="2"/>
        <v/>
      </c>
      <c r="M24" s="10" t="str">
        <f t="shared" si="3"/>
        <v/>
      </c>
    </row>
    <row r="25" spans="1:13" x14ac:dyDescent="0.3">
      <c r="A25" t="s">
        <v>4855</v>
      </c>
      <c r="B25" s="7">
        <v>45759</v>
      </c>
      <c r="C25" t="s">
        <v>4827</v>
      </c>
      <c r="D25" t="s">
        <v>4830</v>
      </c>
      <c r="E25" t="s">
        <v>4828</v>
      </c>
      <c r="F25">
        <v>2667</v>
      </c>
      <c r="G25">
        <v>2301.1</v>
      </c>
      <c r="H25">
        <v>272.5</v>
      </c>
      <c r="I25">
        <v>93.4</v>
      </c>
      <c r="J25" s="13">
        <f t="shared" si="0"/>
        <v>0.86280464941882262</v>
      </c>
      <c r="K25" s="10" t="str">
        <f t="shared" si="1"/>
        <v>2025-04</v>
      </c>
      <c r="L25" s="10" t="str">
        <f t="shared" si="2"/>
        <v/>
      </c>
      <c r="M25" s="10" t="str">
        <f t="shared" si="3"/>
        <v/>
      </c>
    </row>
    <row r="26" spans="1:13" x14ac:dyDescent="0.3">
      <c r="A26" t="s">
        <v>4856</v>
      </c>
      <c r="B26" s="7">
        <v>45763</v>
      </c>
      <c r="C26" t="s">
        <v>4823</v>
      </c>
      <c r="D26" t="s">
        <v>4824</v>
      </c>
      <c r="E26" t="s">
        <v>4828</v>
      </c>
      <c r="F26">
        <v>3014</v>
      </c>
      <c r="G26">
        <v>2605.5</v>
      </c>
      <c r="H26">
        <v>295.39999999999998</v>
      </c>
      <c r="I26">
        <v>113.1</v>
      </c>
      <c r="J26" s="13">
        <f t="shared" si="0"/>
        <v>0.86446582614465828</v>
      </c>
      <c r="K26" s="10" t="str">
        <f t="shared" si="1"/>
        <v>2025-04</v>
      </c>
      <c r="L26" s="10" t="str">
        <f t="shared" si="2"/>
        <v/>
      </c>
      <c r="M26" s="10" t="str">
        <f t="shared" si="3"/>
        <v/>
      </c>
    </row>
    <row r="27" spans="1:13" x14ac:dyDescent="0.3">
      <c r="A27" t="s">
        <v>4857</v>
      </c>
      <c r="B27" s="7">
        <v>45763</v>
      </c>
      <c r="C27" t="s">
        <v>4827</v>
      </c>
      <c r="D27" t="s">
        <v>4830</v>
      </c>
      <c r="E27" t="s">
        <v>4845</v>
      </c>
      <c r="F27">
        <v>2101</v>
      </c>
      <c r="G27">
        <v>1815.4</v>
      </c>
      <c r="H27">
        <v>229.5</v>
      </c>
      <c r="I27">
        <v>56.1</v>
      </c>
      <c r="J27" s="13">
        <f t="shared" si="0"/>
        <v>0.86406473108043791</v>
      </c>
      <c r="K27" s="10" t="str">
        <f t="shared" si="1"/>
        <v>2025-04</v>
      </c>
      <c r="L27" s="10" t="str">
        <f t="shared" si="2"/>
        <v/>
      </c>
      <c r="M27" s="10" t="str">
        <f t="shared" si="3"/>
        <v/>
      </c>
    </row>
    <row r="28" spans="1:13" x14ac:dyDescent="0.3">
      <c r="A28" t="s">
        <v>4858</v>
      </c>
      <c r="B28" s="7">
        <v>45764</v>
      </c>
      <c r="C28" t="s">
        <v>4823</v>
      </c>
      <c r="D28" t="s">
        <v>4824</v>
      </c>
      <c r="E28" t="s">
        <v>4845</v>
      </c>
      <c r="F28">
        <v>3140</v>
      </c>
      <c r="G28">
        <v>2771.7</v>
      </c>
      <c r="H28">
        <v>354</v>
      </c>
      <c r="I28">
        <v>14.3</v>
      </c>
      <c r="J28" s="13">
        <f t="shared" si="0"/>
        <v>0.88270700636942667</v>
      </c>
      <c r="K28" s="10" t="str">
        <f t="shared" si="1"/>
        <v>2025-04</v>
      </c>
      <c r="L28" s="10" t="str">
        <f t="shared" si="2"/>
        <v/>
      </c>
      <c r="M28" s="10" t="str">
        <f t="shared" si="3"/>
        <v/>
      </c>
    </row>
    <row r="29" spans="1:13" x14ac:dyDescent="0.3">
      <c r="A29" t="s">
        <v>4859</v>
      </c>
      <c r="B29" s="7">
        <v>45764</v>
      </c>
      <c r="C29" t="s">
        <v>4827</v>
      </c>
      <c r="D29" t="s">
        <v>4824</v>
      </c>
      <c r="E29" t="s">
        <v>4838</v>
      </c>
      <c r="F29">
        <v>2020</v>
      </c>
      <c r="G29">
        <v>1733.7</v>
      </c>
      <c r="H29">
        <v>221.1</v>
      </c>
      <c r="I29">
        <v>65.2</v>
      </c>
      <c r="J29" s="13">
        <f t="shared" si="0"/>
        <v>0.85826732673267325</v>
      </c>
      <c r="K29" s="10" t="str">
        <f t="shared" si="1"/>
        <v>2025-04</v>
      </c>
      <c r="L29" s="10" t="str">
        <f t="shared" si="2"/>
        <v/>
      </c>
      <c r="M29" s="10" t="str">
        <f t="shared" si="3"/>
        <v/>
      </c>
    </row>
    <row r="30" spans="1:13" x14ac:dyDescent="0.3">
      <c r="A30" t="s">
        <v>4860</v>
      </c>
      <c r="B30" s="7">
        <v>45765</v>
      </c>
      <c r="C30" t="s">
        <v>4823</v>
      </c>
      <c r="D30" t="s">
        <v>4830</v>
      </c>
      <c r="E30" t="s">
        <v>4861</v>
      </c>
      <c r="F30">
        <v>2118</v>
      </c>
      <c r="G30">
        <v>1825.5</v>
      </c>
      <c r="H30">
        <v>233.3</v>
      </c>
      <c r="I30">
        <v>59.2</v>
      </c>
      <c r="J30" s="13">
        <f t="shared" si="0"/>
        <v>0.86189801699716717</v>
      </c>
      <c r="K30" s="10" t="str">
        <f t="shared" si="1"/>
        <v>2025-04</v>
      </c>
      <c r="L30" s="10" t="str">
        <f t="shared" si="2"/>
        <v/>
      </c>
      <c r="M30" s="10" t="str">
        <f t="shared" si="3"/>
        <v/>
      </c>
    </row>
    <row r="31" spans="1:13" x14ac:dyDescent="0.3">
      <c r="A31" t="s">
        <v>4862</v>
      </c>
      <c r="B31" s="7">
        <v>45765</v>
      </c>
      <c r="C31" t="s">
        <v>4827</v>
      </c>
      <c r="D31" t="s">
        <v>4830</v>
      </c>
      <c r="E31" t="s">
        <v>4838</v>
      </c>
      <c r="F31">
        <v>2667</v>
      </c>
      <c r="G31">
        <v>2315.1</v>
      </c>
      <c r="H31">
        <v>337.5</v>
      </c>
      <c r="I31">
        <v>14.4</v>
      </c>
      <c r="J31" s="13">
        <f t="shared" si="0"/>
        <v>0.86805399325084365</v>
      </c>
      <c r="K31" s="10" t="str">
        <f t="shared" si="1"/>
        <v>2025-04</v>
      </c>
      <c r="L31" s="10" t="str">
        <f t="shared" si="2"/>
        <v/>
      </c>
      <c r="M31" s="10" t="str">
        <f t="shared" si="3"/>
        <v/>
      </c>
    </row>
    <row r="32" spans="1:13" x14ac:dyDescent="0.3">
      <c r="A32" t="s">
        <v>4863</v>
      </c>
      <c r="B32" s="7">
        <v>45766</v>
      </c>
      <c r="C32" t="s">
        <v>4823</v>
      </c>
      <c r="D32" t="s">
        <v>4830</v>
      </c>
      <c r="E32" t="s">
        <v>4838</v>
      </c>
      <c r="F32">
        <v>2425</v>
      </c>
      <c r="G32">
        <v>2085</v>
      </c>
      <c r="H32">
        <v>255</v>
      </c>
      <c r="I32">
        <v>85</v>
      </c>
      <c r="J32" s="13">
        <f t="shared" si="0"/>
        <v>0.85979381443298974</v>
      </c>
      <c r="K32" s="10" t="str">
        <f t="shared" si="1"/>
        <v>2025-04</v>
      </c>
      <c r="L32" s="10" t="str">
        <f t="shared" si="2"/>
        <v/>
      </c>
      <c r="M32" s="10" t="str">
        <f t="shared" si="3"/>
        <v/>
      </c>
    </row>
    <row r="33" spans="1:13" x14ac:dyDescent="0.3">
      <c r="A33" t="s">
        <v>4864</v>
      </c>
      <c r="B33" s="7">
        <v>45766</v>
      </c>
      <c r="C33" t="s">
        <v>4827</v>
      </c>
      <c r="D33" t="s">
        <v>4824</v>
      </c>
      <c r="E33" t="s">
        <v>4851</v>
      </c>
      <c r="F33">
        <v>3068</v>
      </c>
      <c r="G33">
        <v>2699.1</v>
      </c>
      <c r="H33">
        <v>365.1</v>
      </c>
      <c r="I33">
        <v>3.8</v>
      </c>
      <c r="J33" s="13">
        <f t="shared" si="0"/>
        <v>0.87975880052151234</v>
      </c>
      <c r="K33" s="10" t="str">
        <f t="shared" si="1"/>
        <v>2025-04</v>
      </c>
      <c r="L33" s="10" t="str">
        <f t="shared" si="2"/>
        <v/>
      </c>
      <c r="M33" s="10" t="str">
        <f t="shared" si="3"/>
        <v/>
      </c>
    </row>
    <row r="34" spans="1:13" x14ac:dyDescent="0.3">
      <c r="A34" t="s">
        <v>4865</v>
      </c>
      <c r="B34" s="7">
        <v>45768</v>
      </c>
      <c r="C34" t="s">
        <v>4823</v>
      </c>
      <c r="D34" t="s">
        <v>4824</v>
      </c>
      <c r="E34" t="s">
        <v>4834</v>
      </c>
      <c r="F34">
        <v>2848</v>
      </c>
      <c r="G34">
        <v>2438.5</v>
      </c>
      <c r="H34">
        <v>330.2</v>
      </c>
      <c r="I34">
        <v>79.3</v>
      </c>
      <c r="J34" s="13">
        <f t="shared" si="0"/>
        <v>0.8562148876404494</v>
      </c>
      <c r="K34" s="10" t="str">
        <f t="shared" si="1"/>
        <v>2025-04</v>
      </c>
      <c r="L34" s="10" t="str">
        <f t="shared" si="2"/>
        <v/>
      </c>
      <c r="M34" s="10" t="str">
        <f t="shared" si="3"/>
        <v/>
      </c>
    </row>
    <row r="35" spans="1:13" x14ac:dyDescent="0.3">
      <c r="A35" t="s">
        <v>4866</v>
      </c>
      <c r="B35" s="7">
        <v>45768</v>
      </c>
      <c r="C35" t="s">
        <v>4827</v>
      </c>
      <c r="D35" t="s">
        <v>4830</v>
      </c>
      <c r="E35" t="s">
        <v>4861</v>
      </c>
      <c r="F35">
        <v>2564</v>
      </c>
      <c r="G35">
        <v>2210.8000000000002</v>
      </c>
      <c r="H35">
        <v>311.10000000000002</v>
      </c>
      <c r="I35">
        <v>42.1</v>
      </c>
      <c r="J35" s="13">
        <f t="shared" si="0"/>
        <v>0.8622464898595944</v>
      </c>
      <c r="K35" s="10" t="str">
        <f t="shared" si="1"/>
        <v>2025-04</v>
      </c>
      <c r="L35" s="10" t="str">
        <f t="shared" si="2"/>
        <v/>
      </c>
      <c r="M35" s="10" t="str">
        <f t="shared" si="3"/>
        <v/>
      </c>
    </row>
    <row r="36" spans="1:13" x14ac:dyDescent="0.3">
      <c r="A36" t="s">
        <v>4867</v>
      </c>
      <c r="B36" s="7">
        <v>45769</v>
      </c>
      <c r="C36" t="s">
        <v>4823</v>
      </c>
      <c r="D36" t="s">
        <v>4830</v>
      </c>
      <c r="E36" t="s">
        <v>4868</v>
      </c>
      <c r="F36">
        <v>3109</v>
      </c>
      <c r="G36">
        <v>2637.3</v>
      </c>
      <c r="H36">
        <v>323.60000000000002</v>
      </c>
      <c r="I36">
        <v>148.1</v>
      </c>
      <c r="J36" s="13">
        <f t="shared" si="0"/>
        <v>0.84827918944998393</v>
      </c>
      <c r="K36" s="10" t="str">
        <f t="shared" si="1"/>
        <v>2025-04</v>
      </c>
      <c r="L36" s="10" t="str">
        <f t="shared" si="2"/>
        <v/>
      </c>
      <c r="M36" s="10" t="str">
        <f t="shared" si="3"/>
        <v/>
      </c>
    </row>
    <row r="37" spans="1:13" x14ac:dyDescent="0.3">
      <c r="A37" t="s">
        <v>4869</v>
      </c>
      <c r="B37" s="7">
        <v>45769</v>
      </c>
      <c r="C37" t="s">
        <v>4827</v>
      </c>
      <c r="D37" t="s">
        <v>4830</v>
      </c>
      <c r="E37" t="s">
        <v>4838</v>
      </c>
      <c r="F37">
        <v>2393</v>
      </c>
      <c r="G37">
        <v>2054.9</v>
      </c>
      <c r="H37">
        <v>281.10000000000002</v>
      </c>
      <c r="I37">
        <v>57</v>
      </c>
      <c r="J37" s="13">
        <f t="shared" si="0"/>
        <v>0.85871291266193062</v>
      </c>
      <c r="K37" s="10" t="str">
        <f t="shared" si="1"/>
        <v>2025-04</v>
      </c>
      <c r="L37" s="10" t="str">
        <f t="shared" si="2"/>
        <v/>
      </c>
      <c r="M37" s="10" t="str">
        <f t="shared" si="3"/>
        <v/>
      </c>
    </row>
    <row r="38" spans="1:13" x14ac:dyDescent="0.3">
      <c r="A38" t="s">
        <v>4870</v>
      </c>
      <c r="B38" s="7">
        <v>45770</v>
      </c>
      <c r="C38" t="s">
        <v>4823</v>
      </c>
      <c r="D38" t="s">
        <v>4824</v>
      </c>
      <c r="E38" t="s">
        <v>4825</v>
      </c>
      <c r="F38">
        <v>2133</v>
      </c>
      <c r="G38">
        <v>1865.2</v>
      </c>
      <c r="H38">
        <v>259.89999999999998</v>
      </c>
      <c r="I38">
        <v>7.9</v>
      </c>
      <c r="J38" s="13">
        <f t="shared" si="0"/>
        <v>0.87444913267698077</v>
      </c>
      <c r="K38" s="10" t="str">
        <f t="shared" si="1"/>
        <v>2025-04</v>
      </c>
      <c r="L38" s="10" t="str">
        <f t="shared" si="2"/>
        <v/>
      </c>
      <c r="M38" s="10" t="str">
        <f t="shared" si="3"/>
        <v/>
      </c>
    </row>
    <row r="39" spans="1:13" x14ac:dyDescent="0.3">
      <c r="A39" t="s">
        <v>4871</v>
      </c>
      <c r="B39" s="7">
        <v>45770</v>
      </c>
      <c r="C39" t="s">
        <v>4827</v>
      </c>
      <c r="D39" t="s">
        <v>4830</v>
      </c>
      <c r="E39" t="s">
        <v>4868</v>
      </c>
      <c r="F39">
        <v>2747</v>
      </c>
      <c r="G39">
        <v>2354.3000000000002</v>
      </c>
      <c r="H39">
        <v>352.4</v>
      </c>
      <c r="I39">
        <v>40.299999999999997</v>
      </c>
      <c r="J39" s="13">
        <f t="shared" si="0"/>
        <v>0.85704404805242085</v>
      </c>
      <c r="K39" s="10" t="str">
        <f t="shared" si="1"/>
        <v>2025-04</v>
      </c>
      <c r="L39" s="10" t="str">
        <f t="shared" si="2"/>
        <v/>
      </c>
      <c r="M39" s="10" t="str">
        <f t="shared" si="3"/>
        <v/>
      </c>
    </row>
    <row r="40" spans="1:13" x14ac:dyDescent="0.3">
      <c r="A40" t="s">
        <v>4872</v>
      </c>
      <c r="B40" s="7">
        <v>45771</v>
      </c>
      <c r="C40" t="s">
        <v>4823</v>
      </c>
      <c r="D40" t="s">
        <v>4830</v>
      </c>
      <c r="E40" t="s">
        <v>4861</v>
      </c>
      <c r="F40">
        <v>3122</v>
      </c>
      <c r="G40">
        <v>2743.1</v>
      </c>
      <c r="H40">
        <v>369.8</v>
      </c>
      <c r="I40">
        <v>9.1</v>
      </c>
      <c r="J40" s="13">
        <f t="shared" si="0"/>
        <v>0.8786354900704676</v>
      </c>
      <c r="K40" s="10" t="str">
        <f t="shared" si="1"/>
        <v>2025-04</v>
      </c>
      <c r="L40" s="10" t="str">
        <f t="shared" si="2"/>
        <v/>
      </c>
      <c r="M40" s="10" t="str">
        <f t="shared" si="3"/>
        <v/>
      </c>
    </row>
    <row r="41" spans="1:13" x14ac:dyDescent="0.3">
      <c r="A41" t="s">
        <v>4873</v>
      </c>
      <c r="B41" s="7">
        <v>45771</v>
      </c>
      <c r="C41" t="s">
        <v>4827</v>
      </c>
      <c r="D41" t="s">
        <v>4824</v>
      </c>
      <c r="E41" t="s">
        <v>4834</v>
      </c>
      <c r="F41">
        <v>2898</v>
      </c>
      <c r="G41">
        <v>2465.3000000000002</v>
      </c>
      <c r="H41">
        <v>307</v>
      </c>
      <c r="I41">
        <v>125.7</v>
      </c>
      <c r="J41" s="13">
        <f t="shared" si="0"/>
        <v>0.85069013112491376</v>
      </c>
      <c r="K41" s="10" t="str">
        <f t="shared" si="1"/>
        <v>2025-04</v>
      </c>
      <c r="L41" s="10" t="str">
        <f t="shared" si="2"/>
        <v/>
      </c>
      <c r="M41" s="10" t="str">
        <f t="shared" si="3"/>
        <v/>
      </c>
    </row>
    <row r="42" spans="1:13" x14ac:dyDescent="0.3">
      <c r="A42" t="s">
        <v>4874</v>
      </c>
      <c r="B42" s="7">
        <v>45772</v>
      </c>
      <c r="C42" t="s">
        <v>4823</v>
      </c>
      <c r="D42" t="s">
        <v>4830</v>
      </c>
      <c r="E42" t="s">
        <v>4825</v>
      </c>
      <c r="F42">
        <v>2123</v>
      </c>
      <c r="G42">
        <v>1866.8</v>
      </c>
      <c r="H42">
        <v>272.3</v>
      </c>
      <c r="I42">
        <v>-16.100000000000001</v>
      </c>
      <c r="J42" s="13">
        <f t="shared" si="0"/>
        <v>0.87932171455487518</v>
      </c>
      <c r="K42" s="10" t="str">
        <f t="shared" si="1"/>
        <v>2025-04</v>
      </c>
      <c r="L42" s="10" t="str">
        <f t="shared" si="2"/>
        <v/>
      </c>
      <c r="M42" s="10" t="str">
        <f t="shared" si="3"/>
        <v/>
      </c>
    </row>
    <row r="43" spans="1:13" x14ac:dyDescent="0.3">
      <c r="A43" t="s">
        <v>4875</v>
      </c>
      <c r="B43" s="7">
        <v>45772</v>
      </c>
      <c r="C43" t="s">
        <v>4827</v>
      </c>
      <c r="D43" t="s">
        <v>4824</v>
      </c>
      <c r="E43" t="s">
        <v>4828</v>
      </c>
      <c r="F43">
        <v>3145</v>
      </c>
      <c r="G43">
        <v>2755.2</v>
      </c>
      <c r="H43">
        <v>374.5</v>
      </c>
      <c r="I43">
        <v>15.3</v>
      </c>
      <c r="J43" s="13">
        <f t="shared" si="0"/>
        <v>0.87605723370429245</v>
      </c>
      <c r="K43" s="10" t="str">
        <f t="shared" si="1"/>
        <v>2025-04</v>
      </c>
      <c r="L43" s="10" t="str">
        <f t="shared" si="2"/>
        <v/>
      </c>
      <c r="M43" s="10" t="str">
        <f t="shared" si="3"/>
        <v/>
      </c>
    </row>
    <row r="44" spans="1:13" x14ac:dyDescent="0.3">
      <c r="A44" t="s">
        <v>4876</v>
      </c>
      <c r="B44" s="7">
        <v>45773</v>
      </c>
      <c r="C44" t="s">
        <v>4823</v>
      </c>
      <c r="D44" t="s">
        <v>4830</v>
      </c>
      <c r="E44" t="s">
        <v>4861</v>
      </c>
      <c r="F44">
        <v>2638</v>
      </c>
      <c r="G44">
        <v>2302.1999999999998</v>
      </c>
      <c r="H44">
        <v>327.10000000000002</v>
      </c>
      <c r="I44">
        <v>8.6999999999999993</v>
      </c>
      <c r="J44" s="13">
        <f t="shared" si="0"/>
        <v>0.87270659590598931</v>
      </c>
      <c r="K44" s="10" t="str">
        <f t="shared" si="1"/>
        <v>2025-04</v>
      </c>
      <c r="L44" s="10" t="str">
        <f t="shared" si="2"/>
        <v/>
      </c>
      <c r="M44" s="10" t="str">
        <f t="shared" si="3"/>
        <v/>
      </c>
    </row>
    <row r="45" spans="1:13" x14ac:dyDescent="0.3">
      <c r="A45" t="s">
        <v>4877</v>
      </c>
      <c r="B45" s="7">
        <v>45773</v>
      </c>
      <c r="C45" t="s">
        <v>4827</v>
      </c>
      <c r="D45" t="s">
        <v>4824</v>
      </c>
      <c r="E45" t="s">
        <v>4825</v>
      </c>
      <c r="F45">
        <v>3075</v>
      </c>
      <c r="G45">
        <v>2600.6999999999998</v>
      </c>
      <c r="H45">
        <v>318.3</v>
      </c>
      <c r="I45">
        <v>156</v>
      </c>
      <c r="J45" s="13">
        <f t="shared" si="0"/>
        <v>0.84575609756097558</v>
      </c>
      <c r="K45" s="10" t="str">
        <f t="shared" si="1"/>
        <v>2025-04</v>
      </c>
      <c r="L45" s="10" t="str">
        <f t="shared" si="2"/>
        <v/>
      </c>
      <c r="M45" s="10" t="str">
        <f t="shared" si="3"/>
        <v/>
      </c>
    </row>
    <row r="46" spans="1:13" x14ac:dyDescent="0.3">
      <c r="A46" t="s">
        <v>4878</v>
      </c>
      <c r="B46" s="7">
        <v>45775</v>
      </c>
      <c r="C46" t="s">
        <v>4823</v>
      </c>
      <c r="D46" t="s">
        <v>4830</v>
      </c>
      <c r="E46" t="s">
        <v>4831</v>
      </c>
      <c r="F46">
        <v>2971</v>
      </c>
      <c r="G46">
        <v>2607.1999999999998</v>
      </c>
      <c r="H46">
        <v>347.2</v>
      </c>
      <c r="I46">
        <v>16.600000000000001</v>
      </c>
      <c r="J46" s="13">
        <f t="shared" si="0"/>
        <v>0.87754964658364176</v>
      </c>
      <c r="K46" s="10" t="str">
        <f t="shared" si="1"/>
        <v>2025-04</v>
      </c>
      <c r="L46" s="10" t="str">
        <f t="shared" si="2"/>
        <v/>
      </c>
      <c r="M46" s="10" t="str">
        <f t="shared" si="3"/>
        <v/>
      </c>
    </row>
    <row r="47" spans="1:13" x14ac:dyDescent="0.3">
      <c r="A47" t="s">
        <v>4879</v>
      </c>
      <c r="B47" s="7">
        <v>45775</v>
      </c>
      <c r="C47" t="s">
        <v>4827</v>
      </c>
      <c r="D47" t="s">
        <v>4824</v>
      </c>
      <c r="E47" t="s">
        <v>4851</v>
      </c>
      <c r="F47">
        <v>2313</v>
      </c>
      <c r="G47">
        <v>1973.6</v>
      </c>
      <c r="H47">
        <v>254.7</v>
      </c>
      <c r="I47">
        <v>84.7</v>
      </c>
      <c r="J47" s="13">
        <f t="shared" si="0"/>
        <v>0.85326415910073494</v>
      </c>
      <c r="K47" s="10" t="str">
        <f t="shared" si="1"/>
        <v>2025-04</v>
      </c>
      <c r="L47" s="10" t="str">
        <f t="shared" si="2"/>
        <v/>
      </c>
      <c r="M47" s="10" t="str">
        <f t="shared" si="3"/>
        <v/>
      </c>
    </row>
    <row r="48" spans="1:13" x14ac:dyDescent="0.3">
      <c r="A48" t="s">
        <v>4880</v>
      </c>
      <c r="B48" s="7">
        <v>45776</v>
      </c>
      <c r="C48" t="s">
        <v>4823</v>
      </c>
      <c r="D48" t="s">
        <v>4830</v>
      </c>
      <c r="E48" t="s">
        <v>4851</v>
      </c>
      <c r="F48">
        <v>2096</v>
      </c>
      <c r="G48">
        <v>1818</v>
      </c>
      <c r="H48">
        <v>255.9</v>
      </c>
      <c r="I48">
        <v>22.1</v>
      </c>
      <c r="J48" s="13">
        <f t="shared" si="0"/>
        <v>0.86736641221374045</v>
      </c>
      <c r="K48" s="10" t="str">
        <f t="shared" si="1"/>
        <v>2025-04</v>
      </c>
      <c r="L48" s="10" t="str">
        <f t="shared" si="2"/>
        <v/>
      </c>
      <c r="M48" s="10" t="str">
        <f t="shared" si="3"/>
        <v/>
      </c>
    </row>
    <row r="49" spans="1:13" x14ac:dyDescent="0.3">
      <c r="A49" t="s">
        <v>4881</v>
      </c>
      <c r="B49" s="7">
        <v>45776</v>
      </c>
      <c r="C49" t="s">
        <v>4827</v>
      </c>
      <c r="D49" t="s">
        <v>4824</v>
      </c>
      <c r="E49" t="s">
        <v>4868</v>
      </c>
      <c r="F49">
        <v>2239</v>
      </c>
      <c r="G49">
        <v>1900.7</v>
      </c>
      <c r="H49">
        <v>226.2</v>
      </c>
      <c r="I49">
        <v>112.1</v>
      </c>
      <c r="J49" s="13">
        <f t="shared" si="0"/>
        <v>0.84890576150066999</v>
      </c>
      <c r="K49" s="10" t="str">
        <f t="shared" si="1"/>
        <v>2025-04</v>
      </c>
      <c r="L49" s="10" t="str">
        <f t="shared" si="2"/>
        <v/>
      </c>
      <c r="M49" s="10" t="str">
        <f t="shared" si="3"/>
        <v/>
      </c>
    </row>
    <row r="50" spans="1:13" x14ac:dyDescent="0.3">
      <c r="A50" t="s">
        <v>4882</v>
      </c>
      <c r="B50" s="7">
        <v>45777</v>
      </c>
      <c r="C50" t="s">
        <v>4823</v>
      </c>
      <c r="D50" t="s">
        <v>4830</v>
      </c>
      <c r="E50" t="s">
        <v>4828</v>
      </c>
      <c r="F50">
        <v>2914</v>
      </c>
      <c r="G50">
        <v>2573.3000000000002</v>
      </c>
      <c r="H50">
        <v>372.4</v>
      </c>
      <c r="I50">
        <v>-31.7</v>
      </c>
      <c r="J50" s="13">
        <f t="shared" si="0"/>
        <v>0.88308167467398768</v>
      </c>
      <c r="K50" s="10" t="str">
        <f t="shared" si="1"/>
        <v>2025-04</v>
      </c>
      <c r="L50" s="10" t="str">
        <f t="shared" si="2"/>
        <v/>
      </c>
      <c r="M50" s="10" t="str">
        <f t="shared" si="3"/>
        <v/>
      </c>
    </row>
    <row r="51" spans="1:13" x14ac:dyDescent="0.3">
      <c r="A51" t="s">
        <v>4883</v>
      </c>
      <c r="B51" s="7">
        <v>45777</v>
      </c>
      <c r="C51" t="s">
        <v>4827</v>
      </c>
      <c r="D51" t="s">
        <v>4824</v>
      </c>
      <c r="E51" t="s">
        <v>4861</v>
      </c>
      <c r="F51">
        <v>2539</v>
      </c>
      <c r="G51">
        <v>2237.5</v>
      </c>
      <c r="H51">
        <v>243.8</v>
      </c>
      <c r="I51">
        <v>57.7</v>
      </c>
      <c r="J51" s="13">
        <f t="shared" si="0"/>
        <v>0.88125246159905479</v>
      </c>
      <c r="K51" s="10" t="str">
        <f t="shared" si="1"/>
        <v>2025-04</v>
      </c>
      <c r="L51" s="10" t="str">
        <f t="shared" si="2"/>
        <v/>
      </c>
      <c r="M51" s="10" t="str">
        <f t="shared" si="3"/>
        <v/>
      </c>
    </row>
    <row r="52" spans="1:13" x14ac:dyDescent="0.3">
      <c r="A52" t="s">
        <v>4884</v>
      </c>
      <c r="B52" s="7">
        <v>45778</v>
      </c>
      <c r="C52" t="s">
        <v>4823</v>
      </c>
      <c r="D52" t="s">
        <v>4824</v>
      </c>
      <c r="E52" t="s">
        <v>4831</v>
      </c>
      <c r="F52">
        <v>2842</v>
      </c>
      <c r="G52">
        <v>2439.5</v>
      </c>
      <c r="H52">
        <v>327.10000000000002</v>
      </c>
      <c r="I52">
        <v>75.400000000000006</v>
      </c>
      <c r="J52" s="13">
        <f t="shared" si="0"/>
        <v>0.85837438423645318</v>
      </c>
      <c r="K52" s="10" t="str">
        <f t="shared" si="1"/>
        <v>2025-05</v>
      </c>
      <c r="L52" s="10" t="str">
        <f t="shared" si="2"/>
        <v/>
      </c>
      <c r="M52" s="10" t="str">
        <f t="shared" si="3"/>
        <v/>
      </c>
    </row>
    <row r="53" spans="1:13" x14ac:dyDescent="0.3">
      <c r="A53" t="s">
        <v>4885</v>
      </c>
      <c r="B53" s="7">
        <v>45778</v>
      </c>
      <c r="C53" t="s">
        <v>4827</v>
      </c>
      <c r="D53" t="s">
        <v>4824</v>
      </c>
      <c r="E53" t="s">
        <v>4868</v>
      </c>
      <c r="F53">
        <v>2996</v>
      </c>
      <c r="G53">
        <v>2551.9</v>
      </c>
      <c r="H53">
        <v>302.39999999999998</v>
      </c>
      <c r="I53">
        <v>141.69999999999999</v>
      </c>
      <c r="J53" s="13">
        <f t="shared" si="0"/>
        <v>0.85176902536715626</v>
      </c>
      <c r="K53" s="10" t="str">
        <f t="shared" si="1"/>
        <v>2025-05</v>
      </c>
      <c r="L53" s="10" t="str">
        <f t="shared" si="2"/>
        <v/>
      </c>
      <c r="M53" s="10" t="str">
        <f t="shared" si="3"/>
        <v/>
      </c>
    </row>
    <row r="54" spans="1:13" x14ac:dyDescent="0.3">
      <c r="A54" t="s">
        <v>4886</v>
      </c>
      <c r="B54" s="7">
        <v>45779</v>
      </c>
      <c r="C54" t="s">
        <v>4823</v>
      </c>
      <c r="D54" t="s">
        <v>4824</v>
      </c>
      <c r="E54" t="s">
        <v>4841</v>
      </c>
      <c r="F54">
        <v>2428</v>
      </c>
      <c r="G54">
        <v>2064.6</v>
      </c>
      <c r="H54">
        <v>248.1</v>
      </c>
      <c r="I54">
        <v>115.3</v>
      </c>
      <c r="J54" s="13">
        <f t="shared" si="0"/>
        <v>0.85032948929159802</v>
      </c>
      <c r="K54" s="10" t="str">
        <f t="shared" si="1"/>
        <v>2025-05</v>
      </c>
      <c r="L54" s="10" t="str">
        <f t="shared" si="2"/>
        <v/>
      </c>
      <c r="M54" s="10" t="str">
        <f t="shared" si="3"/>
        <v/>
      </c>
    </row>
    <row r="55" spans="1:13" x14ac:dyDescent="0.3">
      <c r="A55" t="s">
        <v>4887</v>
      </c>
      <c r="B55" s="7">
        <v>45779</v>
      </c>
      <c r="C55" t="s">
        <v>4827</v>
      </c>
      <c r="D55" t="s">
        <v>4830</v>
      </c>
      <c r="E55" t="s">
        <v>4825</v>
      </c>
      <c r="F55">
        <v>2142</v>
      </c>
      <c r="G55">
        <v>1849.3</v>
      </c>
      <c r="H55">
        <v>214.4</v>
      </c>
      <c r="I55">
        <v>78.3</v>
      </c>
      <c r="J55" s="13">
        <f t="shared" si="0"/>
        <v>0.86335200746965446</v>
      </c>
      <c r="K55" s="10" t="str">
        <f t="shared" si="1"/>
        <v>2025-05</v>
      </c>
      <c r="L55" s="10" t="str">
        <f t="shared" si="2"/>
        <v/>
      </c>
      <c r="M55" s="10" t="str">
        <f t="shared" si="3"/>
        <v/>
      </c>
    </row>
    <row r="56" spans="1:13" x14ac:dyDescent="0.3">
      <c r="A56" t="s">
        <v>4888</v>
      </c>
      <c r="B56" s="7">
        <v>45780</v>
      </c>
      <c r="C56" t="s">
        <v>4823</v>
      </c>
      <c r="D56" t="s">
        <v>4830</v>
      </c>
      <c r="E56" t="s">
        <v>4851</v>
      </c>
      <c r="F56">
        <v>2462</v>
      </c>
      <c r="G56">
        <v>2139.6999999999998</v>
      </c>
      <c r="H56">
        <v>262</v>
      </c>
      <c r="I56">
        <v>60.3</v>
      </c>
      <c r="J56" s="13">
        <f t="shared" si="0"/>
        <v>0.86909017059301374</v>
      </c>
      <c r="K56" s="10" t="str">
        <f t="shared" si="1"/>
        <v>2025-05</v>
      </c>
      <c r="L56" s="10" t="str">
        <f t="shared" si="2"/>
        <v/>
      </c>
      <c r="M56" s="10" t="str">
        <f t="shared" si="3"/>
        <v/>
      </c>
    </row>
    <row r="57" spans="1:13" x14ac:dyDescent="0.3">
      <c r="A57" t="s">
        <v>4889</v>
      </c>
      <c r="B57" s="7">
        <v>45780</v>
      </c>
      <c r="C57" t="s">
        <v>4827</v>
      </c>
      <c r="D57" t="s">
        <v>4830</v>
      </c>
      <c r="E57" t="s">
        <v>4838</v>
      </c>
      <c r="F57">
        <v>2214</v>
      </c>
      <c r="G57">
        <v>1920</v>
      </c>
      <c r="H57">
        <v>232.1</v>
      </c>
      <c r="I57">
        <v>61.9</v>
      </c>
      <c r="J57" s="13">
        <f t="shared" si="0"/>
        <v>0.86720867208672092</v>
      </c>
      <c r="K57" s="10" t="str">
        <f t="shared" si="1"/>
        <v>2025-05</v>
      </c>
      <c r="L57" s="10" t="str">
        <f t="shared" si="2"/>
        <v/>
      </c>
      <c r="M57" s="10" t="str">
        <f t="shared" si="3"/>
        <v/>
      </c>
    </row>
    <row r="58" spans="1:13" x14ac:dyDescent="0.3">
      <c r="A58" t="s">
        <v>4890</v>
      </c>
      <c r="B58" s="7">
        <v>45782</v>
      </c>
      <c r="C58" t="s">
        <v>4823</v>
      </c>
      <c r="D58" t="s">
        <v>4824</v>
      </c>
      <c r="E58" t="s">
        <v>4841</v>
      </c>
      <c r="F58">
        <v>2837</v>
      </c>
      <c r="G58">
        <v>2505.9</v>
      </c>
      <c r="H58">
        <v>281.8</v>
      </c>
      <c r="I58">
        <v>49.3</v>
      </c>
      <c r="J58" s="13">
        <f t="shared" si="0"/>
        <v>0.88329221008107162</v>
      </c>
      <c r="K58" s="10" t="str">
        <f t="shared" si="1"/>
        <v>2025-05</v>
      </c>
      <c r="L58" s="10" t="str">
        <f t="shared" si="2"/>
        <v/>
      </c>
      <c r="M58" s="10" t="str">
        <f t="shared" si="3"/>
        <v/>
      </c>
    </row>
    <row r="59" spans="1:13" x14ac:dyDescent="0.3">
      <c r="A59" t="s">
        <v>4891</v>
      </c>
      <c r="B59" s="7">
        <v>45782</v>
      </c>
      <c r="C59" t="s">
        <v>4827</v>
      </c>
      <c r="D59" t="s">
        <v>4824</v>
      </c>
      <c r="E59" t="s">
        <v>4868</v>
      </c>
      <c r="F59">
        <v>1997</v>
      </c>
      <c r="G59">
        <v>1725.4</v>
      </c>
      <c r="H59">
        <v>243.5</v>
      </c>
      <c r="I59">
        <v>28.1</v>
      </c>
      <c r="J59" s="13">
        <f t="shared" si="0"/>
        <v>0.86399599399098648</v>
      </c>
      <c r="K59" s="10" t="str">
        <f t="shared" si="1"/>
        <v>2025-05</v>
      </c>
      <c r="L59" s="10" t="str">
        <f t="shared" si="2"/>
        <v/>
      </c>
      <c r="M59" s="10" t="str">
        <f t="shared" si="3"/>
        <v/>
      </c>
    </row>
    <row r="60" spans="1:13" x14ac:dyDescent="0.3">
      <c r="A60" t="s">
        <v>4892</v>
      </c>
      <c r="B60" s="7">
        <v>45783</v>
      </c>
      <c r="C60" t="s">
        <v>4823</v>
      </c>
      <c r="D60" t="s">
        <v>4824</v>
      </c>
      <c r="E60" t="s">
        <v>4861</v>
      </c>
      <c r="F60">
        <v>1940</v>
      </c>
      <c r="G60">
        <v>1689.1</v>
      </c>
      <c r="H60">
        <v>216.8</v>
      </c>
      <c r="I60">
        <v>34.1</v>
      </c>
      <c r="J60" s="13">
        <f t="shared" si="0"/>
        <v>0.87067010309278348</v>
      </c>
      <c r="K60" s="10" t="str">
        <f t="shared" si="1"/>
        <v>2025-05</v>
      </c>
      <c r="L60" s="10" t="str">
        <f t="shared" si="2"/>
        <v/>
      </c>
      <c r="M60" s="10" t="str">
        <f t="shared" si="3"/>
        <v/>
      </c>
    </row>
    <row r="61" spans="1:13" x14ac:dyDescent="0.3">
      <c r="A61" t="s">
        <v>4893</v>
      </c>
      <c r="B61" s="7">
        <v>45783</v>
      </c>
      <c r="C61" t="s">
        <v>4827</v>
      </c>
      <c r="D61" t="s">
        <v>4830</v>
      </c>
      <c r="E61" t="s">
        <v>4851</v>
      </c>
      <c r="F61">
        <v>2610</v>
      </c>
      <c r="G61">
        <v>2229.6</v>
      </c>
      <c r="H61">
        <v>274.2</v>
      </c>
      <c r="I61">
        <v>106.2</v>
      </c>
      <c r="J61" s="13">
        <f t="shared" si="0"/>
        <v>0.85425287356321833</v>
      </c>
      <c r="K61" s="10" t="str">
        <f t="shared" si="1"/>
        <v>2025-05</v>
      </c>
      <c r="L61" s="10" t="str">
        <f t="shared" si="2"/>
        <v/>
      </c>
      <c r="M61" s="10" t="str">
        <f t="shared" si="3"/>
        <v/>
      </c>
    </row>
    <row r="62" spans="1:13" x14ac:dyDescent="0.3">
      <c r="A62" t="s">
        <v>4894</v>
      </c>
      <c r="B62" s="7">
        <v>45784</v>
      </c>
      <c r="C62" t="s">
        <v>4823</v>
      </c>
      <c r="D62" t="s">
        <v>4830</v>
      </c>
      <c r="E62" t="s">
        <v>4861</v>
      </c>
      <c r="F62">
        <v>2540</v>
      </c>
      <c r="G62">
        <v>2157.8000000000002</v>
      </c>
      <c r="H62">
        <v>282.8</v>
      </c>
      <c r="I62">
        <v>99.4</v>
      </c>
      <c r="J62" s="13">
        <f t="shared" si="0"/>
        <v>0.84952755905511823</v>
      </c>
      <c r="K62" s="10" t="str">
        <f t="shared" si="1"/>
        <v>2025-05</v>
      </c>
      <c r="L62" s="10" t="str">
        <f t="shared" si="2"/>
        <v/>
      </c>
      <c r="M62" s="10" t="str">
        <f t="shared" si="3"/>
        <v/>
      </c>
    </row>
    <row r="63" spans="1:13" x14ac:dyDescent="0.3">
      <c r="A63" t="s">
        <v>4895</v>
      </c>
      <c r="B63" s="7">
        <v>45784</v>
      </c>
      <c r="C63" t="s">
        <v>4827</v>
      </c>
      <c r="D63" t="s">
        <v>4830</v>
      </c>
      <c r="E63" t="s">
        <v>4845</v>
      </c>
      <c r="F63">
        <v>2166</v>
      </c>
      <c r="G63">
        <v>1888.7</v>
      </c>
      <c r="H63">
        <v>234.6</v>
      </c>
      <c r="I63">
        <v>42.7</v>
      </c>
      <c r="J63" s="13">
        <f t="shared" si="0"/>
        <v>0.87197599261311176</v>
      </c>
      <c r="K63" s="10" t="str">
        <f t="shared" si="1"/>
        <v>2025-05</v>
      </c>
      <c r="L63" s="10" t="str">
        <f t="shared" si="2"/>
        <v/>
      </c>
      <c r="M63" s="10" t="str">
        <f t="shared" si="3"/>
        <v/>
      </c>
    </row>
    <row r="64" spans="1:13" x14ac:dyDescent="0.3">
      <c r="A64" t="s">
        <v>4896</v>
      </c>
      <c r="B64" s="7">
        <v>45785</v>
      </c>
      <c r="C64" t="s">
        <v>4823</v>
      </c>
      <c r="D64" t="s">
        <v>4830</v>
      </c>
      <c r="E64" t="s">
        <v>4831</v>
      </c>
      <c r="F64">
        <v>2680</v>
      </c>
      <c r="G64">
        <v>2318.1999999999998</v>
      </c>
      <c r="H64">
        <v>290.3</v>
      </c>
      <c r="I64">
        <v>71.5</v>
      </c>
      <c r="J64" s="13">
        <f t="shared" si="0"/>
        <v>0.86499999999999988</v>
      </c>
      <c r="K64" s="10" t="str">
        <f t="shared" si="1"/>
        <v>2025-05</v>
      </c>
      <c r="L64" s="10" t="str">
        <f t="shared" si="2"/>
        <v/>
      </c>
      <c r="M64" s="10" t="str">
        <f t="shared" si="3"/>
        <v/>
      </c>
    </row>
    <row r="65" spans="1:13" x14ac:dyDescent="0.3">
      <c r="A65" t="s">
        <v>4897</v>
      </c>
      <c r="B65" s="7">
        <v>45785</v>
      </c>
      <c r="C65" t="s">
        <v>4827</v>
      </c>
      <c r="D65" t="s">
        <v>4830</v>
      </c>
      <c r="E65" t="s">
        <v>4838</v>
      </c>
      <c r="F65">
        <v>2919</v>
      </c>
      <c r="G65">
        <v>2512.6999999999998</v>
      </c>
      <c r="H65">
        <v>316.5</v>
      </c>
      <c r="I65">
        <v>89.8</v>
      </c>
      <c r="J65" s="13">
        <f t="shared" si="0"/>
        <v>0.86080849606029453</v>
      </c>
      <c r="K65" s="10" t="str">
        <f t="shared" si="1"/>
        <v>2025-05</v>
      </c>
      <c r="L65" s="10" t="str">
        <f t="shared" si="2"/>
        <v/>
      </c>
      <c r="M65" s="10" t="str">
        <f t="shared" si="3"/>
        <v/>
      </c>
    </row>
    <row r="66" spans="1:13" x14ac:dyDescent="0.3">
      <c r="A66" t="s">
        <v>4898</v>
      </c>
      <c r="B66" s="7">
        <v>45786</v>
      </c>
      <c r="C66" t="s">
        <v>4823</v>
      </c>
      <c r="D66" t="s">
        <v>4830</v>
      </c>
      <c r="E66" t="s">
        <v>4834</v>
      </c>
      <c r="F66">
        <v>1904</v>
      </c>
      <c r="G66">
        <v>1614.1</v>
      </c>
      <c r="H66">
        <v>195.2</v>
      </c>
      <c r="I66">
        <v>94.7</v>
      </c>
      <c r="J66" s="13">
        <f t="shared" si="0"/>
        <v>0.84774159663865545</v>
      </c>
      <c r="K66" s="10" t="str">
        <f t="shared" si="1"/>
        <v>2025-05</v>
      </c>
      <c r="L66" s="10" t="str">
        <f t="shared" si="2"/>
        <v/>
      </c>
      <c r="M66" s="10" t="str">
        <f t="shared" si="3"/>
        <v/>
      </c>
    </row>
    <row r="67" spans="1:13" x14ac:dyDescent="0.3">
      <c r="A67" t="s">
        <v>4899</v>
      </c>
      <c r="B67" s="7">
        <v>45786</v>
      </c>
      <c r="C67" t="s">
        <v>4827</v>
      </c>
      <c r="D67" t="s">
        <v>4824</v>
      </c>
      <c r="E67" t="s">
        <v>4841</v>
      </c>
      <c r="F67">
        <v>2819</v>
      </c>
      <c r="G67">
        <v>2390.4</v>
      </c>
      <c r="H67">
        <v>284.10000000000002</v>
      </c>
      <c r="I67">
        <v>144.5</v>
      </c>
      <c r="J67" s="13">
        <f t="shared" si="0"/>
        <v>0.84796026959914872</v>
      </c>
      <c r="K67" s="10" t="str">
        <f t="shared" si="1"/>
        <v>2025-05</v>
      </c>
      <c r="L67" s="10" t="str">
        <f t="shared" si="2"/>
        <v/>
      </c>
      <c r="M67" s="10" t="str">
        <f t="shared" si="3"/>
        <v/>
      </c>
    </row>
    <row r="68" spans="1:13" x14ac:dyDescent="0.3">
      <c r="A68" t="s">
        <v>4900</v>
      </c>
      <c r="B68" s="7">
        <v>45787</v>
      </c>
      <c r="C68" t="s">
        <v>4823</v>
      </c>
      <c r="D68" t="s">
        <v>4824</v>
      </c>
      <c r="E68" t="s">
        <v>4851</v>
      </c>
      <c r="F68">
        <v>2867</v>
      </c>
      <c r="G68">
        <v>2450.5</v>
      </c>
      <c r="H68">
        <v>279.2</v>
      </c>
      <c r="I68">
        <v>137.30000000000001</v>
      </c>
      <c r="J68" s="13">
        <f t="shared" ref="J68:J131" si="4">G68/F68</f>
        <v>0.85472619462853161</v>
      </c>
      <c r="K68" s="10" t="str">
        <f t="shared" ref="K68:K131" si="5">TEXT(B68,"yyyy-mm")</f>
        <v>2025-05</v>
      </c>
      <c r="L68" s="10" t="str">
        <f t="shared" ref="L68:L131" si="6">IF(J68&lt;82%,"FLAG","")</f>
        <v/>
      </c>
      <c r="M68" s="10" t="str">
        <f t="shared" ref="M68:M131" si="7">IF(G68&gt;F68,"FLAG","")</f>
        <v/>
      </c>
    </row>
    <row r="69" spans="1:13" x14ac:dyDescent="0.3">
      <c r="A69" t="s">
        <v>4901</v>
      </c>
      <c r="B69" s="7">
        <v>45787</v>
      </c>
      <c r="C69" t="s">
        <v>4827</v>
      </c>
      <c r="D69" t="s">
        <v>4830</v>
      </c>
      <c r="E69" t="s">
        <v>4861</v>
      </c>
      <c r="F69">
        <v>2910</v>
      </c>
      <c r="G69">
        <v>2486.3000000000002</v>
      </c>
      <c r="H69">
        <v>285.39999999999998</v>
      </c>
      <c r="I69">
        <v>138.30000000000001</v>
      </c>
      <c r="J69" s="13">
        <f t="shared" si="4"/>
        <v>0.85439862542955336</v>
      </c>
      <c r="K69" s="10" t="str">
        <f t="shared" si="5"/>
        <v>2025-05</v>
      </c>
      <c r="L69" s="10" t="str">
        <f t="shared" si="6"/>
        <v/>
      </c>
      <c r="M69" s="10" t="str">
        <f t="shared" si="7"/>
        <v/>
      </c>
    </row>
    <row r="70" spans="1:13" x14ac:dyDescent="0.3">
      <c r="A70" t="s">
        <v>4902</v>
      </c>
      <c r="B70" s="7">
        <v>45789</v>
      </c>
      <c r="C70" t="s">
        <v>4823</v>
      </c>
      <c r="D70" t="s">
        <v>4824</v>
      </c>
      <c r="E70" t="s">
        <v>4828</v>
      </c>
      <c r="F70">
        <v>1812</v>
      </c>
      <c r="G70">
        <v>1592.1</v>
      </c>
      <c r="H70">
        <v>192.9</v>
      </c>
      <c r="I70">
        <v>27</v>
      </c>
      <c r="J70" s="13">
        <f t="shared" si="4"/>
        <v>0.87864238410596018</v>
      </c>
      <c r="K70" s="10" t="str">
        <f t="shared" si="5"/>
        <v>2025-05</v>
      </c>
      <c r="L70" s="10" t="str">
        <f t="shared" si="6"/>
        <v/>
      </c>
      <c r="M70" s="10" t="str">
        <f t="shared" si="7"/>
        <v/>
      </c>
    </row>
    <row r="71" spans="1:13" x14ac:dyDescent="0.3">
      <c r="A71" t="s">
        <v>4903</v>
      </c>
      <c r="B71" s="7">
        <v>45789</v>
      </c>
      <c r="C71" t="s">
        <v>4827</v>
      </c>
      <c r="D71" t="s">
        <v>4830</v>
      </c>
      <c r="E71" t="s">
        <v>4868</v>
      </c>
      <c r="F71">
        <v>2407</v>
      </c>
      <c r="G71">
        <v>2084.6999999999998</v>
      </c>
      <c r="H71">
        <v>295.3</v>
      </c>
      <c r="I71">
        <v>27</v>
      </c>
      <c r="J71" s="13">
        <f t="shared" si="4"/>
        <v>0.8660988782717074</v>
      </c>
      <c r="K71" s="10" t="str">
        <f t="shared" si="5"/>
        <v>2025-05</v>
      </c>
      <c r="L71" s="10" t="str">
        <f t="shared" si="6"/>
        <v/>
      </c>
      <c r="M71" s="10" t="str">
        <f t="shared" si="7"/>
        <v/>
      </c>
    </row>
    <row r="72" spans="1:13" x14ac:dyDescent="0.3">
      <c r="A72" t="s">
        <v>4904</v>
      </c>
      <c r="B72" s="7">
        <v>45790</v>
      </c>
      <c r="C72" t="s">
        <v>4823</v>
      </c>
      <c r="D72" t="s">
        <v>4824</v>
      </c>
      <c r="E72" t="s">
        <v>4828</v>
      </c>
      <c r="F72">
        <v>2285</v>
      </c>
      <c r="G72">
        <v>1984.8</v>
      </c>
      <c r="H72">
        <v>264.3</v>
      </c>
      <c r="I72">
        <v>35.9</v>
      </c>
      <c r="J72" s="13">
        <f t="shared" si="4"/>
        <v>0.86862144420131293</v>
      </c>
      <c r="K72" s="10" t="str">
        <f t="shared" si="5"/>
        <v>2025-05</v>
      </c>
      <c r="L72" s="10" t="str">
        <f t="shared" si="6"/>
        <v/>
      </c>
      <c r="M72" s="10" t="str">
        <f t="shared" si="7"/>
        <v/>
      </c>
    </row>
    <row r="73" spans="1:13" x14ac:dyDescent="0.3">
      <c r="A73" t="s">
        <v>4905</v>
      </c>
      <c r="B73" s="7">
        <v>45790</v>
      </c>
      <c r="C73" t="s">
        <v>4827</v>
      </c>
      <c r="D73" t="s">
        <v>4824</v>
      </c>
      <c r="E73" t="s">
        <v>4828</v>
      </c>
      <c r="F73">
        <v>2953</v>
      </c>
      <c r="G73">
        <v>2571.6</v>
      </c>
      <c r="H73">
        <v>289.2</v>
      </c>
      <c r="I73">
        <v>92.2</v>
      </c>
      <c r="J73" s="13">
        <f t="shared" si="4"/>
        <v>0.87084321029461564</v>
      </c>
      <c r="K73" s="10" t="str">
        <f t="shared" si="5"/>
        <v>2025-05</v>
      </c>
      <c r="L73" s="10" t="str">
        <f t="shared" si="6"/>
        <v/>
      </c>
      <c r="M73" s="10" t="str">
        <f t="shared" si="7"/>
        <v/>
      </c>
    </row>
    <row r="74" spans="1:13" x14ac:dyDescent="0.3">
      <c r="A74" t="s">
        <v>4906</v>
      </c>
      <c r="B74" s="7">
        <v>45791</v>
      </c>
      <c r="C74" t="s">
        <v>4823</v>
      </c>
      <c r="D74" t="s">
        <v>4830</v>
      </c>
      <c r="E74" t="s">
        <v>4868</v>
      </c>
      <c r="F74">
        <v>3144</v>
      </c>
      <c r="G74">
        <v>2713</v>
      </c>
      <c r="H74">
        <v>401.6</v>
      </c>
      <c r="I74">
        <v>29.4</v>
      </c>
      <c r="J74" s="13">
        <f t="shared" si="4"/>
        <v>0.8629134860050891</v>
      </c>
      <c r="K74" s="10" t="str">
        <f t="shared" si="5"/>
        <v>2025-05</v>
      </c>
      <c r="L74" s="10" t="str">
        <f t="shared" si="6"/>
        <v/>
      </c>
      <c r="M74" s="10" t="str">
        <f t="shared" si="7"/>
        <v/>
      </c>
    </row>
    <row r="75" spans="1:13" x14ac:dyDescent="0.3">
      <c r="A75" t="s">
        <v>4907</v>
      </c>
      <c r="B75" s="7">
        <v>45791</v>
      </c>
      <c r="C75" t="s">
        <v>4827</v>
      </c>
      <c r="D75" t="s">
        <v>4824</v>
      </c>
      <c r="E75" t="s">
        <v>4841</v>
      </c>
      <c r="F75">
        <v>2808</v>
      </c>
      <c r="G75">
        <v>2474.1</v>
      </c>
      <c r="H75">
        <v>307.60000000000002</v>
      </c>
      <c r="I75">
        <v>26.3</v>
      </c>
      <c r="J75" s="13">
        <f t="shared" si="4"/>
        <v>0.88108974358974357</v>
      </c>
      <c r="K75" s="10" t="str">
        <f t="shared" si="5"/>
        <v>2025-05</v>
      </c>
      <c r="L75" s="10" t="str">
        <f t="shared" si="6"/>
        <v/>
      </c>
      <c r="M75" s="10" t="str">
        <f t="shared" si="7"/>
        <v/>
      </c>
    </row>
    <row r="76" spans="1:13" x14ac:dyDescent="0.3">
      <c r="A76" t="s">
        <v>4908</v>
      </c>
      <c r="B76" s="7">
        <v>45792</v>
      </c>
      <c r="C76" t="s">
        <v>4823</v>
      </c>
      <c r="D76" t="s">
        <v>4824</v>
      </c>
      <c r="E76" t="s">
        <v>4841</v>
      </c>
      <c r="F76">
        <v>2896</v>
      </c>
      <c r="G76">
        <v>2489.6999999999998</v>
      </c>
      <c r="H76">
        <v>322.3</v>
      </c>
      <c r="I76">
        <v>84</v>
      </c>
      <c r="J76" s="13">
        <f t="shared" si="4"/>
        <v>0.85970303867403308</v>
      </c>
      <c r="K76" s="10" t="str">
        <f t="shared" si="5"/>
        <v>2025-05</v>
      </c>
      <c r="L76" s="10" t="str">
        <f t="shared" si="6"/>
        <v/>
      </c>
      <c r="M76" s="10" t="str">
        <f t="shared" si="7"/>
        <v/>
      </c>
    </row>
    <row r="77" spans="1:13" x14ac:dyDescent="0.3">
      <c r="A77" t="s">
        <v>4909</v>
      </c>
      <c r="B77" s="7">
        <v>45792</v>
      </c>
      <c r="C77" t="s">
        <v>4827</v>
      </c>
      <c r="D77" t="s">
        <v>4824</v>
      </c>
      <c r="E77" t="s">
        <v>4861</v>
      </c>
      <c r="F77">
        <v>2917</v>
      </c>
      <c r="G77">
        <v>2478.4</v>
      </c>
      <c r="H77">
        <v>325.60000000000002</v>
      </c>
      <c r="I77">
        <v>113</v>
      </c>
      <c r="J77" s="13">
        <f t="shared" si="4"/>
        <v>0.84964004113815572</v>
      </c>
      <c r="K77" s="10" t="str">
        <f t="shared" si="5"/>
        <v>2025-05</v>
      </c>
      <c r="L77" s="10" t="str">
        <f t="shared" si="6"/>
        <v/>
      </c>
      <c r="M77" s="10" t="str">
        <f t="shared" si="7"/>
        <v/>
      </c>
    </row>
    <row r="78" spans="1:13" x14ac:dyDescent="0.3">
      <c r="A78" t="s">
        <v>4910</v>
      </c>
      <c r="B78" s="7">
        <v>45793</v>
      </c>
      <c r="C78" t="s">
        <v>4823</v>
      </c>
      <c r="D78" t="s">
        <v>4830</v>
      </c>
      <c r="E78" t="s">
        <v>4868</v>
      </c>
      <c r="F78">
        <v>2943</v>
      </c>
      <c r="G78">
        <v>2565.6999999999998</v>
      </c>
      <c r="H78">
        <v>344.4</v>
      </c>
      <c r="I78">
        <v>32.9</v>
      </c>
      <c r="J78" s="13">
        <f t="shared" si="4"/>
        <v>0.87179748555895342</v>
      </c>
      <c r="K78" s="10" t="str">
        <f t="shared" si="5"/>
        <v>2025-05</v>
      </c>
      <c r="L78" s="10" t="str">
        <f t="shared" si="6"/>
        <v/>
      </c>
      <c r="M78" s="10" t="str">
        <f t="shared" si="7"/>
        <v/>
      </c>
    </row>
    <row r="79" spans="1:13" x14ac:dyDescent="0.3">
      <c r="A79" t="s">
        <v>4911</v>
      </c>
      <c r="B79" s="7">
        <v>45793</v>
      </c>
      <c r="C79" t="s">
        <v>4827</v>
      </c>
      <c r="D79" t="s">
        <v>4830</v>
      </c>
      <c r="E79" t="s">
        <v>4845</v>
      </c>
      <c r="F79">
        <v>2311</v>
      </c>
      <c r="G79">
        <v>2016.3</v>
      </c>
      <c r="H79">
        <v>296</v>
      </c>
      <c r="I79">
        <v>-1.3</v>
      </c>
      <c r="J79" s="13">
        <f t="shared" si="4"/>
        <v>0.87247944612721762</v>
      </c>
      <c r="K79" s="10" t="str">
        <f t="shared" si="5"/>
        <v>2025-05</v>
      </c>
      <c r="L79" s="10" t="str">
        <f t="shared" si="6"/>
        <v/>
      </c>
      <c r="M79" s="10" t="str">
        <f t="shared" si="7"/>
        <v/>
      </c>
    </row>
    <row r="80" spans="1:13" x14ac:dyDescent="0.3">
      <c r="A80" t="s">
        <v>4912</v>
      </c>
      <c r="B80" s="7">
        <v>45794</v>
      </c>
      <c r="C80" t="s">
        <v>4823</v>
      </c>
      <c r="D80" t="s">
        <v>4824</v>
      </c>
      <c r="E80" t="s">
        <v>4834</v>
      </c>
      <c r="F80">
        <v>2163</v>
      </c>
      <c r="G80">
        <v>1913.9</v>
      </c>
      <c r="H80">
        <v>237.6</v>
      </c>
      <c r="I80">
        <v>11.5</v>
      </c>
      <c r="J80" s="13">
        <f t="shared" si="4"/>
        <v>0.88483587609801206</v>
      </c>
      <c r="K80" s="10" t="str">
        <f t="shared" si="5"/>
        <v>2025-05</v>
      </c>
      <c r="L80" s="10" t="str">
        <f t="shared" si="6"/>
        <v/>
      </c>
      <c r="M80" s="10" t="str">
        <f t="shared" si="7"/>
        <v/>
      </c>
    </row>
    <row r="81" spans="1:13" x14ac:dyDescent="0.3">
      <c r="A81" t="s">
        <v>4913</v>
      </c>
      <c r="B81" s="7">
        <v>45794</v>
      </c>
      <c r="C81" t="s">
        <v>4827</v>
      </c>
      <c r="D81" t="s">
        <v>4824</v>
      </c>
      <c r="E81" t="s">
        <v>4825</v>
      </c>
      <c r="F81">
        <v>2519</v>
      </c>
      <c r="G81">
        <v>2176.6999999999998</v>
      </c>
      <c r="H81">
        <v>260.7</v>
      </c>
      <c r="I81">
        <v>81.599999999999994</v>
      </c>
      <c r="J81" s="13">
        <f t="shared" si="4"/>
        <v>0.86411274315204434</v>
      </c>
      <c r="K81" s="10" t="str">
        <f t="shared" si="5"/>
        <v>2025-05</v>
      </c>
      <c r="L81" s="10" t="str">
        <f t="shared" si="6"/>
        <v/>
      </c>
      <c r="M81" s="10" t="str">
        <f t="shared" si="7"/>
        <v/>
      </c>
    </row>
    <row r="82" spans="1:13" x14ac:dyDescent="0.3">
      <c r="A82" t="s">
        <v>4914</v>
      </c>
      <c r="B82" s="7">
        <v>45796</v>
      </c>
      <c r="C82" t="s">
        <v>4823</v>
      </c>
      <c r="D82" t="s">
        <v>4830</v>
      </c>
      <c r="E82" t="s">
        <v>4868</v>
      </c>
      <c r="F82">
        <v>3150</v>
      </c>
      <c r="G82">
        <v>2704</v>
      </c>
      <c r="H82">
        <v>301.2</v>
      </c>
      <c r="I82">
        <v>144.80000000000001</v>
      </c>
      <c r="J82" s="13">
        <f t="shared" si="4"/>
        <v>0.85841269841269841</v>
      </c>
      <c r="K82" s="10" t="str">
        <f t="shared" si="5"/>
        <v>2025-05</v>
      </c>
      <c r="L82" s="10" t="str">
        <f t="shared" si="6"/>
        <v/>
      </c>
      <c r="M82" s="10" t="str">
        <f t="shared" si="7"/>
        <v/>
      </c>
    </row>
    <row r="83" spans="1:13" x14ac:dyDescent="0.3">
      <c r="A83" t="s">
        <v>4915</v>
      </c>
      <c r="B83" s="7">
        <v>45796</v>
      </c>
      <c r="C83" t="s">
        <v>4827</v>
      </c>
      <c r="D83" t="s">
        <v>4830</v>
      </c>
      <c r="E83" t="s">
        <v>4828</v>
      </c>
      <c r="F83">
        <v>2759</v>
      </c>
      <c r="G83">
        <v>2349.6999999999998</v>
      </c>
      <c r="H83">
        <v>337.2</v>
      </c>
      <c r="I83">
        <v>72.099999999999994</v>
      </c>
      <c r="J83" s="13">
        <f t="shared" si="4"/>
        <v>0.85164914824211668</v>
      </c>
      <c r="K83" s="10" t="str">
        <f t="shared" si="5"/>
        <v>2025-05</v>
      </c>
      <c r="L83" s="10" t="str">
        <f t="shared" si="6"/>
        <v/>
      </c>
      <c r="M83" s="10" t="str">
        <f t="shared" si="7"/>
        <v/>
      </c>
    </row>
    <row r="84" spans="1:13" x14ac:dyDescent="0.3">
      <c r="A84" t="s">
        <v>4916</v>
      </c>
      <c r="B84" s="7">
        <v>45797</v>
      </c>
      <c r="C84" t="s">
        <v>4823</v>
      </c>
      <c r="D84" t="s">
        <v>4824</v>
      </c>
      <c r="E84" t="s">
        <v>4845</v>
      </c>
      <c r="F84">
        <v>2152</v>
      </c>
      <c r="G84">
        <v>1875.7</v>
      </c>
      <c r="H84">
        <v>258.60000000000002</v>
      </c>
      <c r="I84">
        <v>17.7</v>
      </c>
      <c r="J84" s="13">
        <f t="shared" si="4"/>
        <v>0.87160780669144988</v>
      </c>
      <c r="K84" s="10" t="str">
        <f t="shared" si="5"/>
        <v>2025-05</v>
      </c>
      <c r="L84" s="10" t="str">
        <f t="shared" si="6"/>
        <v/>
      </c>
      <c r="M84" s="10" t="str">
        <f t="shared" si="7"/>
        <v/>
      </c>
    </row>
    <row r="85" spans="1:13" x14ac:dyDescent="0.3">
      <c r="A85" t="s">
        <v>4917</v>
      </c>
      <c r="B85" s="7">
        <v>45797</v>
      </c>
      <c r="C85" t="s">
        <v>4827</v>
      </c>
      <c r="D85" t="s">
        <v>4830</v>
      </c>
      <c r="E85" t="s">
        <v>4831</v>
      </c>
      <c r="F85">
        <v>2415</v>
      </c>
      <c r="G85">
        <v>2088.6</v>
      </c>
      <c r="H85">
        <v>277.89999999999998</v>
      </c>
      <c r="I85">
        <v>48.5</v>
      </c>
      <c r="J85" s="13">
        <f t="shared" si="4"/>
        <v>0.86484472049689443</v>
      </c>
      <c r="K85" s="10" t="str">
        <f t="shared" si="5"/>
        <v>2025-05</v>
      </c>
      <c r="L85" s="10" t="str">
        <f t="shared" si="6"/>
        <v/>
      </c>
      <c r="M85" s="10" t="str">
        <f t="shared" si="7"/>
        <v/>
      </c>
    </row>
    <row r="86" spans="1:13" x14ac:dyDescent="0.3">
      <c r="A86" t="s">
        <v>4918</v>
      </c>
      <c r="B86" s="7">
        <v>45798</v>
      </c>
      <c r="C86" t="s">
        <v>4823</v>
      </c>
      <c r="D86" t="s">
        <v>4824</v>
      </c>
      <c r="E86" t="s">
        <v>4828</v>
      </c>
      <c r="F86">
        <v>2927</v>
      </c>
      <c r="G86">
        <v>2569.8000000000002</v>
      </c>
      <c r="H86">
        <v>308.2</v>
      </c>
      <c r="I86">
        <v>49</v>
      </c>
      <c r="J86" s="13">
        <f t="shared" si="4"/>
        <v>0.87796378544584908</v>
      </c>
      <c r="K86" s="10" t="str">
        <f t="shared" si="5"/>
        <v>2025-05</v>
      </c>
      <c r="L86" s="10" t="str">
        <f t="shared" si="6"/>
        <v/>
      </c>
      <c r="M86" s="10" t="str">
        <f t="shared" si="7"/>
        <v/>
      </c>
    </row>
    <row r="87" spans="1:13" x14ac:dyDescent="0.3">
      <c r="A87" t="s">
        <v>4919</v>
      </c>
      <c r="B87" s="7">
        <v>45798</v>
      </c>
      <c r="C87" t="s">
        <v>4827</v>
      </c>
      <c r="D87" t="s">
        <v>4824</v>
      </c>
      <c r="E87" t="s">
        <v>4831</v>
      </c>
      <c r="F87">
        <v>2534</v>
      </c>
      <c r="G87">
        <v>2150.1999999999998</v>
      </c>
      <c r="H87">
        <v>287.89999999999998</v>
      </c>
      <c r="I87">
        <v>95.9</v>
      </c>
      <c r="J87" s="13">
        <f t="shared" si="4"/>
        <v>0.84853985793212305</v>
      </c>
      <c r="K87" s="10" t="str">
        <f t="shared" si="5"/>
        <v>2025-05</v>
      </c>
      <c r="L87" s="10" t="str">
        <f t="shared" si="6"/>
        <v/>
      </c>
      <c r="M87" s="10" t="str">
        <f t="shared" si="7"/>
        <v/>
      </c>
    </row>
    <row r="88" spans="1:13" x14ac:dyDescent="0.3">
      <c r="A88" t="s">
        <v>4920</v>
      </c>
      <c r="B88" s="7">
        <v>45799</v>
      </c>
      <c r="C88" t="s">
        <v>4823</v>
      </c>
      <c r="D88" t="s">
        <v>4824</v>
      </c>
      <c r="E88" t="s">
        <v>4841</v>
      </c>
      <c r="F88">
        <v>3134</v>
      </c>
      <c r="G88">
        <v>2758.5</v>
      </c>
      <c r="H88">
        <v>404.8</v>
      </c>
      <c r="I88">
        <v>-29.3</v>
      </c>
      <c r="J88" s="13">
        <f t="shared" si="4"/>
        <v>0.88018506700701982</v>
      </c>
      <c r="K88" s="10" t="str">
        <f t="shared" si="5"/>
        <v>2025-05</v>
      </c>
      <c r="L88" s="10" t="str">
        <f t="shared" si="6"/>
        <v/>
      </c>
      <c r="M88" s="10" t="str">
        <f t="shared" si="7"/>
        <v/>
      </c>
    </row>
    <row r="89" spans="1:13" x14ac:dyDescent="0.3">
      <c r="A89" t="s">
        <v>4921</v>
      </c>
      <c r="B89" s="7">
        <v>45799</v>
      </c>
      <c r="C89" t="s">
        <v>4827</v>
      </c>
      <c r="D89" t="s">
        <v>4830</v>
      </c>
      <c r="E89" t="s">
        <v>4851</v>
      </c>
      <c r="F89">
        <v>2830</v>
      </c>
      <c r="G89">
        <v>2448</v>
      </c>
      <c r="H89">
        <v>334.9</v>
      </c>
      <c r="I89">
        <v>47.1</v>
      </c>
      <c r="J89" s="13">
        <f t="shared" si="4"/>
        <v>0.86501766784452294</v>
      </c>
      <c r="K89" s="10" t="str">
        <f t="shared" si="5"/>
        <v>2025-05</v>
      </c>
      <c r="L89" s="10" t="str">
        <f t="shared" si="6"/>
        <v/>
      </c>
      <c r="M89" s="10" t="str">
        <f t="shared" si="7"/>
        <v/>
      </c>
    </row>
    <row r="90" spans="1:13" x14ac:dyDescent="0.3">
      <c r="A90" t="s">
        <v>4922</v>
      </c>
      <c r="B90" s="7">
        <v>45800</v>
      </c>
      <c r="C90" t="s">
        <v>4823</v>
      </c>
      <c r="D90" t="s">
        <v>4830</v>
      </c>
      <c r="E90" t="s">
        <v>4845</v>
      </c>
      <c r="F90">
        <v>2505</v>
      </c>
      <c r="G90">
        <v>2216.1999999999998</v>
      </c>
      <c r="H90">
        <v>317.3</v>
      </c>
      <c r="I90">
        <v>-28.5</v>
      </c>
      <c r="J90" s="13">
        <f t="shared" si="4"/>
        <v>0.8847105788423153</v>
      </c>
      <c r="K90" s="10" t="str">
        <f t="shared" si="5"/>
        <v>2025-05</v>
      </c>
      <c r="L90" s="10" t="str">
        <f t="shared" si="6"/>
        <v/>
      </c>
      <c r="M90" s="10" t="str">
        <f t="shared" si="7"/>
        <v/>
      </c>
    </row>
    <row r="91" spans="1:13" x14ac:dyDescent="0.3">
      <c r="A91" t="s">
        <v>4923</v>
      </c>
      <c r="B91" s="7">
        <v>45800</v>
      </c>
      <c r="C91" t="s">
        <v>4827</v>
      </c>
      <c r="D91" t="s">
        <v>4824</v>
      </c>
      <c r="E91" t="s">
        <v>4845</v>
      </c>
      <c r="F91">
        <v>2139</v>
      </c>
      <c r="G91">
        <v>1868.7</v>
      </c>
      <c r="H91">
        <v>226.2</v>
      </c>
      <c r="I91">
        <v>44.1</v>
      </c>
      <c r="J91" s="13">
        <f t="shared" si="4"/>
        <v>0.87363253856942502</v>
      </c>
      <c r="K91" s="10" t="str">
        <f t="shared" si="5"/>
        <v>2025-05</v>
      </c>
      <c r="L91" s="10" t="str">
        <f t="shared" si="6"/>
        <v/>
      </c>
      <c r="M91" s="10" t="str">
        <f t="shared" si="7"/>
        <v/>
      </c>
    </row>
    <row r="92" spans="1:13" x14ac:dyDescent="0.3">
      <c r="A92" t="s">
        <v>4924</v>
      </c>
      <c r="B92" s="7">
        <v>45801</v>
      </c>
      <c r="C92" t="s">
        <v>4823</v>
      </c>
      <c r="D92" t="s">
        <v>4830</v>
      </c>
      <c r="E92" t="s">
        <v>4828</v>
      </c>
      <c r="F92">
        <v>1872</v>
      </c>
      <c r="G92">
        <v>1605.8</v>
      </c>
      <c r="H92">
        <v>219.1</v>
      </c>
      <c r="I92">
        <v>47.1</v>
      </c>
      <c r="J92" s="13">
        <f t="shared" si="4"/>
        <v>0.85779914529914525</v>
      </c>
      <c r="K92" s="10" t="str">
        <f t="shared" si="5"/>
        <v>2025-05</v>
      </c>
      <c r="L92" s="10" t="str">
        <f t="shared" si="6"/>
        <v/>
      </c>
      <c r="M92" s="10" t="str">
        <f t="shared" si="7"/>
        <v/>
      </c>
    </row>
    <row r="93" spans="1:13" x14ac:dyDescent="0.3">
      <c r="A93" t="s">
        <v>4925</v>
      </c>
      <c r="B93" s="7">
        <v>45801</v>
      </c>
      <c r="C93" t="s">
        <v>4827</v>
      </c>
      <c r="D93" t="s">
        <v>4830</v>
      </c>
      <c r="E93" t="s">
        <v>4834</v>
      </c>
      <c r="F93">
        <v>2114</v>
      </c>
      <c r="G93">
        <v>1829.7</v>
      </c>
      <c r="H93">
        <v>223.2</v>
      </c>
      <c r="I93">
        <v>61.1</v>
      </c>
      <c r="J93" s="13">
        <f t="shared" si="4"/>
        <v>0.86551561021759704</v>
      </c>
      <c r="K93" s="10" t="str">
        <f t="shared" si="5"/>
        <v>2025-05</v>
      </c>
      <c r="L93" s="10" t="str">
        <f t="shared" si="6"/>
        <v/>
      </c>
      <c r="M93" s="10" t="str">
        <f t="shared" si="7"/>
        <v/>
      </c>
    </row>
    <row r="94" spans="1:13" x14ac:dyDescent="0.3">
      <c r="A94" t="s">
        <v>4926</v>
      </c>
      <c r="B94" s="7">
        <v>45803</v>
      </c>
      <c r="C94" t="s">
        <v>4823</v>
      </c>
      <c r="D94" t="s">
        <v>4824</v>
      </c>
      <c r="E94" t="s">
        <v>4838</v>
      </c>
      <c r="F94">
        <v>2741</v>
      </c>
      <c r="G94">
        <v>2320.6999999999998</v>
      </c>
      <c r="H94">
        <v>333.2</v>
      </c>
      <c r="I94">
        <v>87.1</v>
      </c>
      <c r="J94" s="13">
        <f t="shared" si="4"/>
        <v>0.84666180226194809</v>
      </c>
      <c r="K94" s="10" t="str">
        <f t="shared" si="5"/>
        <v>2025-05</v>
      </c>
      <c r="L94" s="10" t="str">
        <f t="shared" si="6"/>
        <v/>
      </c>
      <c r="M94" s="10" t="str">
        <f t="shared" si="7"/>
        <v/>
      </c>
    </row>
    <row r="95" spans="1:13" x14ac:dyDescent="0.3">
      <c r="A95" t="s">
        <v>4927</v>
      </c>
      <c r="B95" s="7">
        <v>45803</v>
      </c>
      <c r="C95" t="s">
        <v>4827</v>
      </c>
      <c r="D95" t="s">
        <v>4824</v>
      </c>
      <c r="E95" t="s">
        <v>4851</v>
      </c>
      <c r="F95">
        <v>2711</v>
      </c>
      <c r="G95">
        <v>2299.6999999999998</v>
      </c>
      <c r="H95">
        <v>325.10000000000002</v>
      </c>
      <c r="I95">
        <v>86.2</v>
      </c>
      <c r="J95" s="13">
        <f t="shared" si="4"/>
        <v>0.84828476576908884</v>
      </c>
      <c r="K95" s="10" t="str">
        <f t="shared" si="5"/>
        <v>2025-05</v>
      </c>
      <c r="L95" s="10" t="str">
        <f t="shared" si="6"/>
        <v/>
      </c>
      <c r="M95" s="10" t="str">
        <f t="shared" si="7"/>
        <v/>
      </c>
    </row>
    <row r="96" spans="1:13" x14ac:dyDescent="0.3">
      <c r="A96" t="s">
        <v>4928</v>
      </c>
      <c r="B96" s="7">
        <v>45804</v>
      </c>
      <c r="C96" t="s">
        <v>4823</v>
      </c>
      <c r="D96" t="s">
        <v>4830</v>
      </c>
      <c r="E96" t="s">
        <v>4834</v>
      </c>
      <c r="F96">
        <v>2355</v>
      </c>
      <c r="G96">
        <v>2033.9</v>
      </c>
      <c r="H96">
        <v>266.7</v>
      </c>
      <c r="I96">
        <v>54.4</v>
      </c>
      <c r="J96" s="13">
        <f t="shared" si="4"/>
        <v>0.86365180467091296</v>
      </c>
      <c r="K96" s="10" t="str">
        <f t="shared" si="5"/>
        <v>2025-05</v>
      </c>
      <c r="L96" s="10" t="str">
        <f t="shared" si="6"/>
        <v/>
      </c>
      <c r="M96" s="10" t="str">
        <f t="shared" si="7"/>
        <v/>
      </c>
    </row>
    <row r="97" spans="1:13" x14ac:dyDescent="0.3">
      <c r="A97" t="s">
        <v>4929</v>
      </c>
      <c r="B97" s="7">
        <v>45804</v>
      </c>
      <c r="C97" t="s">
        <v>4827</v>
      </c>
      <c r="D97" t="s">
        <v>4830</v>
      </c>
      <c r="E97" t="s">
        <v>4834</v>
      </c>
      <c r="F97">
        <v>2752</v>
      </c>
      <c r="G97">
        <v>2433.3000000000002</v>
      </c>
      <c r="H97">
        <v>276.7</v>
      </c>
      <c r="I97">
        <v>42</v>
      </c>
      <c r="J97" s="13">
        <f t="shared" si="4"/>
        <v>0.88419331395348844</v>
      </c>
      <c r="K97" s="10" t="str">
        <f t="shared" si="5"/>
        <v>2025-05</v>
      </c>
      <c r="L97" s="10" t="str">
        <f t="shared" si="6"/>
        <v/>
      </c>
      <c r="M97" s="10" t="str">
        <f t="shared" si="7"/>
        <v/>
      </c>
    </row>
    <row r="98" spans="1:13" x14ac:dyDescent="0.3">
      <c r="A98" t="s">
        <v>4930</v>
      </c>
      <c r="B98" s="7">
        <v>45805</v>
      </c>
      <c r="C98" t="s">
        <v>4823</v>
      </c>
      <c r="D98" t="s">
        <v>4830</v>
      </c>
      <c r="E98" t="s">
        <v>4838</v>
      </c>
      <c r="F98">
        <v>2152</v>
      </c>
      <c r="G98">
        <v>1880.6</v>
      </c>
      <c r="H98">
        <v>266.2</v>
      </c>
      <c r="I98">
        <v>5.2</v>
      </c>
      <c r="J98" s="13">
        <f t="shared" si="4"/>
        <v>0.87388475836431223</v>
      </c>
      <c r="K98" s="10" t="str">
        <f t="shared" si="5"/>
        <v>2025-05</v>
      </c>
      <c r="L98" s="10" t="str">
        <f t="shared" si="6"/>
        <v/>
      </c>
      <c r="M98" s="10" t="str">
        <f t="shared" si="7"/>
        <v/>
      </c>
    </row>
    <row r="99" spans="1:13" x14ac:dyDescent="0.3">
      <c r="A99" t="s">
        <v>4931</v>
      </c>
      <c r="B99" s="7">
        <v>45805</v>
      </c>
      <c r="C99" t="s">
        <v>4827</v>
      </c>
      <c r="D99" t="s">
        <v>4824</v>
      </c>
      <c r="E99" t="s">
        <v>4828</v>
      </c>
      <c r="F99">
        <v>3160</v>
      </c>
      <c r="G99">
        <v>2766.5</v>
      </c>
      <c r="H99">
        <v>390</v>
      </c>
      <c r="I99">
        <v>3.5</v>
      </c>
      <c r="J99" s="13">
        <f t="shared" si="4"/>
        <v>0.8754746835443038</v>
      </c>
      <c r="K99" s="10" t="str">
        <f t="shared" si="5"/>
        <v>2025-05</v>
      </c>
      <c r="L99" s="10" t="str">
        <f t="shared" si="6"/>
        <v/>
      </c>
      <c r="M99" s="10" t="str">
        <f t="shared" si="7"/>
        <v/>
      </c>
    </row>
    <row r="100" spans="1:13" x14ac:dyDescent="0.3">
      <c r="A100" t="s">
        <v>4932</v>
      </c>
      <c r="B100" s="7">
        <v>45806</v>
      </c>
      <c r="C100" t="s">
        <v>4823</v>
      </c>
      <c r="D100" t="s">
        <v>4830</v>
      </c>
      <c r="E100" t="s">
        <v>4868</v>
      </c>
      <c r="F100">
        <v>2736</v>
      </c>
      <c r="G100">
        <v>2313.1</v>
      </c>
      <c r="H100">
        <v>326.2</v>
      </c>
      <c r="I100">
        <v>96.7</v>
      </c>
      <c r="J100" s="13">
        <f t="shared" si="4"/>
        <v>0.84543128654970756</v>
      </c>
      <c r="K100" s="10" t="str">
        <f t="shared" si="5"/>
        <v>2025-05</v>
      </c>
      <c r="L100" s="10" t="str">
        <f t="shared" si="6"/>
        <v/>
      </c>
      <c r="M100" s="10" t="str">
        <f t="shared" si="7"/>
        <v/>
      </c>
    </row>
    <row r="101" spans="1:13" x14ac:dyDescent="0.3">
      <c r="A101" t="s">
        <v>4933</v>
      </c>
      <c r="B101" s="7">
        <v>45806</v>
      </c>
      <c r="C101" t="s">
        <v>4827</v>
      </c>
      <c r="D101" t="s">
        <v>4824</v>
      </c>
      <c r="E101" t="s">
        <v>4841</v>
      </c>
      <c r="F101">
        <v>2016</v>
      </c>
      <c r="G101">
        <v>1749.2</v>
      </c>
      <c r="H101">
        <v>204.3</v>
      </c>
      <c r="I101">
        <v>62.5</v>
      </c>
      <c r="J101" s="13">
        <f t="shared" si="4"/>
        <v>0.86765873015873018</v>
      </c>
      <c r="K101" s="10" t="str">
        <f t="shared" si="5"/>
        <v>2025-05</v>
      </c>
      <c r="L101" s="10" t="str">
        <f t="shared" si="6"/>
        <v/>
      </c>
      <c r="M101" s="10" t="str">
        <f t="shared" si="7"/>
        <v/>
      </c>
    </row>
    <row r="102" spans="1:13" x14ac:dyDescent="0.3">
      <c r="A102" t="s">
        <v>4934</v>
      </c>
      <c r="B102" s="7">
        <v>45807</v>
      </c>
      <c r="C102" t="s">
        <v>4823</v>
      </c>
      <c r="D102" t="s">
        <v>4830</v>
      </c>
      <c r="E102" t="s">
        <v>4868</v>
      </c>
      <c r="F102">
        <v>2585</v>
      </c>
      <c r="G102">
        <v>2186.6</v>
      </c>
      <c r="H102">
        <v>272.7</v>
      </c>
      <c r="I102">
        <v>125.7</v>
      </c>
      <c r="J102" s="13">
        <f t="shared" si="4"/>
        <v>0.84588007736943904</v>
      </c>
      <c r="K102" s="10" t="str">
        <f t="shared" si="5"/>
        <v>2025-05</v>
      </c>
      <c r="L102" s="10" t="str">
        <f t="shared" si="6"/>
        <v/>
      </c>
      <c r="M102" s="10" t="str">
        <f t="shared" si="7"/>
        <v/>
      </c>
    </row>
    <row r="103" spans="1:13" x14ac:dyDescent="0.3">
      <c r="A103" t="s">
        <v>4935</v>
      </c>
      <c r="B103" s="7">
        <v>45807</v>
      </c>
      <c r="C103" t="s">
        <v>4827</v>
      </c>
      <c r="D103" t="s">
        <v>4824</v>
      </c>
      <c r="E103" t="s">
        <v>4825</v>
      </c>
      <c r="F103">
        <v>2440</v>
      </c>
      <c r="G103">
        <v>2128.1999999999998</v>
      </c>
      <c r="H103">
        <v>290.10000000000002</v>
      </c>
      <c r="I103">
        <v>21.7</v>
      </c>
      <c r="J103" s="13">
        <f t="shared" si="4"/>
        <v>0.87221311475409824</v>
      </c>
      <c r="K103" s="10" t="str">
        <f t="shared" si="5"/>
        <v>2025-05</v>
      </c>
      <c r="L103" s="10" t="str">
        <f t="shared" si="6"/>
        <v/>
      </c>
      <c r="M103" s="10" t="str">
        <f t="shared" si="7"/>
        <v/>
      </c>
    </row>
    <row r="104" spans="1:13" x14ac:dyDescent="0.3">
      <c r="A104" t="s">
        <v>4936</v>
      </c>
      <c r="B104" s="7">
        <v>45808</v>
      </c>
      <c r="C104" t="s">
        <v>4823</v>
      </c>
      <c r="D104" t="s">
        <v>4824</v>
      </c>
      <c r="E104" t="s">
        <v>4834</v>
      </c>
      <c r="F104">
        <v>1949</v>
      </c>
      <c r="G104">
        <v>1650.9</v>
      </c>
      <c r="H104">
        <v>202.8</v>
      </c>
      <c r="I104">
        <v>95.3</v>
      </c>
      <c r="J104" s="13">
        <f t="shared" si="4"/>
        <v>0.8470497691123654</v>
      </c>
      <c r="K104" s="10" t="str">
        <f t="shared" si="5"/>
        <v>2025-05</v>
      </c>
      <c r="L104" s="10" t="str">
        <f t="shared" si="6"/>
        <v/>
      </c>
      <c r="M104" s="10" t="str">
        <f t="shared" si="7"/>
        <v/>
      </c>
    </row>
    <row r="105" spans="1:13" x14ac:dyDescent="0.3">
      <c r="A105" t="s">
        <v>4937</v>
      </c>
      <c r="B105" s="7">
        <v>45808</v>
      </c>
      <c r="C105" t="s">
        <v>4827</v>
      </c>
      <c r="D105" t="s">
        <v>4824</v>
      </c>
      <c r="E105" t="s">
        <v>4825</v>
      </c>
      <c r="F105">
        <v>2799</v>
      </c>
      <c r="G105">
        <v>2457.3000000000002</v>
      </c>
      <c r="H105">
        <v>311.5</v>
      </c>
      <c r="I105">
        <v>30.2</v>
      </c>
      <c r="J105" s="13">
        <f t="shared" si="4"/>
        <v>0.8779206859592712</v>
      </c>
      <c r="K105" s="10" t="str">
        <f t="shared" si="5"/>
        <v>2025-05</v>
      </c>
      <c r="L105" s="10" t="str">
        <f t="shared" si="6"/>
        <v/>
      </c>
      <c r="M105" s="10" t="str">
        <f t="shared" si="7"/>
        <v/>
      </c>
    </row>
    <row r="106" spans="1:13" x14ac:dyDescent="0.3">
      <c r="A106" t="s">
        <v>4938</v>
      </c>
      <c r="B106" s="7">
        <v>45810</v>
      </c>
      <c r="C106" t="s">
        <v>4823</v>
      </c>
      <c r="D106" t="s">
        <v>4830</v>
      </c>
      <c r="E106" t="s">
        <v>4845</v>
      </c>
      <c r="F106">
        <v>2644</v>
      </c>
      <c r="G106">
        <v>2268.9</v>
      </c>
      <c r="H106">
        <v>281</v>
      </c>
      <c r="I106">
        <v>94.1</v>
      </c>
      <c r="J106" s="13">
        <f t="shared" si="4"/>
        <v>0.85813161875945543</v>
      </c>
      <c r="K106" s="10" t="str">
        <f t="shared" si="5"/>
        <v>2025-06</v>
      </c>
      <c r="L106" s="10" t="str">
        <f t="shared" si="6"/>
        <v/>
      </c>
      <c r="M106" s="10" t="str">
        <f t="shared" si="7"/>
        <v/>
      </c>
    </row>
    <row r="107" spans="1:13" x14ac:dyDescent="0.3">
      <c r="A107" t="s">
        <v>4939</v>
      </c>
      <c r="B107" s="7">
        <v>45810</v>
      </c>
      <c r="C107" t="s">
        <v>4827</v>
      </c>
      <c r="D107" t="s">
        <v>4830</v>
      </c>
      <c r="E107" t="s">
        <v>4831</v>
      </c>
      <c r="F107">
        <v>3017</v>
      </c>
      <c r="G107">
        <v>2554.8000000000002</v>
      </c>
      <c r="H107">
        <v>297.60000000000002</v>
      </c>
      <c r="I107">
        <v>164.6</v>
      </c>
      <c r="J107" s="13">
        <f t="shared" si="4"/>
        <v>0.84680145840238652</v>
      </c>
      <c r="K107" s="10" t="str">
        <f t="shared" si="5"/>
        <v>2025-06</v>
      </c>
      <c r="L107" s="10" t="str">
        <f t="shared" si="6"/>
        <v/>
      </c>
      <c r="M107" s="10" t="str">
        <f t="shared" si="7"/>
        <v/>
      </c>
    </row>
    <row r="108" spans="1:13" x14ac:dyDescent="0.3">
      <c r="A108" t="s">
        <v>4940</v>
      </c>
      <c r="B108" s="7">
        <v>45811</v>
      </c>
      <c r="C108" t="s">
        <v>4823</v>
      </c>
      <c r="D108" t="s">
        <v>4830</v>
      </c>
      <c r="E108" t="s">
        <v>4825</v>
      </c>
      <c r="F108">
        <v>1843</v>
      </c>
      <c r="G108">
        <v>1559.7</v>
      </c>
      <c r="H108">
        <v>227.7</v>
      </c>
      <c r="I108">
        <v>55.6</v>
      </c>
      <c r="J108" s="13">
        <f t="shared" si="4"/>
        <v>0.84628323385784054</v>
      </c>
      <c r="K108" s="10" t="str">
        <f t="shared" si="5"/>
        <v>2025-06</v>
      </c>
      <c r="L108" s="10" t="str">
        <f t="shared" si="6"/>
        <v/>
      </c>
      <c r="M108" s="10" t="str">
        <f t="shared" si="7"/>
        <v/>
      </c>
    </row>
    <row r="109" spans="1:13" x14ac:dyDescent="0.3">
      <c r="A109" t="s">
        <v>4941</v>
      </c>
      <c r="B109" s="7">
        <v>45811</v>
      </c>
      <c r="C109" t="s">
        <v>4827</v>
      </c>
      <c r="D109" t="s">
        <v>4830</v>
      </c>
      <c r="E109" t="s">
        <v>4841</v>
      </c>
      <c r="F109">
        <v>2292</v>
      </c>
      <c r="G109">
        <v>1964.7</v>
      </c>
      <c r="H109">
        <v>260.89999999999998</v>
      </c>
      <c r="I109">
        <v>66.400000000000006</v>
      </c>
      <c r="J109" s="13">
        <f t="shared" si="4"/>
        <v>0.85719895287958114</v>
      </c>
      <c r="K109" s="10" t="str">
        <f t="shared" si="5"/>
        <v>2025-06</v>
      </c>
      <c r="L109" s="10" t="str">
        <f t="shared" si="6"/>
        <v/>
      </c>
      <c r="M109" s="10" t="str">
        <f t="shared" si="7"/>
        <v/>
      </c>
    </row>
    <row r="110" spans="1:13" x14ac:dyDescent="0.3">
      <c r="A110" t="s">
        <v>4942</v>
      </c>
      <c r="B110" s="7">
        <v>45812</v>
      </c>
      <c r="C110" t="s">
        <v>4823</v>
      </c>
      <c r="D110" t="s">
        <v>4824</v>
      </c>
      <c r="E110" t="s">
        <v>4831</v>
      </c>
      <c r="F110">
        <v>2274</v>
      </c>
      <c r="G110">
        <v>1963.3</v>
      </c>
      <c r="H110">
        <v>271</v>
      </c>
      <c r="I110">
        <v>39.700000000000003</v>
      </c>
      <c r="J110" s="13">
        <f t="shared" si="4"/>
        <v>0.86336851363236589</v>
      </c>
      <c r="K110" s="10" t="str">
        <f t="shared" si="5"/>
        <v>2025-06</v>
      </c>
      <c r="L110" s="10" t="str">
        <f t="shared" si="6"/>
        <v/>
      </c>
      <c r="M110" s="10" t="str">
        <f t="shared" si="7"/>
        <v/>
      </c>
    </row>
    <row r="111" spans="1:13" x14ac:dyDescent="0.3">
      <c r="A111" t="s">
        <v>4943</v>
      </c>
      <c r="B111" s="7">
        <v>45812</v>
      </c>
      <c r="C111" t="s">
        <v>4827</v>
      </c>
      <c r="D111" t="s">
        <v>4830</v>
      </c>
      <c r="E111" t="s">
        <v>4825</v>
      </c>
      <c r="F111">
        <v>2116</v>
      </c>
      <c r="G111">
        <v>1794.1</v>
      </c>
      <c r="H111">
        <v>260.3</v>
      </c>
      <c r="I111">
        <v>61.6</v>
      </c>
      <c r="J111" s="13">
        <f t="shared" si="4"/>
        <v>0.84787334593572772</v>
      </c>
      <c r="K111" s="10" t="str">
        <f t="shared" si="5"/>
        <v>2025-06</v>
      </c>
      <c r="L111" s="10" t="str">
        <f t="shared" si="6"/>
        <v/>
      </c>
      <c r="M111" s="10" t="str">
        <f t="shared" si="7"/>
        <v/>
      </c>
    </row>
    <row r="112" spans="1:13" x14ac:dyDescent="0.3">
      <c r="A112" t="s">
        <v>4944</v>
      </c>
      <c r="B112" s="7">
        <v>45813</v>
      </c>
      <c r="C112" t="s">
        <v>4823</v>
      </c>
      <c r="D112" t="s">
        <v>4830</v>
      </c>
      <c r="E112" t="s">
        <v>4841</v>
      </c>
      <c r="F112">
        <v>2621</v>
      </c>
      <c r="G112">
        <v>2251.8000000000002</v>
      </c>
      <c r="H112">
        <v>334.7</v>
      </c>
      <c r="I112">
        <v>34.5</v>
      </c>
      <c r="J112" s="13">
        <f t="shared" si="4"/>
        <v>0.85913773368943158</v>
      </c>
      <c r="K112" s="10" t="str">
        <f t="shared" si="5"/>
        <v>2025-06</v>
      </c>
      <c r="L112" s="10" t="str">
        <f t="shared" si="6"/>
        <v/>
      </c>
      <c r="M112" s="10" t="str">
        <f t="shared" si="7"/>
        <v/>
      </c>
    </row>
    <row r="113" spans="1:13" x14ac:dyDescent="0.3">
      <c r="A113" t="s">
        <v>4945</v>
      </c>
      <c r="B113" s="7">
        <v>45813</v>
      </c>
      <c r="C113" t="s">
        <v>4827</v>
      </c>
      <c r="D113" t="s">
        <v>4830</v>
      </c>
      <c r="E113" t="s">
        <v>4838</v>
      </c>
      <c r="F113">
        <v>2844</v>
      </c>
      <c r="G113">
        <v>2416.3000000000002</v>
      </c>
      <c r="H113">
        <v>286</v>
      </c>
      <c r="I113">
        <v>141.69999999999999</v>
      </c>
      <c r="J113" s="13">
        <f t="shared" si="4"/>
        <v>0.84961322081575252</v>
      </c>
      <c r="K113" s="10" t="str">
        <f t="shared" si="5"/>
        <v>2025-06</v>
      </c>
      <c r="L113" s="10" t="str">
        <f t="shared" si="6"/>
        <v/>
      </c>
      <c r="M113" s="10" t="str">
        <f t="shared" si="7"/>
        <v/>
      </c>
    </row>
    <row r="114" spans="1:13" x14ac:dyDescent="0.3">
      <c r="A114" t="s">
        <v>4946</v>
      </c>
      <c r="B114" s="7">
        <v>45814</v>
      </c>
      <c r="C114" t="s">
        <v>4823</v>
      </c>
      <c r="D114" t="s">
        <v>4824</v>
      </c>
      <c r="E114" t="s">
        <v>4825</v>
      </c>
      <c r="F114">
        <v>2984</v>
      </c>
      <c r="G114">
        <v>2538.3000000000002</v>
      </c>
      <c r="H114">
        <v>375.5</v>
      </c>
      <c r="I114">
        <v>70.2</v>
      </c>
      <c r="J114" s="13">
        <f t="shared" si="4"/>
        <v>0.8506367292225202</v>
      </c>
      <c r="K114" s="10" t="str">
        <f t="shared" si="5"/>
        <v>2025-06</v>
      </c>
      <c r="L114" s="10" t="str">
        <f t="shared" si="6"/>
        <v/>
      </c>
      <c r="M114" s="10" t="str">
        <f t="shared" si="7"/>
        <v/>
      </c>
    </row>
    <row r="115" spans="1:13" x14ac:dyDescent="0.3">
      <c r="A115" t="s">
        <v>4947</v>
      </c>
      <c r="B115" s="7">
        <v>45814</v>
      </c>
      <c r="C115" t="s">
        <v>4827</v>
      </c>
      <c r="D115" t="s">
        <v>4824</v>
      </c>
      <c r="E115" t="s">
        <v>4828</v>
      </c>
      <c r="F115">
        <v>2557</v>
      </c>
      <c r="G115">
        <v>2164.5</v>
      </c>
      <c r="H115">
        <v>252.8</v>
      </c>
      <c r="I115">
        <v>139.69999999999999</v>
      </c>
      <c r="J115" s="13">
        <f t="shared" si="4"/>
        <v>0.8464998044583496</v>
      </c>
      <c r="K115" s="10" t="str">
        <f t="shared" si="5"/>
        <v>2025-06</v>
      </c>
      <c r="L115" s="10" t="str">
        <f t="shared" si="6"/>
        <v/>
      </c>
      <c r="M115" s="10" t="str">
        <f t="shared" si="7"/>
        <v/>
      </c>
    </row>
    <row r="116" spans="1:13" x14ac:dyDescent="0.3">
      <c r="A116" t="s">
        <v>4948</v>
      </c>
      <c r="B116" s="7">
        <v>45815</v>
      </c>
      <c r="C116" t="s">
        <v>4823</v>
      </c>
      <c r="D116" t="s">
        <v>4830</v>
      </c>
      <c r="E116" t="s">
        <v>4851</v>
      </c>
      <c r="F116">
        <v>2241</v>
      </c>
      <c r="G116">
        <v>1908.7</v>
      </c>
      <c r="H116">
        <v>226.3</v>
      </c>
      <c r="I116">
        <v>106</v>
      </c>
      <c r="J116" s="13">
        <f t="shared" si="4"/>
        <v>0.85171798304328428</v>
      </c>
      <c r="K116" s="10" t="str">
        <f t="shared" si="5"/>
        <v>2025-06</v>
      </c>
      <c r="L116" s="10" t="str">
        <f t="shared" si="6"/>
        <v/>
      </c>
      <c r="M116" s="10" t="str">
        <f t="shared" si="7"/>
        <v/>
      </c>
    </row>
    <row r="117" spans="1:13" x14ac:dyDescent="0.3">
      <c r="A117" t="s">
        <v>4949</v>
      </c>
      <c r="B117" s="7">
        <v>45815</v>
      </c>
      <c r="C117" t="s">
        <v>4827</v>
      </c>
      <c r="D117" t="s">
        <v>4824</v>
      </c>
      <c r="E117" t="s">
        <v>4828</v>
      </c>
      <c r="F117">
        <v>2119</v>
      </c>
      <c r="G117">
        <v>1798</v>
      </c>
      <c r="H117">
        <v>269.89999999999998</v>
      </c>
      <c r="I117">
        <v>51.1</v>
      </c>
      <c r="J117" s="13">
        <f t="shared" si="4"/>
        <v>0.84851344974044363</v>
      </c>
      <c r="K117" s="10" t="str">
        <f t="shared" si="5"/>
        <v>2025-06</v>
      </c>
      <c r="L117" s="10" t="str">
        <f t="shared" si="6"/>
        <v/>
      </c>
      <c r="M117" s="10" t="str">
        <f t="shared" si="7"/>
        <v/>
      </c>
    </row>
    <row r="118" spans="1:13" x14ac:dyDescent="0.3">
      <c r="A118" t="s">
        <v>4950</v>
      </c>
      <c r="B118" s="7">
        <v>45817</v>
      </c>
      <c r="C118" t="s">
        <v>4823</v>
      </c>
      <c r="D118" t="s">
        <v>4830</v>
      </c>
      <c r="E118" t="s">
        <v>4834</v>
      </c>
      <c r="F118">
        <v>2083</v>
      </c>
      <c r="G118">
        <v>1795.3</v>
      </c>
      <c r="H118">
        <v>224</v>
      </c>
      <c r="I118">
        <v>63.7</v>
      </c>
      <c r="J118" s="13">
        <f t="shared" si="4"/>
        <v>0.86188190110417662</v>
      </c>
      <c r="K118" s="10" t="str">
        <f t="shared" si="5"/>
        <v>2025-06</v>
      </c>
      <c r="L118" s="10" t="str">
        <f t="shared" si="6"/>
        <v/>
      </c>
      <c r="M118" s="10" t="str">
        <f t="shared" si="7"/>
        <v/>
      </c>
    </row>
    <row r="119" spans="1:13" x14ac:dyDescent="0.3">
      <c r="A119" t="s">
        <v>4951</v>
      </c>
      <c r="B119" s="7">
        <v>45817</v>
      </c>
      <c r="C119" t="s">
        <v>4827</v>
      </c>
      <c r="D119" t="s">
        <v>4824</v>
      </c>
      <c r="E119" t="s">
        <v>4845</v>
      </c>
      <c r="F119">
        <v>2325</v>
      </c>
      <c r="G119">
        <v>2037.5</v>
      </c>
      <c r="H119">
        <v>296.3</v>
      </c>
      <c r="I119">
        <v>-8.8000000000000007</v>
      </c>
      <c r="J119" s="13">
        <f t="shared" si="4"/>
        <v>0.87634408602150538</v>
      </c>
      <c r="K119" s="10" t="str">
        <f t="shared" si="5"/>
        <v>2025-06</v>
      </c>
      <c r="L119" s="10" t="str">
        <f t="shared" si="6"/>
        <v/>
      </c>
      <c r="M119" s="10" t="str">
        <f t="shared" si="7"/>
        <v/>
      </c>
    </row>
    <row r="120" spans="1:13" x14ac:dyDescent="0.3">
      <c r="A120" t="s">
        <v>4952</v>
      </c>
      <c r="B120" s="7">
        <v>45818</v>
      </c>
      <c r="C120" t="s">
        <v>4823</v>
      </c>
      <c r="D120" t="s">
        <v>4824</v>
      </c>
      <c r="E120" t="s">
        <v>4831</v>
      </c>
      <c r="F120">
        <v>2224</v>
      </c>
      <c r="G120">
        <v>1902.8</v>
      </c>
      <c r="H120">
        <v>287.5</v>
      </c>
      <c r="I120">
        <v>33.700000000000003</v>
      </c>
      <c r="J120" s="13">
        <f t="shared" si="4"/>
        <v>0.85557553956834531</v>
      </c>
      <c r="K120" s="10" t="str">
        <f t="shared" si="5"/>
        <v>2025-06</v>
      </c>
      <c r="L120" s="10" t="str">
        <f t="shared" si="6"/>
        <v/>
      </c>
      <c r="M120" s="10" t="str">
        <f t="shared" si="7"/>
        <v/>
      </c>
    </row>
    <row r="121" spans="1:13" x14ac:dyDescent="0.3">
      <c r="A121" t="s">
        <v>4953</v>
      </c>
      <c r="B121" s="7">
        <v>45818</v>
      </c>
      <c r="C121" t="s">
        <v>4827</v>
      </c>
      <c r="D121" t="s">
        <v>4824</v>
      </c>
      <c r="E121" t="s">
        <v>4845</v>
      </c>
      <c r="F121">
        <v>3150</v>
      </c>
      <c r="G121">
        <v>2766.7</v>
      </c>
      <c r="H121">
        <v>333.7</v>
      </c>
      <c r="I121">
        <v>49.6</v>
      </c>
      <c r="J121" s="13">
        <f t="shared" si="4"/>
        <v>0.87831746031746027</v>
      </c>
      <c r="K121" s="10" t="str">
        <f t="shared" si="5"/>
        <v>2025-06</v>
      </c>
      <c r="L121" s="10" t="str">
        <f t="shared" si="6"/>
        <v/>
      </c>
      <c r="M121" s="10" t="str">
        <f t="shared" si="7"/>
        <v/>
      </c>
    </row>
    <row r="122" spans="1:13" x14ac:dyDescent="0.3">
      <c r="A122" t="s">
        <v>4954</v>
      </c>
      <c r="B122" s="7">
        <v>45819</v>
      </c>
      <c r="C122" t="s">
        <v>4823</v>
      </c>
      <c r="D122" t="s">
        <v>4830</v>
      </c>
      <c r="E122" t="s">
        <v>4868</v>
      </c>
      <c r="F122">
        <v>1928</v>
      </c>
      <c r="G122">
        <v>1672.6</v>
      </c>
      <c r="H122">
        <v>232.3</v>
      </c>
      <c r="I122">
        <v>23.1</v>
      </c>
      <c r="J122" s="13">
        <f t="shared" si="4"/>
        <v>0.86753112033195012</v>
      </c>
      <c r="K122" s="10" t="str">
        <f t="shared" si="5"/>
        <v>2025-06</v>
      </c>
      <c r="L122" s="10" t="str">
        <f t="shared" si="6"/>
        <v/>
      </c>
      <c r="M122" s="10" t="str">
        <f t="shared" si="7"/>
        <v/>
      </c>
    </row>
    <row r="123" spans="1:13" x14ac:dyDescent="0.3">
      <c r="A123" t="s">
        <v>4955</v>
      </c>
      <c r="B123" s="7">
        <v>45819</v>
      </c>
      <c r="C123" t="s">
        <v>4827</v>
      </c>
      <c r="D123" t="s">
        <v>4830</v>
      </c>
      <c r="E123" t="s">
        <v>4831</v>
      </c>
      <c r="F123">
        <v>2494</v>
      </c>
      <c r="G123">
        <v>2108.6</v>
      </c>
      <c r="H123">
        <v>265.10000000000002</v>
      </c>
      <c r="I123">
        <v>120.3</v>
      </c>
      <c r="J123" s="13">
        <f t="shared" si="4"/>
        <v>0.84546912590216516</v>
      </c>
      <c r="K123" s="10" t="str">
        <f t="shared" si="5"/>
        <v>2025-06</v>
      </c>
      <c r="L123" s="10" t="str">
        <f t="shared" si="6"/>
        <v/>
      </c>
      <c r="M123" s="10" t="str">
        <f t="shared" si="7"/>
        <v/>
      </c>
    </row>
    <row r="124" spans="1:13" x14ac:dyDescent="0.3">
      <c r="A124" t="s">
        <v>4956</v>
      </c>
      <c r="B124" s="7">
        <v>45820</v>
      </c>
      <c r="C124" t="s">
        <v>4823</v>
      </c>
      <c r="D124" t="s">
        <v>4824</v>
      </c>
      <c r="E124" t="s">
        <v>4861</v>
      </c>
      <c r="F124">
        <v>3132</v>
      </c>
      <c r="G124">
        <v>2657.8</v>
      </c>
      <c r="H124">
        <v>391</v>
      </c>
      <c r="I124">
        <v>83.2</v>
      </c>
      <c r="J124" s="13">
        <f t="shared" si="4"/>
        <v>0.84859514687100901</v>
      </c>
      <c r="K124" s="10" t="str">
        <f t="shared" si="5"/>
        <v>2025-06</v>
      </c>
      <c r="L124" s="10" t="str">
        <f t="shared" si="6"/>
        <v/>
      </c>
      <c r="M124" s="10" t="str">
        <f t="shared" si="7"/>
        <v/>
      </c>
    </row>
    <row r="125" spans="1:13" x14ac:dyDescent="0.3">
      <c r="A125" t="s">
        <v>4957</v>
      </c>
      <c r="B125" s="7">
        <v>45820</v>
      </c>
      <c r="C125" t="s">
        <v>4827</v>
      </c>
      <c r="D125" t="s">
        <v>4830</v>
      </c>
      <c r="E125" t="s">
        <v>4841</v>
      </c>
      <c r="F125">
        <v>2214</v>
      </c>
      <c r="G125">
        <v>1873.4</v>
      </c>
      <c r="H125">
        <v>263.39999999999998</v>
      </c>
      <c r="I125">
        <v>77.2</v>
      </c>
      <c r="J125" s="13">
        <f t="shared" si="4"/>
        <v>0.84616079494128282</v>
      </c>
      <c r="K125" s="10" t="str">
        <f t="shared" si="5"/>
        <v>2025-06</v>
      </c>
      <c r="L125" s="10" t="str">
        <f t="shared" si="6"/>
        <v/>
      </c>
      <c r="M125" s="10" t="str">
        <f t="shared" si="7"/>
        <v/>
      </c>
    </row>
    <row r="126" spans="1:13" x14ac:dyDescent="0.3">
      <c r="A126" t="s">
        <v>4958</v>
      </c>
      <c r="B126" s="7">
        <v>45821</v>
      </c>
      <c r="C126" t="s">
        <v>4823</v>
      </c>
      <c r="D126" t="s">
        <v>4824</v>
      </c>
      <c r="E126" t="s">
        <v>4825</v>
      </c>
      <c r="F126">
        <v>2829</v>
      </c>
      <c r="G126">
        <v>2394.1999999999998</v>
      </c>
      <c r="H126">
        <v>318.39999999999998</v>
      </c>
      <c r="I126">
        <v>116.4</v>
      </c>
      <c r="J126" s="13">
        <f t="shared" si="4"/>
        <v>0.84630611523506538</v>
      </c>
      <c r="K126" s="10" t="str">
        <f t="shared" si="5"/>
        <v>2025-06</v>
      </c>
      <c r="L126" s="10" t="str">
        <f t="shared" si="6"/>
        <v/>
      </c>
      <c r="M126" s="10" t="str">
        <f t="shared" si="7"/>
        <v/>
      </c>
    </row>
    <row r="127" spans="1:13" x14ac:dyDescent="0.3">
      <c r="A127" t="s">
        <v>4959</v>
      </c>
      <c r="B127" s="7">
        <v>45821</v>
      </c>
      <c r="C127" t="s">
        <v>4827</v>
      </c>
      <c r="D127" t="s">
        <v>4824</v>
      </c>
      <c r="E127" t="s">
        <v>4834</v>
      </c>
      <c r="F127">
        <v>3025</v>
      </c>
      <c r="G127">
        <v>2643.8</v>
      </c>
      <c r="H127">
        <v>304.39999999999998</v>
      </c>
      <c r="I127">
        <v>76.8</v>
      </c>
      <c r="J127" s="13">
        <f t="shared" si="4"/>
        <v>0.87398347107438024</v>
      </c>
      <c r="K127" s="10" t="str">
        <f t="shared" si="5"/>
        <v>2025-06</v>
      </c>
      <c r="L127" s="10" t="str">
        <f t="shared" si="6"/>
        <v/>
      </c>
      <c r="M127" s="10" t="str">
        <f t="shared" si="7"/>
        <v/>
      </c>
    </row>
    <row r="128" spans="1:13" x14ac:dyDescent="0.3">
      <c r="A128" t="s">
        <v>4960</v>
      </c>
      <c r="B128" s="7">
        <v>45822</v>
      </c>
      <c r="C128" t="s">
        <v>4823</v>
      </c>
      <c r="D128" t="s">
        <v>4824</v>
      </c>
      <c r="E128" t="s">
        <v>4841</v>
      </c>
      <c r="F128">
        <v>2320</v>
      </c>
      <c r="G128">
        <v>1971.5</v>
      </c>
      <c r="H128">
        <v>274.5</v>
      </c>
      <c r="I128">
        <v>74</v>
      </c>
      <c r="J128" s="13">
        <f t="shared" si="4"/>
        <v>0.84978448275862073</v>
      </c>
      <c r="K128" s="10" t="str">
        <f t="shared" si="5"/>
        <v>2025-06</v>
      </c>
      <c r="L128" s="10" t="str">
        <f t="shared" si="6"/>
        <v/>
      </c>
      <c r="M128" s="10" t="str">
        <f t="shared" si="7"/>
        <v/>
      </c>
    </row>
    <row r="129" spans="1:13" x14ac:dyDescent="0.3">
      <c r="A129" t="s">
        <v>4961</v>
      </c>
      <c r="B129" s="7">
        <v>45822</v>
      </c>
      <c r="C129" t="s">
        <v>4827</v>
      </c>
      <c r="D129" t="s">
        <v>4830</v>
      </c>
      <c r="E129" t="s">
        <v>4831</v>
      </c>
      <c r="F129">
        <v>2936</v>
      </c>
      <c r="G129">
        <v>2532.9</v>
      </c>
      <c r="H129">
        <v>301.10000000000002</v>
      </c>
      <c r="I129">
        <v>102</v>
      </c>
      <c r="J129" s="13">
        <f t="shared" si="4"/>
        <v>0.8627043596730245</v>
      </c>
      <c r="K129" s="10" t="str">
        <f t="shared" si="5"/>
        <v>2025-06</v>
      </c>
      <c r="L129" s="10" t="str">
        <f t="shared" si="6"/>
        <v/>
      </c>
      <c r="M129" s="10" t="str">
        <f t="shared" si="7"/>
        <v/>
      </c>
    </row>
    <row r="130" spans="1:13" x14ac:dyDescent="0.3">
      <c r="A130" t="s">
        <v>4962</v>
      </c>
      <c r="B130" s="7">
        <v>45824</v>
      </c>
      <c r="C130" t="s">
        <v>4823</v>
      </c>
      <c r="D130" t="s">
        <v>4824</v>
      </c>
      <c r="E130" t="s">
        <v>4825</v>
      </c>
      <c r="F130">
        <v>1923</v>
      </c>
      <c r="G130">
        <v>1639.3</v>
      </c>
      <c r="H130">
        <v>246.3</v>
      </c>
      <c r="I130">
        <v>37.4</v>
      </c>
      <c r="J130" s="13">
        <f t="shared" si="4"/>
        <v>0.85247009880395208</v>
      </c>
      <c r="K130" s="10" t="str">
        <f t="shared" si="5"/>
        <v>2025-06</v>
      </c>
      <c r="L130" s="10" t="str">
        <f t="shared" si="6"/>
        <v/>
      </c>
      <c r="M130" s="10" t="str">
        <f t="shared" si="7"/>
        <v/>
      </c>
    </row>
    <row r="131" spans="1:13" x14ac:dyDescent="0.3">
      <c r="A131" t="s">
        <v>4963</v>
      </c>
      <c r="B131" s="7">
        <v>45824</v>
      </c>
      <c r="C131" t="s">
        <v>4827</v>
      </c>
      <c r="D131" t="s">
        <v>4830</v>
      </c>
      <c r="E131" t="s">
        <v>4828</v>
      </c>
      <c r="F131">
        <v>2673</v>
      </c>
      <c r="G131">
        <v>2312.1999999999998</v>
      </c>
      <c r="H131">
        <v>262.89999999999998</v>
      </c>
      <c r="I131">
        <v>97.9</v>
      </c>
      <c r="J131" s="13">
        <f t="shared" si="4"/>
        <v>0.86502057613168715</v>
      </c>
      <c r="K131" s="10" t="str">
        <f t="shared" si="5"/>
        <v>2025-06</v>
      </c>
      <c r="L131" s="10" t="str">
        <f t="shared" si="6"/>
        <v/>
      </c>
      <c r="M131" s="10" t="str">
        <f t="shared" si="7"/>
        <v/>
      </c>
    </row>
    <row r="132" spans="1:13" x14ac:dyDescent="0.3">
      <c r="A132" t="s">
        <v>4964</v>
      </c>
      <c r="B132" s="7">
        <v>45825</v>
      </c>
      <c r="C132" t="s">
        <v>4823</v>
      </c>
      <c r="D132" t="s">
        <v>4830</v>
      </c>
      <c r="E132" t="s">
        <v>4845</v>
      </c>
      <c r="F132">
        <v>2058</v>
      </c>
      <c r="G132">
        <v>1808.6</v>
      </c>
      <c r="H132">
        <v>260.5</v>
      </c>
      <c r="I132">
        <v>-11.1</v>
      </c>
      <c r="J132" s="13">
        <f t="shared" ref="J132:J195" si="8">G132/F132</f>
        <v>0.87881438289601554</v>
      </c>
      <c r="K132" s="10" t="str">
        <f t="shared" ref="K132:K195" si="9">TEXT(B132,"yyyy-mm")</f>
        <v>2025-06</v>
      </c>
      <c r="L132" s="10" t="str">
        <f t="shared" ref="L132:L195" si="10">IF(J132&lt;82%,"FLAG","")</f>
        <v/>
      </c>
      <c r="M132" s="10" t="str">
        <f t="shared" ref="M132:M195" si="11">IF(G132&gt;F132,"FLAG","")</f>
        <v/>
      </c>
    </row>
    <row r="133" spans="1:13" x14ac:dyDescent="0.3">
      <c r="A133" t="s">
        <v>4965</v>
      </c>
      <c r="B133" s="7">
        <v>45825</v>
      </c>
      <c r="C133" t="s">
        <v>4827</v>
      </c>
      <c r="D133" t="s">
        <v>4830</v>
      </c>
      <c r="E133" t="s">
        <v>4831</v>
      </c>
      <c r="F133">
        <v>1941</v>
      </c>
      <c r="G133">
        <v>1703.7</v>
      </c>
      <c r="H133">
        <v>194</v>
      </c>
      <c r="I133">
        <v>43.3</v>
      </c>
      <c r="J133" s="13">
        <f t="shared" si="8"/>
        <v>0.87774343122102017</v>
      </c>
      <c r="K133" s="10" t="str">
        <f t="shared" si="9"/>
        <v>2025-06</v>
      </c>
      <c r="L133" s="10" t="str">
        <f t="shared" si="10"/>
        <v/>
      </c>
      <c r="M133" s="10" t="str">
        <f t="shared" si="11"/>
        <v/>
      </c>
    </row>
    <row r="134" spans="1:13" x14ac:dyDescent="0.3">
      <c r="A134" t="s">
        <v>4966</v>
      </c>
      <c r="B134" s="7">
        <v>45826</v>
      </c>
      <c r="C134" t="s">
        <v>4823</v>
      </c>
      <c r="D134" t="s">
        <v>4830</v>
      </c>
      <c r="E134" t="s">
        <v>4861</v>
      </c>
      <c r="F134">
        <v>2040</v>
      </c>
      <c r="G134">
        <v>1727.7</v>
      </c>
      <c r="H134">
        <v>203.5</v>
      </c>
      <c r="I134">
        <v>108.8</v>
      </c>
      <c r="J134" s="13">
        <f t="shared" si="8"/>
        <v>0.84691176470588236</v>
      </c>
      <c r="K134" s="10" t="str">
        <f t="shared" si="9"/>
        <v>2025-06</v>
      </c>
      <c r="L134" s="10" t="str">
        <f t="shared" si="10"/>
        <v/>
      </c>
      <c r="M134" s="10" t="str">
        <f t="shared" si="11"/>
        <v/>
      </c>
    </row>
    <row r="135" spans="1:13" x14ac:dyDescent="0.3">
      <c r="A135" t="s">
        <v>4967</v>
      </c>
      <c r="B135" s="7">
        <v>45826</v>
      </c>
      <c r="C135" t="s">
        <v>4827</v>
      </c>
      <c r="D135" t="s">
        <v>4824</v>
      </c>
      <c r="E135" t="s">
        <v>4828</v>
      </c>
      <c r="F135">
        <v>1808</v>
      </c>
      <c r="G135">
        <v>1594.4</v>
      </c>
      <c r="H135">
        <v>211.5</v>
      </c>
      <c r="I135">
        <v>2.1</v>
      </c>
      <c r="J135" s="13">
        <f t="shared" si="8"/>
        <v>0.88185840707964602</v>
      </c>
      <c r="K135" s="10" t="str">
        <f t="shared" si="9"/>
        <v>2025-06</v>
      </c>
      <c r="L135" s="10" t="str">
        <f t="shared" si="10"/>
        <v/>
      </c>
      <c r="M135" s="10" t="str">
        <f t="shared" si="11"/>
        <v/>
      </c>
    </row>
    <row r="136" spans="1:13" x14ac:dyDescent="0.3">
      <c r="A136" t="s">
        <v>4968</v>
      </c>
      <c r="B136" s="7">
        <v>45827</v>
      </c>
      <c r="C136" t="s">
        <v>4823</v>
      </c>
      <c r="D136" t="s">
        <v>4830</v>
      </c>
      <c r="E136" t="s">
        <v>4868</v>
      </c>
      <c r="F136">
        <v>3080</v>
      </c>
      <c r="G136">
        <v>2665.7</v>
      </c>
      <c r="H136">
        <v>301.3</v>
      </c>
      <c r="I136">
        <v>113</v>
      </c>
      <c r="J136" s="13">
        <f t="shared" si="8"/>
        <v>0.86548701298701292</v>
      </c>
      <c r="K136" s="10" t="str">
        <f t="shared" si="9"/>
        <v>2025-06</v>
      </c>
      <c r="L136" s="10" t="str">
        <f t="shared" si="10"/>
        <v/>
      </c>
      <c r="M136" s="10" t="str">
        <f t="shared" si="11"/>
        <v/>
      </c>
    </row>
    <row r="137" spans="1:13" x14ac:dyDescent="0.3">
      <c r="A137" t="s">
        <v>4969</v>
      </c>
      <c r="B137" s="7">
        <v>45827</v>
      </c>
      <c r="C137" t="s">
        <v>4827</v>
      </c>
      <c r="D137" t="s">
        <v>4830</v>
      </c>
      <c r="E137" t="s">
        <v>4861</v>
      </c>
      <c r="F137">
        <v>1872</v>
      </c>
      <c r="G137">
        <v>1586.9</v>
      </c>
      <c r="H137">
        <v>233.8</v>
      </c>
      <c r="I137">
        <v>51.3</v>
      </c>
      <c r="J137" s="13">
        <f t="shared" si="8"/>
        <v>0.84770299145299155</v>
      </c>
      <c r="K137" s="10" t="str">
        <f t="shared" si="9"/>
        <v>2025-06</v>
      </c>
      <c r="L137" s="10" t="str">
        <f t="shared" si="10"/>
        <v/>
      </c>
      <c r="M137" s="10" t="str">
        <f t="shared" si="11"/>
        <v/>
      </c>
    </row>
    <row r="138" spans="1:13" x14ac:dyDescent="0.3">
      <c r="A138" t="s">
        <v>4970</v>
      </c>
      <c r="B138" s="7">
        <v>45828</v>
      </c>
      <c r="C138" t="s">
        <v>4823</v>
      </c>
      <c r="D138" t="s">
        <v>4824</v>
      </c>
      <c r="E138" t="s">
        <v>4851</v>
      </c>
      <c r="F138">
        <v>2445</v>
      </c>
      <c r="G138">
        <v>2071.6</v>
      </c>
      <c r="H138">
        <v>288.7</v>
      </c>
      <c r="I138">
        <v>84.7</v>
      </c>
      <c r="J138" s="13">
        <f t="shared" si="8"/>
        <v>0.84728016359918201</v>
      </c>
      <c r="K138" s="10" t="str">
        <f t="shared" si="9"/>
        <v>2025-06</v>
      </c>
      <c r="L138" s="10" t="str">
        <f t="shared" si="10"/>
        <v/>
      </c>
      <c r="M138" s="10" t="str">
        <f t="shared" si="11"/>
        <v/>
      </c>
    </row>
    <row r="139" spans="1:13" x14ac:dyDescent="0.3">
      <c r="A139" t="s">
        <v>4971</v>
      </c>
      <c r="B139" s="7">
        <v>45828</v>
      </c>
      <c r="C139" t="s">
        <v>4827</v>
      </c>
      <c r="D139" t="s">
        <v>4830</v>
      </c>
      <c r="E139" t="s">
        <v>4834</v>
      </c>
      <c r="F139">
        <v>1936</v>
      </c>
      <c r="G139">
        <v>1636.8</v>
      </c>
      <c r="H139">
        <v>204.4</v>
      </c>
      <c r="I139">
        <v>94.8</v>
      </c>
      <c r="J139" s="13">
        <f t="shared" si="8"/>
        <v>0.84545454545454546</v>
      </c>
      <c r="K139" s="10" t="str">
        <f t="shared" si="9"/>
        <v>2025-06</v>
      </c>
      <c r="L139" s="10" t="str">
        <f t="shared" si="10"/>
        <v/>
      </c>
      <c r="M139" s="10" t="str">
        <f t="shared" si="11"/>
        <v/>
      </c>
    </row>
    <row r="140" spans="1:13" x14ac:dyDescent="0.3">
      <c r="A140" t="s">
        <v>4972</v>
      </c>
      <c r="B140" s="7">
        <v>45829</v>
      </c>
      <c r="C140" t="s">
        <v>4823</v>
      </c>
      <c r="D140" t="s">
        <v>4824</v>
      </c>
      <c r="E140" t="s">
        <v>4831</v>
      </c>
      <c r="F140">
        <v>1802</v>
      </c>
      <c r="G140">
        <v>1544.7</v>
      </c>
      <c r="H140">
        <v>174.8</v>
      </c>
      <c r="I140">
        <v>82.5</v>
      </c>
      <c r="J140" s="13">
        <f t="shared" si="8"/>
        <v>0.85721420643729196</v>
      </c>
      <c r="K140" s="10" t="str">
        <f t="shared" si="9"/>
        <v>2025-06</v>
      </c>
      <c r="L140" s="10" t="str">
        <f t="shared" si="10"/>
        <v/>
      </c>
      <c r="M140" s="10" t="str">
        <f t="shared" si="11"/>
        <v/>
      </c>
    </row>
    <row r="141" spans="1:13" x14ac:dyDescent="0.3">
      <c r="A141" t="s">
        <v>4973</v>
      </c>
      <c r="B141" s="7">
        <v>45829</v>
      </c>
      <c r="C141" t="s">
        <v>4827</v>
      </c>
      <c r="D141" t="s">
        <v>4824</v>
      </c>
      <c r="E141" t="s">
        <v>4841</v>
      </c>
      <c r="F141">
        <v>2803</v>
      </c>
      <c r="G141">
        <v>2474.5</v>
      </c>
      <c r="H141">
        <v>293.7</v>
      </c>
      <c r="I141">
        <v>34.799999999999997</v>
      </c>
      <c r="J141" s="13">
        <f t="shared" si="8"/>
        <v>0.88280413842311811</v>
      </c>
      <c r="K141" s="10" t="str">
        <f t="shared" si="9"/>
        <v>2025-06</v>
      </c>
      <c r="L141" s="10" t="str">
        <f t="shared" si="10"/>
        <v/>
      </c>
      <c r="M141" s="10" t="str">
        <f t="shared" si="11"/>
        <v/>
      </c>
    </row>
    <row r="142" spans="1:13" x14ac:dyDescent="0.3">
      <c r="A142" t="s">
        <v>4974</v>
      </c>
      <c r="B142" s="7">
        <v>45831</v>
      </c>
      <c r="C142" t="s">
        <v>4823</v>
      </c>
      <c r="D142" t="s">
        <v>4824</v>
      </c>
      <c r="E142" t="s">
        <v>4825</v>
      </c>
      <c r="F142">
        <v>2226</v>
      </c>
      <c r="G142">
        <v>1962.3</v>
      </c>
      <c r="H142">
        <v>220.8</v>
      </c>
      <c r="I142">
        <v>42.9</v>
      </c>
      <c r="J142" s="13">
        <f t="shared" si="8"/>
        <v>0.88153638814016166</v>
      </c>
      <c r="K142" s="10" t="str">
        <f t="shared" si="9"/>
        <v>2025-06</v>
      </c>
      <c r="L142" s="10" t="str">
        <f t="shared" si="10"/>
        <v/>
      </c>
      <c r="M142" s="10" t="str">
        <f t="shared" si="11"/>
        <v/>
      </c>
    </row>
    <row r="143" spans="1:13" x14ac:dyDescent="0.3">
      <c r="A143" t="s">
        <v>4975</v>
      </c>
      <c r="B143" s="7">
        <v>45831</v>
      </c>
      <c r="C143" t="s">
        <v>4827</v>
      </c>
      <c r="D143" t="s">
        <v>4830</v>
      </c>
      <c r="E143" t="s">
        <v>4845</v>
      </c>
      <c r="F143">
        <v>1985</v>
      </c>
      <c r="G143">
        <v>1730.8</v>
      </c>
      <c r="H143">
        <v>208.2</v>
      </c>
      <c r="I143">
        <v>46</v>
      </c>
      <c r="J143" s="13">
        <f t="shared" si="8"/>
        <v>0.87193954659949624</v>
      </c>
      <c r="K143" s="10" t="str">
        <f t="shared" si="9"/>
        <v>2025-06</v>
      </c>
      <c r="L143" s="10" t="str">
        <f t="shared" si="10"/>
        <v/>
      </c>
      <c r="M143" s="10" t="str">
        <f t="shared" si="11"/>
        <v/>
      </c>
    </row>
    <row r="144" spans="1:13" x14ac:dyDescent="0.3">
      <c r="A144" t="s">
        <v>4976</v>
      </c>
      <c r="B144" s="7">
        <v>45832</v>
      </c>
      <c r="C144" t="s">
        <v>4823</v>
      </c>
      <c r="D144" t="s">
        <v>4824</v>
      </c>
      <c r="E144" t="s">
        <v>4828</v>
      </c>
      <c r="F144">
        <v>2331</v>
      </c>
      <c r="G144">
        <v>2060.4</v>
      </c>
      <c r="H144">
        <v>269.3</v>
      </c>
      <c r="I144">
        <v>1.3</v>
      </c>
      <c r="J144" s="13">
        <f t="shared" si="8"/>
        <v>0.883912483912484</v>
      </c>
      <c r="K144" s="10" t="str">
        <f t="shared" si="9"/>
        <v>2025-06</v>
      </c>
      <c r="L144" s="10" t="str">
        <f t="shared" si="10"/>
        <v/>
      </c>
      <c r="M144" s="10" t="str">
        <f t="shared" si="11"/>
        <v/>
      </c>
    </row>
    <row r="145" spans="1:13" x14ac:dyDescent="0.3">
      <c r="A145" t="s">
        <v>4977</v>
      </c>
      <c r="B145" s="7">
        <v>45832</v>
      </c>
      <c r="C145" t="s">
        <v>4827</v>
      </c>
      <c r="D145" t="s">
        <v>4830</v>
      </c>
      <c r="E145" t="s">
        <v>4828</v>
      </c>
      <c r="F145">
        <v>2811</v>
      </c>
      <c r="G145">
        <v>2478.1</v>
      </c>
      <c r="H145">
        <v>275.7</v>
      </c>
      <c r="I145">
        <v>57.2</v>
      </c>
      <c r="J145" s="13">
        <f t="shared" si="8"/>
        <v>0.88157239416577726</v>
      </c>
      <c r="K145" s="10" t="str">
        <f t="shared" si="9"/>
        <v>2025-06</v>
      </c>
      <c r="L145" s="10" t="str">
        <f t="shared" si="10"/>
        <v/>
      </c>
      <c r="M145" s="10" t="str">
        <f t="shared" si="11"/>
        <v/>
      </c>
    </row>
    <row r="146" spans="1:13" x14ac:dyDescent="0.3">
      <c r="A146" t="s">
        <v>4978</v>
      </c>
      <c r="B146" s="7">
        <v>45833</v>
      </c>
      <c r="C146" t="s">
        <v>4823</v>
      </c>
      <c r="D146" t="s">
        <v>4824</v>
      </c>
      <c r="E146" t="s">
        <v>4834</v>
      </c>
      <c r="F146">
        <v>2360</v>
      </c>
      <c r="G146">
        <v>2073.1999999999998</v>
      </c>
      <c r="H146">
        <v>273.10000000000002</v>
      </c>
      <c r="I146">
        <v>13.7</v>
      </c>
      <c r="J146" s="13">
        <f t="shared" si="8"/>
        <v>0.87847457627118641</v>
      </c>
      <c r="K146" s="10" t="str">
        <f t="shared" si="9"/>
        <v>2025-06</v>
      </c>
      <c r="L146" s="10" t="str">
        <f t="shared" si="10"/>
        <v/>
      </c>
      <c r="M146" s="10" t="str">
        <f t="shared" si="11"/>
        <v/>
      </c>
    </row>
    <row r="147" spans="1:13" x14ac:dyDescent="0.3">
      <c r="A147" t="s">
        <v>4979</v>
      </c>
      <c r="B147" s="7">
        <v>45833</v>
      </c>
      <c r="C147" t="s">
        <v>4827</v>
      </c>
      <c r="D147" t="s">
        <v>4830</v>
      </c>
      <c r="E147" t="s">
        <v>4861</v>
      </c>
      <c r="F147">
        <v>2323</v>
      </c>
      <c r="G147">
        <v>1980.2</v>
      </c>
      <c r="H147">
        <v>237.4</v>
      </c>
      <c r="I147">
        <v>105.4</v>
      </c>
      <c r="J147" s="13">
        <f t="shared" si="8"/>
        <v>0.85243219974171336</v>
      </c>
      <c r="K147" s="10" t="str">
        <f t="shared" si="9"/>
        <v>2025-06</v>
      </c>
      <c r="L147" s="10" t="str">
        <f t="shared" si="10"/>
        <v/>
      </c>
      <c r="M147" s="10" t="str">
        <f t="shared" si="11"/>
        <v/>
      </c>
    </row>
    <row r="148" spans="1:13" x14ac:dyDescent="0.3">
      <c r="A148" t="s">
        <v>4980</v>
      </c>
      <c r="B148" s="7">
        <v>45834</v>
      </c>
      <c r="C148" t="s">
        <v>4823</v>
      </c>
      <c r="D148" t="s">
        <v>4830</v>
      </c>
      <c r="E148" t="s">
        <v>4834</v>
      </c>
      <c r="F148">
        <v>2611</v>
      </c>
      <c r="G148">
        <v>2301.4</v>
      </c>
      <c r="H148">
        <v>322.3</v>
      </c>
      <c r="I148">
        <v>-12.7</v>
      </c>
      <c r="J148" s="13">
        <f t="shared" si="8"/>
        <v>0.88142474147836081</v>
      </c>
      <c r="K148" s="10" t="str">
        <f t="shared" si="9"/>
        <v>2025-06</v>
      </c>
      <c r="L148" s="10" t="str">
        <f t="shared" si="10"/>
        <v/>
      </c>
      <c r="M148" s="10" t="str">
        <f t="shared" si="11"/>
        <v/>
      </c>
    </row>
    <row r="149" spans="1:13" x14ac:dyDescent="0.3">
      <c r="A149" t="s">
        <v>4981</v>
      </c>
      <c r="B149" s="7">
        <v>45834</v>
      </c>
      <c r="C149" t="s">
        <v>4827</v>
      </c>
      <c r="D149" t="s">
        <v>4830</v>
      </c>
      <c r="E149" t="s">
        <v>4868</v>
      </c>
      <c r="F149">
        <v>2864</v>
      </c>
      <c r="G149">
        <v>2449.4</v>
      </c>
      <c r="H149">
        <v>345.2</v>
      </c>
      <c r="I149">
        <v>69.400000000000006</v>
      </c>
      <c r="J149" s="13">
        <f t="shared" si="8"/>
        <v>0.85523743016759779</v>
      </c>
      <c r="K149" s="10" t="str">
        <f t="shared" si="9"/>
        <v>2025-06</v>
      </c>
      <c r="L149" s="10" t="str">
        <f t="shared" si="10"/>
        <v/>
      </c>
      <c r="M149" s="10" t="str">
        <f t="shared" si="11"/>
        <v/>
      </c>
    </row>
    <row r="150" spans="1:13" x14ac:dyDescent="0.3">
      <c r="A150" t="s">
        <v>4982</v>
      </c>
      <c r="B150" s="7">
        <v>45835</v>
      </c>
      <c r="C150" t="s">
        <v>4823</v>
      </c>
      <c r="D150" t="s">
        <v>4830</v>
      </c>
      <c r="E150" t="s">
        <v>4838</v>
      </c>
      <c r="F150">
        <v>2164</v>
      </c>
      <c r="G150">
        <v>1907.7</v>
      </c>
      <c r="H150">
        <v>245.6</v>
      </c>
      <c r="I150">
        <v>10.7</v>
      </c>
      <c r="J150" s="13">
        <f t="shared" si="8"/>
        <v>0.88156192236598896</v>
      </c>
      <c r="K150" s="10" t="str">
        <f t="shared" si="9"/>
        <v>2025-06</v>
      </c>
      <c r="L150" s="10" t="str">
        <f t="shared" si="10"/>
        <v/>
      </c>
      <c r="M150" s="10" t="str">
        <f t="shared" si="11"/>
        <v/>
      </c>
    </row>
    <row r="151" spans="1:13" x14ac:dyDescent="0.3">
      <c r="A151" t="s">
        <v>4983</v>
      </c>
      <c r="B151" s="7">
        <v>45835</v>
      </c>
      <c r="C151" t="s">
        <v>4827</v>
      </c>
      <c r="D151" t="s">
        <v>4824</v>
      </c>
      <c r="E151" t="s">
        <v>4831</v>
      </c>
      <c r="F151">
        <v>2997</v>
      </c>
      <c r="G151">
        <v>2587.4</v>
      </c>
      <c r="H151">
        <v>373.2</v>
      </c>
      <c r="I151">
        <v>36.4</v>
      </c>
      <c r="J151" s="13">
        <f t="shared" si="8"/>
        <v>0.86332999666332999</v>
      </c>
      <c r="K151" s="10" t="str">
        <f t="shared" si="9"/>
        <v>2025-06</v>
      </c>
      <c r="L151" s="10" t="str">
        <f t="shared" si="10"/>
        <v/>
      </c>
      <c r="M151" s="10" t="str">
        <f t="shared" si="11"/>
        <v/>
      </c>
    </row>
    <row r="152" spans="1:13" x14ac:dyDescent="0.3">
      <c r="A152" t="s">
        <v>4984</v>
      </c>
      <c r="B152" s="7">
        <v>45836</v>
      </c>
      <c r="C152" t="s">
        <v>4823</v>
      </c>
      <c r="D152" t="s">
        <v>4824</v>
      </c>
      <c r="E152" t="s">
        <v>4838</v>
      </c>
      <c r="F152">
        <v>3082</v>
      </c>
      <c r="G152">
        <v>2689.1</v>
      </c>
      <c r="H152">
        <v>352.7</v>
      </c>
      <c r="I152">
        <v>40.200000000000003</v>
      </c>
      <c r="J152" s="13">
        <f t="shared" si="8"/>
        <v>0.87251784555483447</v>
      </c>
      <c r="K152" s="10" t="str">
        <f t="shared" si="9"/>
        <v>2025-06</v>
      </c>
      <c r="L152" s="10" t="str">
        <f t="shared" si="10"/>
        <v/>
      </c>
      <c r="M152" s="10" t="str">
        <f t="shared" si="11"/>
        <v/>
      </c>
    </row>
    <row r="153" spans="1:13" x14ac:dyDescent="0.3">
      <c r="A153" t="s">
        <v>4985</v>
      </c>
      <c r="B153" s="7">
        <v>45836</v>
      </c>
      <c r="C153" t="s">
        <v>4827</v>
      </c>
      <c r="D153" t="s">
        <v>4824</v>
      </c>
      <c r="E153" t="s">
        <v>4838</v>
      </c>
      <c r="F153">
        <v>2575</v>
      </c>
      <c r="G153">
        <v>2207.9</v>
      </c>
      <c r="H153">
        <v>287</v>
      </c>
      <c r="I153">
        <v>80.099999999999994</v>
      </c>
      <c r="J153" s="13">
        <f t="shared" si="8"/>
        <v>0.8574368932038835</v>
      </c>
      <c r="K153" s="10" t="str">
        <f t="shared" si="9"/>
        <v>2025-06</v>
      </c>
      <c r="L153" s="10" t="str">
        <f t="shared" si="10"/>
        <v/>
      </c>
      <c r="M153" s="10" t="str">
        <f t="shared" si="11"/>
        <v/>
      </c>
    </row>
    <row r="154" spans="1:13" x14ac:dyDescent="0.3">
      <c r="A154" t="s">
        <v>4986</v>
      </c>
      <c r="B154" s="7">
        <v>45838</v>
      </c>
      <c r="C154" t="s">
        <v>4823</v>
      </c>
      <c r="D154" t="s">
        <v>4830</v>
      </c>
      <c r="E154" t="s">
        <v>4838</v>
      </c>
      <c r="F154">
        <v>2369</v>
      </c>
      <c r="G154">
        <v>2079.1999999999998</v>
      </c>
      <c r="H154">
        <v>268.7</v>
      </c>
      <c r="I154">
        <v>21.1</v>
      </c>
      <c r="J154" s="13">
        <f t="shared" si="8"/>
        <v>0.87766990291262126</v>
      </c>
      <c r="K154" s="10" t="str">
        <f t="shared" si="9"/>
        <v>2025-06</v>
      </c>
      <c r="L154" s="10" t="str">
        <f t="shared" si="10"/>
        <v/>
      </c>
      <c r="M154" s="10" t="str">
        <f t="shared" si="11"/>
        <v/>
      </c>
    </row>
    <row r="155" spans="1:13" x14ac:dyDescent="0.3">
      <c r="A155" t="s">
        <v>4987</v>
      </c>
      <c r="B155" s="7">
        <v>45838</v>
      </c>
      <c r="C155" t="s">
        <v>4827</v>
      </c>
      <c r="D155" t="s">
        <v>4830</v>
      </c>
      <c r="E155" t="s">
        <v>4831</v>
      </c>
      <c r="F155">
        <v>2423</v>
      </c>
      <c r="G155">
        <v>2106.1999999999998</v>
      </c>
      <c r="H155">
        <v>264.39999999999998</v>
      </c>
      <c r="I155">
        <v>52.4</v>
      </c>
      <c r="J155" s="13">
        <f t="shared" si="8"/>
        <v>0.86925299215848117</v>
      </c>
      <c r="K155" s="10" t="str">
        <f t="shared" si="9"/>
        <v>2025-06</v>
      </c>
      <c r="L155" s="10" t="str">
        <f t="shared" si="10"/>
        <v/>
      </c>
      <c r="M155" s="10" t="str">
        <f t="shared" si="11"/>
        <v/>
      </c>
    </row>
    <row r="156" spans="1:13" x14ac:dyDescent="0.3">
      <c r="A156" t="s">
        <v>4988</v>
      </c>
      <c r="B156" s="7">
        <v>45839</v>
      </c>
      <c r="C156" t="s">
        <v>4823</v>
      </c>
      <c r="D156" t="s">
        <v>4830</v>
      </c>
      <c r="E156" t="s">
        <v>4831</v>
      </c>
      <c r="F156">
        <v>1801</v>
      </c>
      <c r="G156">
        <v>1531.5</v>
      </c>
      <c r="H156">
        <v>195.6</v>
      </c>
      <c r="I156">
        <v>73.900000000000006</v>
      </c>
      <c r="J156" s="13">
        <f t="shared" si="8"/>
        <v>0.85036091060521934</v>
      </c>
      <c r="K156" s="10" t="str">
        <f t="shared" si="9"/>
        <v>2025-07</v>
      </c>
      <c r="L156" s="10" t="str">
        <f t="shared" si="10"/>
        <v/>
      </c>
      <c r="M156" s="10" t="str">
        <f t="shared" si="11"/>
        <v/>
      </c>
    </row>
    <row r="157" spans="1:13" x14ac:dyDescent="0.3">
      <c r="A157" t="s">
        <v>4989</v>
      </c>
      <c r="B157" s="7">
        <v>45839</v>
      </c>
      <c r="C157" t="s">
        <v>4827</v>
      </c>
      <c r="D157" t="s">
        <v>4830</v>
      </c>
      <c r="E157" t="s">
        <v>4838</v>
      </c>
      <c r="F157">
        <v>2381</v>
      </c>
      <c r="G157">
        <v>2062.9</v>
      </c>
      <c r="H157">
        <v>267.7</v>
      </c>
      <c r="I157">
        <v>50.4</v>
      </c>
      <c r="J157" s="13">
        <f t="shared" si="8"/>
        <v>0.86640067198656034</v>
      </c>
      <c r="K157" s="10" t="str">
        <f t="shared" si="9"/>
        <v>2025-07</v>
      </c>
      <c r="L157" s="10" t="str">
        <f t="shared" si="10"/>
        <v/>
      </c>
      <c r="M157" s="10" t="str">
        <f t="shared" si="11"/>
        <v/>
      </c>
    </row>
    <row r="158" spans="1:13" x14ac:dyDescent="0.3">
      <c r="A158" t="s">
        <v>4990</v>
      </c>
      <c r="B158" s="7">
        <v>45840</v>
      </c>
      <c r="C158" t="s">
        <v>4823</v>
      </c>
      <c r="D158" t="s">
        <v>4824</v>
      </c>
      <c r="E158" t="s">
        <v>4834</v>
      </c>
      <c r="F158">
        <v>2129</v>
      </c>
      <c r="G158">
        <v>1805.2</v>
      </c>
      <c r="H158">
        <v>220.5</v>
      </c>
      <c r="I158">
        <v>103.3</v>
      </c>
      <c r="J158" s="13">
        <f t="shared" si="8"/>
        <v>0.84790981681540634</v>
      </c>
      <c r="K158" s="10" t="str">
        <f t="shared" si="9"/>
        <v>2025-07</v>
      </c>
      <c r="L158" s="10" t="str">
        <f t="shared" si="10"/>
        <v/>
      </c>
      <c r="M158" s="10" t="str">
        <f t="shared" si="11"/>
        <v/>
      </c>
    </row>
    <row r="159" spans="1:13" x14ac:dyDescent="0.3">
      <c r="A159" t="s">
        <v>4991</v>
      </c>
      <c r="B159" s="7">
        <v>45840</v>
      </c>
      <c r="C159" t="s">
        <v>4827</v>
      </c>
      <c r="D159" t="s">
        <v>4824</v>
      </c>
      <c r="E159" t="s">
        <v>4825</v>
      </c>
      <c r="F159">
        <v>2666</v>
      </c>
      <c r="G159">
        <v>2263.1</v>
      </c>
      <c r="H159">
        <v>339.5</v>
      </c>
      <c r="I159">
        <v>63.4</v>
      </c>
      <c r="J159" s="13">
        <f t="shared" si="8"/>
        <v>0.8488747186796699</v>
      </c>
      <c r="K159" s="10" t="str">
        <f t="shared" si="9"/>
        <v>2025-07</v>
      </c>
      <c r="L159" s="10" t="str">
        <f t="shared" si="10"/>
        <v/>
      </c>
      <c r="M159" s="10" t="str">
        <f t="shared" si="11"/>
        <v/>
      </c>
    </row>
    <row r="160" spans="1:13" x14ac:dyDescent="0.3">
      <c r="A160" t="s">
        <v>4992</v>
      </c>
      <c r="B160" s="7">
        <v>45841</v>
      </c>
      <c r="C160" t="s">
        <v>4823</v>
      </c>
      <c r="D160" t="s">
        <v>4824</v>
      </c>
      <c r="E160" t="s">
        <v>4831</v>
      </c>
      <c r="F160">
        <v>1833</v>
      </c>
      <c r="G160">
        <v>1549.9</v>
      </c>
      <c r="H160">
        <v>187.3</v>
      </c>
      <c r="I160">
        <v>95.8</v>
      </c>
      <c r="J160" s="13">
        <f t="shared" si="8"/>
        <v>0.84555373704309877</v>
      </c>
      <c r="K160" s="10" t="str">
        <f t="shared" si="9"/>
        <v>2025-07</v>
      </c>
      <c r="L160" s="10" t="str">
        <f t="shared" si="10"/>
        <v/>
      </c>
      <c r="M160" s="10" t="str">
        <f t="shared" si="11"/>
        <v/>
      </c>
    </row>
    <row r="161" spans="1:13" x14ac:dyDescent="0.3">
      <c r="A161" t="s">
        <v>4993</v>
      </c>
      <c r="B161" s="7">
        <v>45841</v>
      </c>
      <c r="C161" t="s">
        <v>4827</v>
      </c>
      <c r="D161" t="s">
        <v>4824</v>
      </c>
      <c r="E161" t="s">
        <v>4868</v>
      </c>
      <c r="F161">
        <v>2110</v>
      </c>
      <c r="G161">
        <v>1790.1</v>
      </c>
      <c r="H161">
        <v>220.8</v>
      </c>
      <c r="I161">
        <v>99.1</v>
      </c>
      <c r="J161" s="13">
        <f t="shared" si="8"/>
        <v>0.84838862559241701</v>
      </c>
      <c r="K161" s="10" t="str">
        <f t="shared" si="9"/>
        <v>2025-07</v>
      </c>
      <c r="L161" s="10" t="str">
        <f t="shared" si="10"/>
        <v/>
      </c>
      <c r="M161" s="10" t="str">
        <f t="shared" si="11"/>
        <v/>
      </c>
    </row>
    <row r="162" spans="1:13" x14ac:dyDescent="0.3">
      <c r="A162" t="s">
        <v>4994</v>
      </c>
      <c r="B162" s="7">
        <v>45842</v>
      </c>
      <c r="C162" t="s">
        <v>4823</v>
      </c>
      <c r="D162" t="s">
        <v>4830</v>
      </c>
      <c r="E162" t="s">
        <v>4825</v>
      </c>
      <c r="F162">
        <v>2051</v>
      </c>
      <c r="G162">
        <v>1793.9</v>
      </c>
      <c r="H162">
        <v>240.3</v>
      </c>
      <c r="I162">
        <v>16.8</v>
      </c>
      <c r="J162" s="13">
        <f t="shared" si="8"/>
        <v>0.87464651389566073</v>
      </c>
      <c r="K162" s="10" t="str">
        <f t="shared" si="9"/>
        <v>2025-07</v>
      </c>
      <c r="L162" s="10" t="str">
        <f t="shared" si="10"/>
        <v/>
      </c>
      <c r="M162" s="10" t="str">
        <f t="shared" si="11"/>
        <v/>
      </c>
    </row>
    <row r="163" spans="1:13" x14ac:dyDescent="0.3">
      <c r="A163" t="s">
        <v>4995</v>
      </c>
      <c r="B163" s="7">
        <v>45842</v>
      </c>
      <c r="C163" t="s">
        <v>4827</v>
      </c>
      <c r="D163" t="s">
        <v>4824</v>
      </c>
      <c r="E163" t="s">
        <v>4828</v>
      </c>
      <c r="F163">
        <v>2584</v>
      </c>
      <c r="G163">
        <v>2263.9</v>
      </c>
      <c r="H163">
        <v>283.5</v>
      </c>
      <c r="I163">
        <v>36.6</v>
      </c>
      <c r="J163" s="13">
        <f t="shared" si="8"/>
        <v>0.87612229102167183</v>
      </c>
      <c r="K163" s="10" t="str">
        <f t="shared" si="9"/>
        <v>2025-07</v>
      </c>
      <c r="L163" s="10" t="str">
        <f t="shared" si="10"/>
        <v/>
      </c>
      <c r="M163" s="10" t="str">
        <f t="shared" si="11"/>
        <v/>
      </c>
    </row>
    <row r="164" spans="1:13" x14ac:dyDescent="0.3">
      <c r="A164" t="s">
        <v>4996</v>
      </c>
      <c r="B164" s="7">
        <v>45843</v>
      </c>
      <c r="C164" t="s">
        <v>4823</v>
      </c>
      <c r="D164" t="s">
        <v>4824</v>
      </c>
      <c r="E164" t="s">
        <v>4834</v>
      </c>
      <c r="F164">
        <v>2059</v>
      </c>
      <c r="G164">
        <v>1771.6</v>
      </c>
      <c r="H164">
        <v>207.1</v>
      </c>
      <c r="I164">
        <v>80.3</v>
      </c>
      <c r="J164" s="13">
        <f t="shared" si="8"/>
        <v>0.8604176784847013</v>
      </c>
      <c r="K164" s="10" t="str">
        <f t="shared" si="9"/>
        <v>2025-07</v>
      </c>
      <c r="L164" s="10" t="str">
        <f t="shared" si="10"/>
        <v/>
      </c>
      <c r="M164" s="10" t="str">
        <f t="shared" si="11"/>
        <v/>
      </c>
    </row>
    <row r="165" spans="1:13" x14ac:dyDescent="0.3">
      <c r="A165" t="s">
        <v>4997</v>
      </c>
      <c r="B165" s="7">
        <v>45843</v>
      </c>
      <c r="C165" t="s">
        <v>4827</v>
      </c>
      <c r="D165" t="s">
        <v>4824</v>
      </c>
      <c r="E165" t="s">
        <v>4861</v>
      </c>
      <c r="F165">
        <v>2485</v>
      </c>
      <c r="G165">
        <v>2108.5</v>
      </c>
      <c r="H165">
        <v>281.7</v>
      </c>
      <c r="I165">
        <v>94.8</v>
      </c>
      <c r="J165" s="13">
        <f t="shared" si="8"/>
        <v>0.84849094567404426</v>
      </c>
      <c r="K165" s="10" t="str">
        <f t="shared" si="9"/>
        <v>2025-07</v>
      </c>
      <c r="L165" s="10" t="str">
        <f t="shared" si="10"/>
        <v/>
      </c>
      <c r="M165" s="10" t="str">
        <f t="shared" si="11"/>
        <v/>
      </c>
    </row>
    <row r="166" spans="1:13" x14ac:dyDescent="0.3">
      <c r="A166" t="s">
        <v>4998</v>
      </c>
      <c r="B166" s="7">
        <v>45845</v>
      </c>
      <c r="C166" t="s">
        <v>4823</v>
      </c>
      <c r="D166" t="s">
        <v>4824</v>
      </c>
      <c r="E166" t="s">
        <v>4834</v>
      </c>
      <c r="F166">
        <v>1927</v>
      </c>
      <c r="G166">
        <v>1675.5</v>
      </c>
      <c r="H166">
        <v>206.9</v>
      </c>
      <c r="I166">
        <v>44.6</v>
      </c>
      <c r="J166" s="13">
        <f t="shared" si="8"/>
        <v>0.8694862480539699</v>
      </c>
      <c r="K166" s="10" t="str">
        <f t="shared" si="9"/>
        <v>2025-07</v>
      </c>
      <c r="L166" s="10" t="str">
        <f t="shared" si="10"/>
        <v/>
      </c>
      <c r="M166" s="10" t="str">
        <f t="shared" si="11"/>
        <v/>
      </c>
    </row>
    <row r="167" spans="1:13" x14ac:dyDescent="0.3">
      <c r="A167" t="s">
        <v>4999</v>
      </c>
      <c r="B167" s="7">
        <v>45845</v>
      </c>
      <c r="C167" t="s">
        <v>4827</v>
      </c>
      <c r="D167" t="s">
        <v>4830</v>
      </c>
      <c r="E167" t="s">
        <v>4834</v>
      </c>
      <c r="F167">
        <v>1925</v>
      </c>
      <c r="G167">
        <v>1644</v>
      </c>
      <c r="H167">
        <v>236.8</v>
      </c>
      <c r="I167">
        <v>44.2</v>
      </c>
      <c r="J167" s="13">
        <f t="shared" si="8"/>
        <v>0.85402597402597402</v>
      </c>
      <c r="K167" s="10" t="str">
        <f t="shared" si="9"/>
        <v>2025-07</v>
      </c>
      <c r="L167" s="10" t="str">
        <f t="shared" si="10"/>
        <v/>
      </c>
      <c r="M167" s="10" t="str">
        <f t="shared" si="11"/>
        <v/>
      </c>
    </row>
    <row r="168" spans="1:13" x14ac:dyDescent="0.3">
      <c r="A168" t="s">
        <v>5000</v>
      </c>
      <c r="B168" s="7">
        <v>45846</v>
      </c>
      <c r="C168" t="s">
        <v>4823</v>
      </c>
      <c r="D168" t="s">
        <v>4824</v>
      </c>
      <c r="E168" t="s">
        <v>4861</v>
      </c>
      <c r="F168">
        <v>2054</v>
      </c>
      <c r="G168">
        <v>1755.3</v>
      </c>
      <c r="H168">
        <v>216.9</v>
      </c>
      <c r="I168">
        <v>81.8</v>
      </c>
      <c r="J168" s="13">
        <f t="shared" si="8"/>
        <v>0.85457643622200585</v>
      </c>
      <c r="K168" s="10" t="str">
        <f t="shared" si="9"/>
        <v>2025-07</v>
      </c>
      <c r="L168" s="10" t="str">
        <f t="shared" si="10"/>
        <v/>
      </c>
      <c r="M168" s="10" t="str">
        <f t="shared" si="11"/>
        <v/>
      </c>
    </row>
    <row r="169" spans="1:13" x14ac:dyDescent="0.3">
      <c r="A169" t="s">
        <v>5001</v>
      </c>
      <c r="B169" s="7">
        <v>45846</v>
      </c>
      <c r="C169" t="s">
        <v>4827</v>
      </c>
      <c r="D169" t="s">
        <v>4830</v>
      </c>
      <c r="E169" t="s">
        <v>4828</v>
      </c>
      <c r="F169">
        <v>3011</v>
      </c>
      <c r="G169">
        <v>2642.3</v>
      </c>
      <c r="H169">
        <v>366.8</v>
      </c>
      <c r="I169">
        <v>1.9</v>
      </c>
      <c r="J169" s="13">
        <f t="shared" si="8"/>
        <v>0.87754898704749262</v>
      </c>
      <c r="K169" s="10" t="str">
        <f t="shared" si="9"/>
        <v>2025-07</v>
      </c>
      <c r="L169" s="10" t="str">
        <f t="shared" si="10"/>
        <v/>
      </c>
      <c r="M169" s="10" t="str">
        <f t="shared" si="11"/>
        <v/>
      </c>
    </row>
    <row r="170" spans="1:13" x14ac:dyDescent="0.3">
      <c r="A170" t="s">
        <v>5002</v>
      </c>
      <c r="B170" s="7">
        <v>45847</v>
      </c>
      <c r="C170" t="s">
        <v>4823</v>
      </c>
      <c r="D170" t="s">
        <v>4830</v>
      </c>
      <c r="E170" t="s">
        <v>4845</v>
      </c>
      <c r="F170">
        <v>2298</v>
      </c>
      <c r="G170">
        <v>1991.5</v>
      </c>
      <c r="H170">
        <v>268.3</v>
      </c>
      <c r="I170">
        <v>38.200000000000003</v>
      </c>
      <c r="J170" s="13">
        <f t="shared" si="8"/>
        <v>0.86662315056570927</v>
      </c>
      <c r="K170" s="10" t="str">
        <f t="shared" si="9"/>
        <v>2025-07</v>
      </c>
      <c r="L170" s="10" t="str">
        <f t="shared" si="10"/>
        <v/>
      </c>
      <c r="M170" s="10" t="str">
        <f t="shared" si="11"/>
        <v/>
      </c>
    </row>
    <row r="171" spans="1:13" x14ac:dyDescent="0.3">
      <c r="A171" t="s">
        <v>5003</v>
      </c>
      <c r="B171" s="7">
        <v>45847</v>
      </c>
      <c r="C171" t="s">
        <v>4827</v>
      </c>
      <c r="D171" t="s">
        <v>4824</v>
      </c>
      <c r="E171" t="s">
        <v>4831</v>
      </c>
      <c r="F171">
        <v>3096</v>
      </c>
      <c r="G171">
        <v>2720.5</v>
      </c>
      <c r="H171">
        <v>360.2</v>
      </c>
      <c r="I171">
        <v>15.3</v>
      </c>
      <c r="J171" s="13">
        <f t="shared" si="8"/>
        <v>0.87871447028423777</v>
      </c>
      <c r="K171" s="10" t="str">
        <f t="shared" si="9"/>
        <v>2025-07</v>
      </c>
      <c r="L171" s="10" t="str">
        <f t="shared" si="10"/>
        <v/>
      </c>
      <c r="M171" s="10" t="str">
        <f t="shared" si="11"/>
        <v/>
      </c>
    </row>
    <row r="172" spans="1:13" x14ac:dyDescent="0.3">
      <c r="A172" t="s">
        <v>5004</v>
      </c>
      <c r="B172" s="7">
        <v>45848</v>
      </c>
      <c r="C172" t="s">
        <v>4823</v>
      </c>
      <c r="D172" t="s">
        <v>4824</v>
      </c>
      <c r="E172" t="s">
        <v>4845</v>
      </c>
      <c r="F172">
        <v>2206</v>
      </c>
      <c r="G172">
        <v>1894.8</v>
      </c>
      <c r="H172">
        <v>226.6</v>
      </c>
      <c r="I172">
        <v>84.6</v>
      </c>
      <c r="J172" s="13">
        <f t="shared" si="8"/>
        <v>0.85893019038984586</v>
      </c>
      <c r="K172" s="10" t="str">
        <f t="shared" si="9"/>
        <v>2025-07</v>
      </c>
      <c r="L172" s="10" t="str">
        <f t="shared" si="10"/>
        <v/>
      </c>
      <c r="M172" s="10" t="str">
        <f t="shared" si="11"/>
        <v/>
      </c>
    </row>
    <row r="173" spans="1:13" x14ac:dyDescent="0.3">
      <c r="A173" t="s">
        <v>5005</v>
      </c>
      <c r="B173" s="7">
        <v>45848</v>
      </c>
      <c r="C173" t="s">
        <v>4827</v>
      </c>
      <c r="D173" t="s">
        <v>4830</v>
      </c>
      <c r="E173" t="s">
        <v>4868</v>
      </c>
      <c r="F173">
        <v>2419</v>
      </c>
      <c r="G173">
        <v>2102.8000000000002</v>
      </c>
      <c r="H173">
        <v>247.1</v>
      </c>
      <c r="I173">
        <v>69.099999999999994</v>
      </c>
      <c r="J173" s="13">
        <f t="shared" si="8"/>
        <v>0.86928482844150479</v>
      </c>
      <c r="K173" s="10" t="str">
        <f t="shared" si="9"/>
        <v>2025-07</v>
      </c>
      <c r="L173" s="10" t="str">
        <f t="shared" si="10"/>
        <v/>
      </c>
      <c r="M173" s="10" t="str">
        <f t="shared" si="11"/>
        <v/>
      </c>
    </row>
    <row r="174" spans="1:13" x14ac:dyDescent="0.3">
      <c r="A174" t="s">
        <v>5006</v>
      </c>
      <c r="B174" s="7">
        <v>45849</v>
      </c>
      <c r="C174" t="s">
        <v>4823</v>
      </c>
      <c r="D174" t="s">
        <v>4830</v>
      </c>
      <c r="E174" t="s">
        <v>4825</v>
      </c>
      <c r="F174">
        <v>2825</v>
      </c>
      <c r="G174">
        <v>2448.1999999999998</v>
      </c>
      <c r="H174">
        <v>292.2</v>
      </c>
      <c r="I174">
        <v>84.6</v>
      </c>
      <c r="J174" s="13">
        <f t="shared" si="8"/>
        <v>0.86661946902654863</v>
      </c>
      <c r="K174" s="10" t="str">
        <f t="shared" si="9"/>
        <v>2025-07</v>
      </c>
      <c r="L174" s="10" t="str">
        <f t="shared" si="10"/>
        <v/>
      </c>
      <c r="M174" s="10" t="str">
        <f t="shared" si="11"/>
        <v/>
      </c>
    </row>
    <row r="175" spans="1:13" x14ac:dyDescent="0.3">
      <c r="A175" t="s">
        <v>5007</v>
      </c>
      <c r="B175" s="7">
        <v>45849</v>
      </c>
      <c r="C175" t="s">
        <v>4827</v>
      </c>
      <c r="D175" t="s">
        <v>4830</v>
      </c>
      <c r="E175" t="s">
        <v>4841</v>
      </c>
      <c r="F175">
        <v>2852</v>
      </c>
      <c r="G175">
        <v>2411.1999999999998</v>
      </c>
      <c r="H175">
        <v>286</v>
      </c>
      <c r="I175">
        <v>154.80000000000001</v>
      </c>
      <c r="J175" s="13">
        <f t="shared" si="8"/>
        <v>0.84544179523141649</v>
      </c>
      <c r="K175" s="10" t="str">
        <f t="shared" si="9"/>
        <v>2025-07</v>
      </c>
      <c r="L175" s="10" t="str">
        <f t="shared" si="10"/>
        <v/>
      </c>
      <c r="M175" s="10" t="str">
        <f t="shared" si="11"/>
        <v/>
      </c>
    </row>
    <row r="176" spans="1:13" x14ac:dyDescent="0.3">
      <c r="A176" t="s">
        <v>5008</v>
      </c>
      <c r="B176" s="7">
        <v>45850</v>
      </c>
      <c r="C176" t="s">
        <v>4823</v>
      </c>
      <c r="D176" t="s">
        <v>4824</v>
      </c>
      <c r="E176" t="s">
        <v>4868</v>
      </c>
      <c r="F176">
        <v>2722</v>
      </c>
      <c r="G176">
        <v>2324.9</v>
      </c>
      <c r="H176">
        <v>331.7</v>
      </c>
      <c r="I176">
        <v>65.400000000000006</v>
      </c>
      <c r="J176" s="13">
        <f t="shared" si="8"/>
        <v>0.85411462160176344</v>
      </c>
      <c r="K176" s="10" t="str">
        <f t="shared" si="9"/>
        <v>2025-07</v>
      </c>
      <c r="L176" s="10" t="str">
        <f t="shared" si="10"/>
        <v/>
      </c>
      <c r="M176" s="10" t="str">
        <f t="shared" si="11"/>
        <v/>
      </c>
    </row>
    <row r="177" spans="1:13" x14ac:dyDescent="0.3">
      <c r="A177" t="s">
        <v>5009</v>
      </c>
      <c r="B177" s="7">
        <v>45850</v>
      </c>
      <c r="C177" t="s">
        <v>4827</v>
      </c>
      <c r="D177" t="s">
        <v>4824</v>
      </c>
      <c r="E177" t="s">
        <v>4828</v>
      </c>
      <c r="F177">
        <v>2272</v>
      </c>
      <c r="G177">
        <v>1943.6</v>
      </c>
      <c r="H177">
        <v>261.7</v>
      </c>
      <c r="I177">
        <v>66.7</v>
      </c>
      <c r="J177" s="13">
        <f t="shared" si="8"/>
        <v>0.85545774647887318</v>
      </c>
      <c r="K177" s="10" t="str">
        <f t="shared" si="9"/>
        <v>2025-07</v>
      </c>
      <c r="L177" s="10" t="str">
        <f t="shared" si="10"/>
        <v/>
      </c>
      <c r="M177" s="10" t="str">
        <f t="shared" si="11"/>
        <v/>
      </c>
    </row>
    <row r="178" spans="1:13" x14ac:dyDescent="0.3">
      <c r="A178" t="s">
        <v>5010</v>
      </c>
      <c r="B178" s="7">
        <v>45852</v>
      </c>
      <c r="C178" t="s">
        <v>4823</v>
      </c>
      <c r="D178" t="s">
        <v>4830</v>
      </c>
      <c r="E178" t="s">
        <v>4828</v>
      </c>
      <c r="F178">
        <v>2439</v>
      </c>
      <c r="G178">
        <v>2118.8000000000002</v>
      </c>
      <c r="H178">
        <v>277.89999999999998</v>
      </c>
      <c r="I178">
        <v>42.3</v>
      </c>
      <c r="J178" s="13">
        <f t="shared" si="8"/>
        <v>0.86871668716687178</v>
      </c>
      <c r="K178" s="10" t="str">
        <f t="shared" si="9"/>
        <v>2025-07</v>
      </c>
      <c r="L178" s="10" t="str">
        <f t="shared" si="10"/>
        <v/>
      </c>
      <c r="M178" s="10" t="str">
        <f t="shared" si="11"/>
        <v/>
      </c>
    </row>
    <row r="179" spans="1:13" x14ac:dyDescent="0.3">
      <c r="A179" t="s">
        <v>5011</v>
      </c>
      <c r="B179" s="7">
        <v>45852</v>
      </c>
      <c r="C179" t="s">
        <v>4827</v>
      </c>
      <c r="D179" t="s">
        <v>4824</v>
      </c>
      <c r="E179" t="s">
        <v>4861</v>
      </c>
      <c r="F179">
        <v>1952</v>
      </c>
      <c r="G179">
        <v>1702.5</v>
      </c>
      <c r="H179">
        <v>232.8</v>
      </c>
      <c r="I179">
        <v>16.7</v>
      </c>
      <c r="J179" s="13">
        <f t="shared" si="8"/>
        <v>0.87218237704918034</v>
      </c>
      <c r="K179" s="10" t="str">
        <f t="shared" si="9"/>
        <v>2025-07</v>
      </c>
      <c r="L179" s="10" t="str">
        <f t="shared" si="10"/>
        <v/>
      </c>
      <c r="M179" s="10" t="str">
        <f t="shared" si="11"/>
        <v/>
      </c>
    </row>
    <row r="180" spans="1:13" x14ac:dyDescent="0.3">
      <c r="A180" t="s">
        <v>5012</v>
      </c>
      <c r="B180" s="7">
        <v>45853</v>
      </c>
      <c r="C180" t="s">
        <v>4823</v>
      </c>
      <c r="D180" t="s">
        <v>4830</v>
      </c>
      <c r="E180" t="s">
        <v>4845</v>
      </c>
      <c r="F180">
        <v>2650</v>
      </c>
      <c r="G180">
        <v>2245.5</v>
      </c>
      <c r="H180">
        <v>334.6</v>
      </c>
      <c r="I180">
        <v>69.900000000000006</v>
      </c>
      <c r="J180" s="13">
        <f t="shared" si="8"/>
        <v>0.84735849056603774</v>
      </c>
      <c r="K180" s="10" t="str">
        <f t="shared" si="9"/>
        <v>2025-07</v>
      </c>
      <c r="L180" s="10" t="str">
        <f t="shared" si="10"/>
        <v/>
      </c>
      <c r="M180" s="10" t="str">
        <f t="shared" si="11"/>
        <v/>
      </c>
    </row>
    <row r="181" spans="1:13" x14ac:dyDescent="0.3">
      <c r="A181" t="s">
        <v>5013</v>
      </c>
      <c r="B181" s="7">
        <v>45853</v>
      </c>
      <c r="C181" t="s">
        <v>4827</v>
      </c>
      <c r="D181" t="s">
        <v>4824</v>
      </c>
      <c r="E181" t="s">
        <v>4851</v>
      </c>
      <c r="F181">
        <v>2191</v>
      </c>
      <c r="G181">
        <v>1887.8</v>
      </c>
      <c r="H181">
        <v>208.7</v>
      </c>
      <c r="I181">
        <v>94.5</v>
      </c>
      <c r="J181" s="13">
        <f t="shared" si="8"/>
        <v>0.86161570059333636</v>
      </c>
      <c r="K181" s="10" t="str">
        <f t="shared" si="9"/>
        <v>2025-07</v>
      </c>
      <c r="L181" s="10" t="str">
        <f t="shared" si="10"/>
        <v/>
      </c>
      <c r="M181" s="10" t="str">
        <f t="shared" si="11"/>
        <v/>
      </c>
    </row>
    <row r="182" spans="1:13" x14ac:dyDescent="0.3">
      <c r="A182" t="s">
        <v>5014</v>
      </c>
      <c r="B182" s="7">
        <v>45854</v>
      </c>
      <c r="C182" t="s">
        <v>4823</v>
      </c>
      <c r="D182" t="s">
        <v>4824</v>
      </c>
      <c r="E182" t="s">
        <v>4828</v>
      </c>
      <c r="F182">
        <v>1941</v>
      </c>
      <c r="G182">
        <v>1686.7</v>
      </c>
      <c r="H182">
        <v>222</v>
      </c>
      <c r="I182">
        <v>32.299999999999997</v>
      </c>
      <c r="J182" s="13">
        <f t="shared" si="8"/>
        <v>0.86898505924781044</v>
      </c>
      <c r="K182" s="10" t="str">
        <f t="shared" si="9"/>
        <v>2025-07</v>
      </c>
      <c r="L182" s="10" t="str">
        <f t="shared" si="10"/>
        <v/>
      </c>
      <c r="M182" s="10" t="str">
        <f t="shared" si="11"/>
        <v/>
      </c>
    </row>
    <row r="183" spans="1:13" x14ac:dyDescent="0.3">
      <c r="A183" t="s">
        <v>5015</v>
      </c>
      <c r="B183" s="7">
        <v>45854</v>
      </c>
      <c r="C183" t="s">
        <v>4827</v>
      </c>
      <c r="D183" t="s">
        <v>4830</v>
      </c>
      <c r="E183" t="s">
        <v>4838</v>
      </c>
      <c r="F183">
        <v>1876</v>
      </c>
      <c r="G183">
        <v>1618.2</v>
      </c>
      <c r="H183">
        <v>192.1</v>
      </c>
      <c r="I183">
        <v>65.7</v>
      </c>
      <c r="J183" s="13">
        <f t="shared" si="8"/>
        <v>0.86257995735607673</v>
      </c>
      <c r="K183" s="10" t="str">
        <f t="shared" si="9"/>
        <v>2025-07</v>
      </c>
      <c r="L183" s="10" t="str">
        <f t="shared" si="10"/>
        <v/>
      </c>
      <c r="M183" s="10" t="str">
        <f t="shared" si="11"/>
        <v/>
      </c>
    </row>
    <row r="184" spans="1:13" x14ac:dyDescent="0.3">
      <c r="A184" t="s">
        <v>5016</v>
      </c>
      <c r="B184" s="7">
        <v>45855</v>
      </c>
      <c r="C184" t="s">
        <v>4823</v>
      </c>
      <c r="D184" t="s">
        <v>4830</v>
      </c>
      <c r="E184" t="s">
        <v>4828</v>
      </c>
      <c r="F184">
        <v>2891</v>
      </c>
      <c r="G184">
        <v>2503.8000000000002</v>
      </c>
      <c r="H184">
        <v>369.7</v>
      </c>
      <c r="I184">
        <v>17.5</v>
      </c>
      <c r="J184" s="13">
        <f t="shared" si="8"/>
        <v>0.86606710480802496</v>
      </c>
      <c r="K184" s="10" t="str">
        <f t="shared" si="9"/>
        <v>2025-07</v>
      </c>
      <c r="L184" s="10" t="str">
        <f t="shared" si="10"/>
        <v/>
      </c>
      <c r="M184" s="10" t="str">
        <f t="shared" si="11"/>
        <v/>
      </c>
    </row>
    <row r="185" spans="1:13" x14ac:dyDescent="0.3">
      <c r="A185" t="s">
        <v>5017</v>
      </c>
      <c r="B185" s="7">
        <v>45855</v>
      </c>
      <c r="C185" t="s">
        <v>4827</v>
      </c>
      <c r="D185" t="s">
        <v>4824</v>
      </c>
      <c r="E185" t="s">
        <v>4851</v>
      </c>
      <c r="F185">
        <v>1805</v>
      </c>
      <c r="G185">
        <v>1533.3</v>
      </c>
      <c r="H185">
        <v>227.8</v>
      </c>
      <c r="I185">
        <v>43.9</v>
      </c>
      <c r="J185" s="13">
        <f t="shared" si="8"/>
        <v>0.84947368421052627</v>
      </c>
      <c r="K185" s="10" t="str">
        <f t="shared" si="9"/>
        <v>2025-07</v>
      </c>
      <c r="L185" s="10" t="str">
        <f t="shared" si="10"/>
        <v/>
      </c>
      <c r="M185" s="10" t="str">
        <f t="shared" si="11"/>
        <v/>
      </c>
    </row>
    <row r="186" spans="1:13" x14ac:dyDescent="0.3">
      <c r="A186" t="s">
        <v>5018</v>
      </c>
      <c r="B186" s="7">
        <v>45856</v>
      </c>
      <c r="C186" t="s">
        <v>4823</v>
      </c>
      <c r="D186" t="s">
        <v>4824</v>
      </c>
      <c r="E186" t="s">
        <v>4861</v>
      </c>
      <c r="F186">
        <v>2675</v>
      </c>
      <c r="G186">
        <v>2358.1</v>
      </c>
      <c r="H186">
        <v>310.89999999999998</v>
      </c>
      <c r="I186">
        <v>6</v>
      </c>
      <c r="J186" s="13">
        <f t="shared" si="8"/>
        <v>0.88153271028037383</v>
      </c>
      <c r="K186" s="10" t="str">
        <f t="shared" si="9"/>
        <v>2025-07</v>
      </c>
      <c r="L186" s="10" t="str">
        <f t="shared" si="10"/>
        <v/>
      </c>
      <c r="M186" s="10" t="str">
        <f t="shared" si="11"/>
        <v/>
      </c>
    </row>
    <row r="187" spans="1:13" x14ac:dyDescent="0.3">
      <c r="A187" t="s">
        <v>5019</v>
      </c>
      <c r="B187" s="7">
        <v>45856</v>
      </c>
      <c r="C187" t="s">
        <v>4827</v>
      </c>
      <c r="D187" t="s">
        <v>4824</v>
      </c>
      <c r="E187" t="s">
        <v>4868</v>
      </c>
      <c r="F187">
        <v>2919</v>
      </c>
      <c r="G187">
        <v>2494.5</v>
      </c>
      <c r="H187">
        <v>371.6</v>
      </c>
      <c r="I187">
        <v>52.9</v>
      </c>
      <c r="J187" s="13">
        <f t="shared" si="8"/>
        <v>0.85457348406988698</v>
      </c>
      <c r="K187" s="10" t="str">
        <f t="shared" si="9"/>
        <v>2025-07</v>
      </c>
      <c r="L187" s="10" t="str">
        <f t="shared" si="10"/>
        <v/>
      </c>
      <c r="M187" s="10" t="str">
        <f t="shared" si="11"/>
        <v/>
      </c>
    </row>
    <row r="188" spans="1:13" x14ac:dyDescent="0.3">
      <c r="A188" t="s">
        <v>5020</v>
      </c>
      <c r="B188" s="7">
        <v>45857</v>
      </c>
      <c r="C188" t="s">
        <v>4823</v>
      </c>
      <c r="D188" t="s">
        <v>4830</v>
      </c>
      <c r="E188" t="s">
        <v>4828</v>
      </c>
      <c r="F188">
        <v>2839</v>
      </c>
      <c r="G188">
        <v>2490</v>
      </c>
      <c r="H188">
        <v>338.3</v>
      </c>
      <c r="I188">
        <v>10.7</v>
      </c>
      <c r="J188" s="13">
        <f t="shared" si="8"/>
        <v>0.87706939063050371</v>
      </c>
      <c r="K188" s="10" t="str">
        <f t="shared" si="9"/>
        <v>2025-07</v>
      </c>
      <c r="L188" s="10" t="str">
        <f t="shared" si="10"/>
        <v/>
      </c>
      <c r="M188" s="10" t="str">
        <f t="shared" si="11"/>
        <v/>
      </c>
    </row>
    <row r="189" spans="1:13" x14ac:dyDescent="0.3">
      <c r="A189" t="s">
        <v>5021</v>
      </c>
      <c r="B189" s="7">
        <v>45857</v>
      </c>
      <c r="C189" t="s">
        <v>4827</v>
      </c>
      <c r="D189" t="s">
        <v>4830</v>
      </c>
      <c r="E189" t="s">
        <v>4845</v>
      </c>
      <c r="F189">
        <v>2937</v>
      </c>
      <c r="G189">
        <v>2519.6</v>
      </c>
      <c r="H189">
        <v>332.6</v>
      </c>
      <c r="I189">
        <v>84.8</v>
      </c>
      <c r="J189" s="13">
        <f t="shared" si="8"/>
        <v>0.8578821927136534</v>
      </c>
      <c r="K189" s="10" t="str">
        <f t="shared" si="9"/>
        <v>2025-07</v>
      </c>
      <c r="L189" s="10" t="str">
        <f t="shared" si="10"/>
        <v/>
      </c>
      <c r="M189" s="10" t="str">
        <f t="shared" si="11"/>
        <v/>
      </c>
    </row>
    <row r="190" spans="1:13" x14ac:dyDescent="0.3">
      <c r="A190" t="s">
        <v>5022</v>
      </c>
      <c r="B190" s="7">
        <v>45859</v>
      </c>
      <c r="C190" t="s">
        <v>4823</v>
      </c>
      <c r="D190" t="s">
        <v>4830</v>
      </c>
      <c r="E190" t="s">
        <v>4834</v>
      </c>
      <c r="F190">
        <v>2976</v>
      </c>
      <c r="G190">
        <v>2520.8000000000002</v>
      </c>
      <c r="H190">
        <v>339.5</v>
      </c>
      <c r="I190">
        <v>115.7</v>
      </c>
      <c r="J190" s="13">
        <f t="shared" si="8"/>
        <v>0.84704301075268829</v>
      </c>
      <c r="K190" s="10" t="str">
        <f t="shared" si="9"/>
        <v>2025-07</v>
      </c>
      <c r="L190" s="10" t="str">
        <f t="shared" si="10"/>
        <v/>
      </c>
      <c r="M190" s="10" t="str">
        <f t="shared" si="11"/>
        <v/>
      </c>
    </row>
    <row r="191" spans="1:13" x14ac:dyDescent="0.3">
      <c r="A191" t="s">
        <v>5023</v>
      </c>
      <c r="B191" s="7">
        <v>45859</v>
      </c>
      <c r="C191" t="s">
        <v>4827</v>
      </c>
      <c r="D191" t="s">
        <v>4830</v>
      </c>
      <c r="E191" t="s">
        <v>4861</v>
      </c>
      <c r="F191">
        <v>1859</v>
      </c>
      <c r="G191">
        <v>1613.2</v>
      </c>
      <c r="H191">
        <v>191.4</v>
      </c>
      <c r="I191">
        <v>54.4</v>
      </c>
      <c r="J191" s="13">
        <f t="shared" si="8"/>
        <v>0.86777837547068315</v>
      </c>
      <c r="K191" s="10" t="str">
        <f t="shared" si="9"/>
        <v>2025-07</v>
      </c>
      <c r="L191" s="10" t="str">
        <f t="shared" si="10"/>
        <v/>
      </c>
      <c r="M191" s="10" t="str">
        <f t="shared" si="11"/>
        <v/>
      </c>
    </row>
    <row r="192" spans="1:13" x14ac:dyDescent="0.3">
      <c r="A192" t="s">
        <v>5024</v>
      </c>
      <c r="B192" s="7">
        <v>45860</v>
      </c>
      <c r="C192" t="s">
        <v>4823</v>
      </c>
      <c r="D192" t="s">
        <v>4830</v>
      </c>
      <c r="E192" t="s">
        <v>4851</v>
      </c>
      <c r="F192">
        <v>2262</v>
      </c>
      <c r="G192">
        <v>1998.2</v>
      </c>
      <c r="H192">
        <v>270.8</v>
      </c>
      <c r="I192">
        <v>-7</v>
      </c>
      <c r="J192" s="13">
        <f t="shared" si="8"/>
        <v>0.88337754199823171</v>
      </c>
      <c r="K192" s="10" t="str">
        <f t="shared" si="9"/>
        <v>2025-07</v>
      </c>
      <c r="L192" s="10" t="str">
        <f t="shared" si="10"/>
        <v/>
      </c>
      <c r="M192" s="10" t="str">
        <f t="shared" si="11"/>
        <v/>
      </c>
    </row>
    <row r="193" spans="1:13" x14ac:dyDescent="0.3">
      <c r="A193" t="s">
        <v>5025</v>
      </c>
      <c r="B193" s="7">
        <v>45860</v>
      </c>
      <c r="C193" t="s">
        <v>4827</v>
      </c>
      <c r="D193" t="s">
        <v>4824</v>
      </c>
      <c r="E193" t="s">
        <v>4841</v>
      </c>
      <c r="F193">
        <v>2464</v>
      </c>
      <c r="G193">
        <v>2125</v>
      </c>
      <c r="H193">
        <v>286</v>
      </c>
      <c r="I193">
        <v>53</v>
      </c>
      <c r="J193" s="13">
        <f t="shared" si="8"/>
        <v>0.86241883116883122</v>
      </c>
      <c r="K193" s="10" t="str">
        <f t="shared" si="9"/>
        <v>2025-07</v>
      </c>
      <c r="L193" s="10" t="str">
        <f t="shared" si="10"/>
        <v/>
      </c>
      <c r="M193" s="10" t="str">
        <f t="shared" si="11"/>
        <v/>
      </c>
    </row>
    <row r="194" spans="1:13" x14ac:dyDescent="0.3">
      <c r="A194" t="s">
        <v>5026</v>
      </c>
      <c r="B194" s="7">
        <v>45861</v>
      </c>
      <c r="C194" t="s">
        <v>4823</v>
      </c>
      <c r="D194" t="s">
        <v>4830</v>
      </c>
      <c r="E194" t="s">
        <v>4861</v>
      </c>
      <c r="F194">
        <v>2803</v>
      </c>
      <c r="G194">
        <v>2379.1</v>
      </c>
      <c r="H194">
        <v>269.2</v>
      </c>
      <c r="I194">
        <v>154.69999999999999</v>
      </c>
      <c r="J194" s="13">
        <f t="shared" si="8"/>
        <v>0.84876917588298251</v>
      </c>
      <c r="K194" s="10" t="str">
        <f t="shared" si="9"/>
        <v>2025-07</v>
      </c>
      <c r="L194" s="10" t="str">
        <f t="shared" si="10"/>
        <v/>
      </c>
      <c r="M194" s="10" t="str">
        <f t="shared" si="11"/>
        <v/>
      </c>
    </row>
    <row r="195" spans="1:13" x14ac:dyDescent="0.3">
      <c r="A195" t="s">
        <v>5027</v>
      </c>
      <c r="B195" s="7">
        <v>45861</v>
      </c>
      <c r="C195" t="s">
        <v>4827</v>
      </c>
      <c r="D195" t="s">
        <v>4824</v>
      </c>
      <c r="E195" t="s">
        <v>4868</v>
      </c>
      <c r="F195">
        <v>1827</v>
      </c>
      <c r="G195">
        <v>1550.7</v>
      </c>
      <c r="H195">
        <v>209.1</v>
      </c>
      <c r="I195">
        <v>67.2</v>
      </c>
      <c r="J195" s="13">
        <f t="shared" si="8"/>
        <v>0.848768472906404</v>
      </c>
      <c r="K195" s="10" t="str">
        <f t="shared" si="9"/>
        <v>2025-07</v>
      </c>
      <c r="L195" s="10" t="str">
        <f t="shared" si="10"/>
        <v/>
      </c>
      <c r="M195" s="10" t="str">
        <f t="shared" si="11"/>
        <v/>
      </c>
    </row>
    <row r="196" spans="1:13" x14ac:dyDescent="0.3">
      <c r="A196" t="s">
        <v>5028</v>
      </c>
      <c r="B196" s="7">
        <v>45862</v>
      </c>
      <c r="C196" t="s">
        <v>4823</v>
      </c>
      <c r="D196" t="s">
        <v>4824</v>
      </c>
      <c r="E196" t="s">
        <v>4831</v>
      </c>
      <c r="F196">
        <v>3146</v>
      </c>
      <c r="G196">
        <v>2781.3</v>
      </c>
      <c r="H196">
        <v>369.8</v>
      </c>
      <c r="I196">
        <v>-5.0999999999999996</v>
      </c>
      <c r="J196" s="13">
        <f t="shared" ref="J196:J259" si="12">G196/F196</f>
        <v>0.88407501589319781</v>
      </c>
      <c r="K196" s="10" t="str">
        <f t="shared" ref="K196:K259" si="13">TEXT(B196,"yyyy-mm")</f>
        <v>2025-07</v>
      </c>
      <c r="L196" s="10" t="str">
        <f t="shared" ref="L196:L259" si="14">IF(J196&lt;82%,"FLAG","")</f>
        <v/>
      </c>
      <c r="M196" s="10" t="str">
        <f t="shared" ref="M196:M259" si="15">IF(G196&gt;F196,"FLAG","")</f>
        <v/>
      </c>
    </row>
    <row r="197" spans="1:13" x14ac:dyDescent="0.3">
      <c r="A197" t="s">
        <v>5029</v>
      </c>
      <c r="B197" s="7">
        <v>45862</v>
      </c>
      <c r="C197" t="s">
        <v>4827</v>
      </c>
      <c r="D197" t="s">
        <v>4824</v>
      </c>
      <c r="E197" t="s">
        <v>4861</v>
      </c>
      <c r="F197">
        <v>1981</v>
      </c>
      <c r="G197">
        <v>1686.9</v>
      </c>
      <c r="H197">
        <v>206.1</v>
      </c>
      <c r="I197">
        <v>88</v>
      </c>
      <c r="J197" s="13">
        <f t="shared" si="12"/>
        <v>0.85153962645128722</v>
      </c>
      <c r="K197" s="10" t="str">
        <f t="shared" si="13"/>
        <v>2025-07</v>
      </c>
      <c r="L197" s="10" t="str">
        <f t="shared" si="14"/>
        <v/>
      </c>
      <c r="M197" s="10" t="str">
        <f t="shared" si="15"/>
        <v/>
      </c>
    </row>
    <row r="198" spans="1:13" x14ac:dyDescent="0.3">
      <c r="A198" t="s">
        <v>5030</v>
      </c>
      <c r="B198" s="7">
        <v>45863</v>
      </c>
      <c r="C198" t="s">
        <v>4823</v>
      </c>
      <c r="D198" t="s">
        <v>4824</v>
      </c>
      <c r="E198" t="s">
        <v>4825</v>
      </c>
      <c r="F198">
        <v>3067</v>
      </c>
      <c r="G198">
        <v>2652</v>
      </c>
      <c r="H198">
        <v>327.8</v>
      </c>
      <c r="I198">
        <v>87.2</v>
      </c>
      <c r="J198" s="13">
        <f t="shared" si="12"/>
        <v>0.86468862080208675</v>
      </c>
      <c r="K198" s="10" t="str">
        <f t="shared" si="13"/>
        <v>2025-07</v>
      </c>
      <c r="L198" s="10" t="str">
        <f t="shared" si="14"/>
        <v/>
      </c>
      <c r="M198" s="10" t="str">
        <f t="shared" si="15"/>
        <v/>
      </c>
    </row>
    <row r="199" spans="1:13" x14ac:dyDescent="0.3">
      <c r="A199" t="s">
        <v>5031</v>
      </c>
      <c r="B199" s="7">
        <v>45863</v>
      </c>
      <c r="C199" t="s">
        <v>4827</v>
      </c>
      <c r="D199" t="s">
        <v>4824</v>
      </c>
      <c r="E199" t="s">
        <v>4861</v>
      </c>
      <c r="F199">
        <v>3011</v>
      </c>
      <c r="G199">
        <v>2546</v>
      </c>
      <c r="H199">
        <v>382.8</v>
      </c>
      <c r="I199">
        <v>82.2</v>
      </c>
      <c r="J199" s="13">
        <f t="shared" si="12"/>
        <v>0.84556625705745603</v>
      </c>
      <c r="K199" s="10" t="str">
        <f t="shared" si="13"/>
        <v>2025-07</v>
      </c>
      <c r="L199" s="10" t="str">
        <f t="shared" si="14"/>
        <v/>
      </c>
      <c r="M199" s="10" t="str">
        <f t="shared" si="15"/>
        <v/>
      </c>
    </row>
    <row r="200" spans="1:13" x14ac:dyDescent="0.3">
      <c r="A200" t="s">
        <v>5032</v>
      </c>
      <c r="B200" s="7">
        <v>45864</v>
      </c>
      <c r="C200" t="s">
        <v>4823</v>
      </c>
      <c r="D200" t="s">
        <v>4824</v>
      </c>
      <c r="E200" t="s">
        <v>4861</v>
      </c>
      <c r="F200">
        <v>2344</v>
      </c>
      <c r="G200">
        <v>2036.3</v>
      </c>
      <c r="H200">
        <v>272.10000000000002</v>
      </c>
      <c r="I200">
        <v>35.6</v>
      </c>
      <c r="J200" s="13">
        <f t="shared" si="12"/>
        <v>0.86872866894197953</v>
      </c>
      <c r="K200" s="10" t="str">
        <f t="shared" si="13"/>
        <v>2025-07</v>
      </c>
      <c r="L200" s="10" t="str">
        <f t="shared" si="14"/>
        <v/>
      </c>
      <c r="M200" s="10" t="str">
        <f t="shared" si="15"/>
        <v/>
      </c>
    </row>
    <row r="201" spans="1:13" x14ac:dyDescent="0.3">
      <c r="A201" t="s">
        <v>5033</v>
      </c>
      <c r="B201" s="7">
        <v>45864</v>
      </c>
      <c r="C201" t="s">
        <v>4827</v>
      </c>
      <c r="D201" t="s">
        <v>4824</v>
      </c>
      <c r="E201" t="s">
        <v>4851</v>
      </c>
      <c r="F201">
        <v>2765</v>
      </c>
      <c r="G201">
        <v>2373.4</v>
      </c>
      <c r="H201">
        <v>324</v>
      </c>
      <c r="I201">
        <v>67.599999999999994</v>
      </c>
      <c r="J201" s="13">
        <f t="shared" si="12"/>
        <v>0.85837251356238697</v>
      </c>
      <c r="K201" s="10" t="str">
        <f t="shared" si="13"/>
        <v>2025-07</v>
      </c>
      <c r="L201" s="10" t="str">
        <f t="shared" si="14"/>
        <v/>
      </c>
      <c r="M201" s="10" t="str">
        <f t="shared" si="15"/>
        <v/>
      </c>
    </row>
    <row r="202" spans="1:13" x14ac:dyDescent="0.3">
      <c r="A202" t="s">
        <v>5034</v>
      </c>
      <c r="B202" s="7">
        <v>45866</v>
      </c>
      <c r="C202" t="s">
        <v>4823</v>
      </c>
      <c r="D202" t="s">
        <v>4824</v>
      </c>
      <c r="E202" t="s">
        <v>4845</v>
      </c>
      <c r="F202">
        <v>2754</v>
      </c>
      <c r="G202">
        <v>2388.3000000000002</v>
      </c>
      <c r="H202">
        <v>296.89999999999998</v>
      </c>
      <c r="I202">
        <v>68.8</v>
      </c>
      <c r="J202" s="13">
        <f t="shared" si="12"/>
        <v>0.86721132897603492</v>
      </c>
      <c r="K202" s="10" t="str">
        <f t="shared" si="13"/>
        <v>2025-07</v>
      </c>
      <c r="L202" s="10" t="str">
        <f t="shared" si="14"/>
        <v/>
      </c>
      <c r="M202" s="10" t="str">
        <f t="shared" si="15"/>
        <v/>
      </c>
    </row>
    <row r="203" spans="1:13" x14ac:dyDescent="0.3">
      <c r="A203" t="s">
        <v>5035</v>
      </c>
      <c r="B203" s="7">
        <v>45866</v>
      </c>
      <c r="C203" t="s">
        <v>4827</v>
      </c>
      <c r="D203" t="s">
        <v>4830</v>
      </c>
      <c r="E203" t="s">
        <v>4838</v>
      </c>
      <c r="F203">
        <v>2836</v>
      </c>
      <c r="G203">
        <v>2447.6999999999998</v>
      </c>
      <c r="H203">
        <v>287.5</v>
      </c>
      <c r="I203">
        <v>100.8</v>
      </c>
      <c r="J203" s="13">
        <f t="shared" si="12"/>
        <v>0.86308180535966139</v>
      </c>
      <c r="K203" s="10" t="str">
        <f t="shared" si="13"/>
        <v>2025-07</v>
      </c>
      <c r="L203" s="10" t="str">
        <f t="shared" si="14"/>
        <v/>
      </c>
      <c r="M203" s="10" t="str">
        <f t="shared" si="15"/>
        <v/>
      </c>
    </row>
    <row r="204" spans="1:13" x14ac:dyDescent="0.3">
      <c r="A204" t="s">
        <v>5036</v>
      </c>
      <c r="B204" s="7">
        <v>45867</v>
      </c>
      <c r="C204" t="s">
        <v>4823</v>
      </c>
      <c r="D204" t="s">
        <v>4830</v>
      </c>
      <c r="E204" t="s">
        <v>4831</v>
      </c>
      <c r="F204">
        <v>2473</v>
      </c>
      <c r="G204">
        <v>2175.8000000000002</v>
      </c>
      <c r="H204">
        <v>285</v>
      </c>
      <c r="I204">
        <v>12.2</v>
      </c>
      <c r="J204" s="13">
        <f t="shared" si="12"/>
        <v>0.87982207844723015</v>
      </c>
      <c r="K204" s="10" t="str">
        <f t="shared" si="13"/>
        <v>2025-07</v>
      </c>
      <c r="L204" s="10" t="str">
        <f t="shared" si="14"/>
        <v/>
      </c>
      <c r="M204" s="10" t="str">
        <f t="shared" si="15"/>
        <v/>
      </c>
    </row>
    <row r="205" spans="1:13" x14ac:dyDescent="0.3">
      <c r="A205" t="s">
        <v>5037</v>
      </c>
      <c r="B205" s="7">
        <v>45867</v>
      </c>
      <c r="C205" t="s">
        <v>4827</v>
      </c>
      <c r="D205" t="s">
        <v>4830</v>
      </c>
      <c r="E205" t="s">
        <v>4868</v>
      </c>
      <c r="F205">
        <v>2722</v>
      </c>
      <c r="G205">
        <v>2346.4</v>
      </c>
      <c r="H205">
        <v>313.7</v>
      </c>
      <c r="I205">
        <v>61.9</v>
      </c>
      <c r="J205" s="13">
        <f t="shared" si="12"/>
        <v>0.86201322556943427</v>
      </c>
      <c r="K205" s="10" t="str">
        <f t="shared" si="13"/>
        <v>2025-07</v>
      </c>
      <c r="L205" s="10" t="str">
        <f t="shared" si="14"/>
        <v/>
      </c>
      <c r="M205" s="10" t="str">
        <f t="shared" si="15"/>
        <v/>
      </c>
    </row>
    <row r="206" spans="1:13" x14ac:dyDescent="0.3">
      <c r="A206" t="s">
        <v>5038</v>
      </c>
      <c r="B206" s="7">
        <v>45868</v>
      </c>
      <c r="C206" t="s">
        <v>4823</v>
      </c>
      <c r="D206" t="s">
        <v>4830</v>
      </c>
      <c r="E206" t="s">
        <v>4861</v>
      </c>
      <c r="F206">
        <v>2379</v>
      </c>
      <c r="G206">
        <v>2011.9</v>
      </c>
      <c r="H206">
        <v>233.1</v>
      </c>
      <c r="I206">
        <v>134</v>
      </c>
      <c r="J206" s="13">
        <f t="shared" si="12"/>
        <v>0.8456914670029424</v>
      </c>
      <c r="K206" s="10" t="str">
        <f t="shared" si="13"/>
        <v>2025-07</v>
      </c>
      <c r="L206" s="10" t="str">
        <f t="shared" si="14"/>
        <v/>
      </c>
      <c r="M206" s="10" t="str">
        <f t="shared" si="15"/>
        <v/>
      </c>
    </row>
    <row r="207" spans="1:13" x14ac:dyDescent="0.3">
      <c r="A207" t="s">
        <v>5039</v>
      </c>
      <c r="B207" s="7">
        <v>45868</v>
      </c>
      <c r="C207" t="s">
        <v>4827</v>
      </c>
      <c r="D207" t="s">
        <v>4824</v>
      </c>
      <c r="E207" t="s">
        <v>4845</v>
      </c>
      <c r="F207">
        <v>1886</v>
      </c>
      <c r="G207">
        <v>1616.4</v>
      </c>
      <c r="H207">
        <v>197.7</v>
      </c>
      <c r="I207">
        <v>71.900000000000006</v>
      </c>
      <c r="J207" s="13">
        <f t="shared" si="12"/>
        <v>0.85705196182396615</v>
      </c>
      <c r="K207" s="10" t="str">
        <f t="shared" si="13"/>
        <v>2025-07</v>
      </c>
      <c r="L207" s="10" t="str">
        <f t="shared" si="14"/>
        <v/>
      </c>
      <c r="M207" s="10" t="str">
        <f t="shared" si="15"/>
        <v/>
      </c>
    </row>
    <row r="208" spans="1:13" x14ac:dyDescent="0.3">
      <c r="A208" t="s">
        <v>5040</v>
      </c>
      <c r="B208" s="7">
        <v>45869</v>
      </c>
      <c r="C208" t="s">
        <v>4823</v>
      </c>
      <c r="D208" t="s">
        <v>4824</v>
      </c>
      <c r="E208" t="s">
        <v>4851</v>
      </c>
      <c r="F208">
        <v>2781</v>
      </c>
      <c r="G208">
        <v>2379.1</v>
      </c>
      <c r="H208">
        <v>307.8</v>
      </c>
      <c r="I208">
        <v>94.1</v>
      </c>
      <c r="J208" s="13">
        <f t="shared" si="12"/>
        <v>0.85548363897878454</v>
      </c>
      <c r="K208" s="10" t="str">
        <f t="shared" si="13"/>
        <v>2025-07</v>
      </c>
      <c r="L208" s="10" t="str">
        <f t="shared" si="14"/>
        <v/>
      </c>
      <c r="M208" s="10" t="str">
        <f t="shared" si="15"/>
        <v/>
      </c>
    </row>
    <row r="209" spans="1:13" x14ac:dyDescent="0.3">
      <c r="A209" t="s">
        <v>5041</v>
      </c>
      <c r="B209" s="7">
        <v>45869</v>
      </c>
      <c r="C209" t="s">
        <v>4827</v>
      </c>
      <c r="D209" t="s">
        <v>4830</v>
      </c>
      <c r="E209" t="s">
        <v>4831</v>
      </c>
      <c r="F209">
        <v>2358</v>
      </c>
      <c r="G209">
        <v>1998.4</v>
      </c>
      <c r="H209">
        <v>257.5</v>
      </c>
      <c r="I209">
        <v>102.1</v>
      </c>
      <c r="J209" s="13">
        <f t="shared" si="12"/>
        <v>0.84749787955894829</v>
      </c>
      <c r="K209" s="10" t="str">
        <f t="shared" si="13"/>
        <v>2025-07</v>
      </c>
      <c r="L209" s="10" t="str">
        <f t="shared" si="14"/>
        <v/>
      </c>
      <c r="M209" s="10" t="str">
        <f t="shared" si="15"/>
        <v/>
      </c>
    </row>
    <row r="210" spans="1:13" x14ac:dyDescent="0.3">
      <c r="A210" t="s">
        <v>5042</v>
      </c>
      <c r="B210" s="7">
        <v>45870</v>
      </c>
      <c r="C210" t="s">
        <v>4823</v>
      </c>
      <c r="D210" t="s">
        <v>4830</v>
      </c>
      <c r="E210" t="s">
        <v>4861</v>
      </c>
      <c r="F210">
        <v>1857</v>
      </c>
      <c r="G210">
        <v>1616.8</v>
      </c>
      <c r="H210">
        <v>216.7</v>
      </c>
      <c r="I210">
        <v>23.5</v>
      </c>
      <c r="J210" s="13">
        <f t="shared" si="12"/>
        <v>0.87065158858373715</v>
      </c>
      <c r="K210" s="10" t="str">
        <f t="shared" si="13"/>
        <v>2025-08</v>
      </c>
      <c r="L210" s="10" t="str">
        <f t="shared" si="14"/>
        <v/>
      </c>
      <c r="M210" s="10" t="str">
        <f t="shared" si="15"/>
        <v/>
      </c>
    </row>
    <row r="211" spans="1:13" x14ac:dyDescent="0.3">
      <c r="A211" t="s">
        <v>5043</v>
      </c>
      <c r="B211" s="7">
        <v>45870</v>
      </c>
      <c r="C211" t="s">
        <v>4827</v>
      </c>
      <c r="D211" t="s">
        <v>4824</v>
      </c>
      <c r="E211" t="s">
        <v>4851</v>
      </c>
      <c r="F211">
        <v>2998</v>
      </c>
      <c r="G211">
        <v>2615</v>
      </c>
      <c r="H211">
        <v>354.1</v>
      </c>
      <c r="I211">
        <v>28.9</v>
      </c>
      <c r="J211" s="13">
        <f t="shared" si="12"/>
        <v>0.87224816544362904</v>
      </c>
      <c r="K211" s="10" t="str">
        <f t="shared" si="13"/>
        <v>2025-08</v>
      </c>
      <c r="L211" s="10" t="str">
        <f t="shared" si="14"/>
        <v/>
      </c>
      <c r="M211" s="10" t="str">
        <f t="shared" si="15"/>
        <v/>
      </c>
    </row>
    <row r="212" spans="1:13" x14ac:dyDescent="0.3">
      <c r="A212" t="s">
        <v>5044</v>
      </c>
      <c r="B212" s="7">
        <v>45871</v>
      </c>
      <c r="C212" t="s">
        <v>4823</v>
      </c>
      <c r="D212" t="s">
        <v>4824</v>
      </c>
      <c r="E212" t="s">
        <v>4851</v>
      </c>
      <c r="F212">
        <v>2786</v>
      </c>
      <c r="G212">
        <v>2360</v>
      </c>
      <c r="H212">
        <v>265.89999999999998</v>
      </c>
      <c r="I212">
        <v>160.1</v>
      </c>
      <c r="J212" s="13">
        <f t="shared" si="12"/>
        <v>0.84709260588657576</v>
      </c>
      <c r="K212" s="10" t="str">
        <f t="shared" si="13"/>
        <v>2025-08</v>
      </c>
      <c r="L212" s="10" t="str">
        <f t="shared" si="14"/>
        <v/>
      </c>
      <c r="M212" s="10" t="str">
        <f t="shared" si="15"/>
        <v/>
      </c>
    </row>
    <row r="213" spans="1:13" x14ac:dyDescent="0.3">
      <c r="A213" t="s">
        <v>5045</v>
      </c>
      <c r="B213" s="7">
        <v>45871</v>
      </c>
      <c r="C213" t="s">
        <v>4827</v>
      </c>
      <c r="D213" t="s">
        <v>4824</v>
      </c>
      <c r="E213" t="s">
        <v>4868</v>
      </c>
      <c r="F213">
        <v>1894</v>
      </c>
      <c r="G213">
        <v>1605.6</v>
      </c>
      <c r="H213">
        <v>231.7</v>
      </c>
      <c r="I213">
        <v>56.7</v>
      </c>
      <c r="J213" s="13">
        <f t="shared" si="12"/>
        <v>0.84772967265047516</v>
      </c>
      <c r="K213" s="10" t="str">
        <f t="shared" si="13"/>
        <v>2025-08</v>
      </c>
      <c r="L213" s="10" t="str">
        <f t="shared" si="14"/>
        <v/>
      </c>
      <c r="M213" s="10" t="str">
        <f t="shared" si="15"/>
        <v/>
      </c>
    </row>
    <row r="214" spans="1:13" x14ac:dyDescent="0.3">
      <c r="A214" t="s">
        <v>5046</v>
      </c>
      <c r="B214" s="7">
        <v>45873</v>
      </c>
      <c r="C214" t="s">
        <v>4823</v>
      </c>
      <c r="D214" t="s">
        <v>4824</v>
      </c>
      <c r="E214" t="s">
        <v>4831</v>
      </c>
      <c r="F214">
        <v>2201</v>
      </c>
      <c r="G214">
        <v>1886.8</v>
      </c>
      <c r="H214">
        <v>210.3</v>
      </c>
      <c r="I214">
        <v>103.9</v>
      </c>
      <c r="J214" s="13">
        <f t="shared" si="12"/>
        <v>0.85724670604270781</v>
      </c>
      <c r="K214" s="10" t="str">
        <f t="shared" si="13"/>
        <v>2025-08</v>
      </c>
      <c r="L214" s="10" t="str">
        <f t="shared" si="14"/>
        <v/>
      </c>
      <c r="M214" s="10" t="str">
        <f t="shared" si="15"/>
        <v/>
      </c>
    </row>
    <row r="215" spans="1:13" x14ac:dyDescent="0.3">
      <c r="A215" t="s">
        <v>5047</v>
      </c>
      <c r="B215" s="7">
        <v>45873</v>
      </c>
      <c r="C215" t="s">
        <v>4827</v>
      </c>
      <c r="D215" t="s">
        <v>4824</v>
      </c>
      <c r="E215" t="s">
        <v>4868</v>
      </c>
      <c r="F215">
        <v>2997</v>
      </c>
      <c r="G215">
        <v>2555.9</v>
      </c>
      <c r="H215">
        <v>326.39999999999998</v>
      </c>
      <c r="I215">
        <v>114.7</v>
      </c>
      <c r="J215" s="13">
        <f t="shared" si="12"/>
        <v>0.85281948615281955</v>
      </c>
      <c r="K215" s="10" t="str">
        <f t="shared" si="13"/>
        <v>2025-08</v>
      </c>
      <c r="L215" s="10" t="str">
        <f t="shared" si="14"/>
        <v/>
      </c>
      <c r="M215" s="10" t="str">
        <f t="shared" si="15"/>
        <v/>
      </c>
    </row>
    <row r="216" spans="1:13" x14ac:dyDescent="0.3">
      <c r="A216" t="s">
        <v>5048</v>
      </c>
      <c r="B216" s="7">
        <v>45874</v>
      </c>
      <c r="C216" t="s">
        <v>4823</v>
      </c>
      <c r="D216" t="s">
        <v>4830</v>
      </c>
      <c r="E216" t="s">
        <v>4868</v>
      </c>
      <c r="F216">
        <v>2592</v>
      </c>
      <c r="G216">
        <v>2202.5</v>
      </c>
      <c r="H216">
        <v>297.7</v>
      </c>
      <c r="I216">
        <v>91.8</v>
      </c>
      <c r="J216" s="13">
        <f t="shared" si="12"/>
        <v>0.84972993827160492</v>
      </c>
      <c r="K216" s="10" t="str">
        <f t="shared" si="13"/>
        <v>2025-08</v>
      </c>
      <c r="L216" s="10" t="str">
        <f t="shared" si="14"/>
        <v/>
      </c>
      <c r="M216" s="10" t="str">
        <f t="shared" si="15"/>
        <v/>
      </c>
    </row>
    <row r="217" spans="1:13" x14ac:dyDescent="0.3">
      <c r="A217" t="s">
        <v>5049</v>
      </c>
      <c r="B217" s="7">
        <v>45874</v>
      </c>
      <c r="C217" t="s">
        <v>4827</v>
      </c>
      <c r="D217" t="s">
        <v>4830</v>
      </c>
      <c r="E217" t="s">
        <v>4825</v>
      </c>
      <c r="F217">
        <v>2058</v>
      </c>
      <c r="G217">
        <v>1821.3</v>
      </c>
      <c r="H217">
        <v>219</v>
      </c>
      <c r="I217">
        <v>17.7</v>
      </c>
      <c r="J217" s="13">
        <f t="shared" si="12"/>
        <v>0.88498542274052472</v>
      </c>
      <c r="K217" s="10" t="str">
        <f t="shared" si="13"/>
        <v>2025-08</v>
      </c>
      <c r="L217" s="10" t="str">
        <f t="shared" si="14"/>
        <v/>
      </c>
      <c r="M217" s="10" t="str">
        <f t="shared" si="15"/>
        <v/>
      </c>
    </row>
    <row r="218" spans="1:13" x14ac:dyDescent="0.3">
      <c r="A218" t="s">
        <v>5050</v>
      </c>
      <c r="B218" s="7">
        <v>45875</v>
      </c>
      <c r="C218" t="s">
        <v>4823</v>
      </c>
      <c r="D218" t="s">
        <v>4824</v>
      </c>
      <c r="E218" t="s">
        <v>4825</v>
      </c>
      <c r="F218">
        <v>2602</v>
      </c>
      <c r="G218">
        <v>2231.8000000000002</v>
      </c>
      <c r="H218">
        <v>317.60000000000002</v>
      </c>
      <c r="I218">
        <v>52.6</v>
      </c>
      <c r="J218" s="13">
        <f t="shared" si="12"/>
        <v>0.85772482705611075</v>
      </c>
      <c r="K218" s="10" t="str">
        <f t="shared" si="13"/>
        <v>2025-08</v>
      </c>
      <c r="L218" s="10" t="str">
        <f t="shared" si="14"/>
        <v/>
      </c>
      <c r="M218" s="10" t="str">
        <f t="shared" si="15"/>
        <v/>
      </c>
    </row>
    <row r="219" spans="1:13" x14ac:dyDescent="0.3">
      <c r="A219" t="s">
        <v>5051</v>
      </c>
      <c r="B219" s="7">
        <v>45875</v>
      </c>
      <c r="C219" t="s">
        <v>4827</v>
      </c>
      <c r="D219" t="s">
        <v>4824</v>
      </c>
      <c r="E219" t="s">
        <v>4825</v>
      </c>
      <c r="F219">
        <v>3014</v>
      </c>
      <c r="G219">
        <v>2590.6999999999998</v>
      </c>
      <c r="H219">
        <v>377.9</v>
      </c>
      <c r="I219">
        <v>45.4</v>
      </c>
      <c r="J219" s="13">
        <f t="shared" si="12"/>
        <v>0.85955540809555397</v>
      </c>
      <c r="K219" s="10" t="str">
        <f t="shared" si="13"/>
        <v>2025-08</v>
      </c>
      <c r="L219" s="10" t="str">
        <f t="shared" si="14"/>
        <v/>
      </c>
      <c r="M219" s="10" t="str">
        <f t="shared" si="15"/>
        <v/>
      </c>
    </row>
    <row r="220" spans="1:13" x14ac:dyDescent="0.3">
      <c r="A220" t="s">
        <v>5052</v>
      </c>
      <c r="B220" s="7">
        <v>45876</v>
      </c>
      <c r="C220" t="s">
        <v>4823</v>
      </c>
      <c r="D220" t="s">
        <v>4824</v>
      </c>
      <c r="E220" t="s">
        <v>4845</v>
      </c>
      <c r="F220">
        <v>2391</v>
      </c>
      <c r="G220">
        <v>2022.1</v>
      </c>
      <c r="H220">
        <v>260.3</v>
      </c>
      <c r="I220">
        <v>108.6</v>
      </c>
      <c r="J220" s="13">
        <f t="shared" si="12"/>
        <v>0.8457130907570054</v>
      </c>
      <c r="K220" s="10" t="str">
        <f t="shared" si="13"/>
        <v>2025-08</v>
      </c>
      <c r="L220" s="10" t="str">
        <f t="shared" si="14"/>
        <v/>
      </c>
      <c r="M220" s="10" t="str">
        <f t="shared" si="15"/>
        <v/>
      </c>
    </row>
    <row r="221" spans="1:13" x14ac:dyDescent="0.3">
      <c r="A221" t="s">
        <v>5053</v>
      </c>
      <c r="B221" s="7">
        <v>45876</v>
      </c>
      <c r="C221" t="s">
        <v>4827</v>
      </c>
      <c r="D221" t="s">
        <v>4830</v>
      </c>
      <c r="E221" t="s">
        <v>4834</v>
      </c>
      <c r="F221">
        <v>2642</v>
      </c>
      <c r="G221">
        <v>2282.6</v>
      </c>
      <c r="H221">
        <v>265.8</v>
      </c>
      <c r="I221">
        <v>93.6</v>
      </c>
      <c r="J221" s="13">
        <f t="shared" si="12"/>
        <v>0.86396669190007569</v>
      </c>
      <c r="K221" s="10" t="str">
        <f t="shared" si="13"/>
        <v>2025-08</v>
      </c>
      <c r="L221" s="10" t="str">
        <f t="shared" si="14"/>
        <v/>
      </c>
      <c r="M221" s="10" t="str">
        <f t="shared" si="15"/>
        <v/>
      </c>
    </row>
    <row r="222" spans="1:13" x14ac:dyDescent="0.3">
      <c r="A222" t="s">
        <v>5054</v>
      </c>
      <c r="B222" s="7">
        <v>45877</v>
      </c>
      <c r="C222" t="s">
        <v>4823</v>
      </c>
      <c r="D222" t="s">
        <v>4830</v>
      </c>
      <c r="E222" t="s">
        <v>4845</v>
      </c>
      <c r="F222">
        <v>2200</v>
      </c>
      <c r="G222">
        <v>1929.5</v>
      </c>
      <c r="H222">
        <v>260.89999999999998</v>
      </c>
      <c r="I222">
        <v>9.6</v>
      </c>
      <c r="J222" s="13">
        <f t="shared" si="12"/>
        <v>0.87704545454545457</v>
      </c>
      <c r="K222" s="10" t="str">
        <f t="shared" si="13"/>
        <v>2025-08</v>
      </c>
      <c r="L222" s="10" t="str">
        <f t="shared" si="14"/>
        <v/>
      </c>
      <c r="M222" s="10" t="str">
        <f t="shared" si="15"/>
        <v/>
      </c>
    </row>
    <row r="223" spans="1:13" x14ac:dyDescent="0.3">
      <c r="A223" t="s">
        <v>5055</v>
      </c>
      <c r="B223" s="7">
        <v>45877</v>
      </c>
      <c r="C223" t="s">
        <v>4827</v>
      </c>
      <c r="D223" t="s">
        <v>4824</v>
      </c>
      <c r="E223" t="s">
        <v>4841</v>
      </c>
      <c r="F223">
        <v>1890</v>
      </c>
      <c r="G223">
        <v>1639.7</v>
      </c>
      <c r="H223">
        <v>227.1</v>
      </c>
      <c r="I223">
        <v>23.2</v>
      </c>
      <c r="J223" s="13">
        <f t="shared" si="12"/>
        <v>0.86756613756613754</v>
      </c>
      <c r="K223" s="10" t="str">
        <f t="shared" si="13"/>
        <v>2025-08</v>
      </c>
      <c r="L223" s="10" t="str">
        <f t="shared" si="14"/>
        <v/>
      </c>
      <c r="M223" s="10" t="str">
        <f t="shared" si="15"/>
        <v/>
      </c>
    </row>
    <row r="224" spans="1:13" x14ac:dyDescent="0.3">
      <c r="A224" t="s">
        <v>5056</v>
      </c>
      <c r="B224" s="7">
        <v>45878</v>
      </c>
      <c r="C224" t="s">
        <v>4823</v>
      </c>
      <c r="D224" t="s">
        <v>4830</v>
      </c>
      <c r="E224" t="s">
        <v>4841</v>
      </c>
      <c r="F224">
        <v>3119</v>
      </c>
      <c r="G224">
        <v>2759.2</v>
      </c>
      <c r="H224">
        <v>359.2</v>
      </c>
      <c r="I224">
        <v>0.6</v>
      </c>
      <c r="J224" s="13">
        <f t="shared" si="12"/>
        <v>0.8846425136261622</v>
      </c>
      <c r="K224" s="10" t="str">
        <f t="shared" si="13"/>
        <v>2025-08</v>
      </c>
      <c r="L224" s="10" t="str">
        <f t="shared" si="14"/>
        <v/>
      </c>
      <c r="M224" s="10" t="str">
        <f t="shared" si="15"/>
        <v/>
      </c>
    </row>
    <row r="225" spans="1:13" x14ac:dyDescent="0.3">
      <c r="A225" t="s">
        <v>5057</v>
      </c>
      <c r="B225" s="7">
        <v>45878</v>
      </c>
      <c r="C225" t="s">
        <v>4827</v>
      </c>
      <c r="D225" t="s">
        <v>4830</v>
      </c>
      <c r="E225" t="s">
        <v>4825</v>
      </c>
      <c r="F225">
        <v>2942</v>
      </c>
      <c r="G225">
        <v>2600.1999999999998</v>
      </c>
      <c r="H225">
        <v>279.89999999999998</v>
      </c>
      <c r="I225">
        <v>61.9</v>
      </c>
      <c r="J225" s="13">
        <f t="shared" si="12"/>
        <v>0.88382053025152951</v>
      </c>
      <c r="K225" s="10" t="str">
        <f t="shared" si="13"/>
        <v>2025-08</v>
      </c>
      <c r="L225" s="10" t="str">
        <f t="shared" si="14"/>
        <v/>
      </c>
      <c r="M225" s="10" t="str">
        <f t="shared" si="15"/>
        <v/>
      </c>
    </row>
    <row r="226" spans="1:13" x14ac:dyDescent="0.3">
      <c r="A226" t="s">
        <v>5058</v>
      </c>
      <c r="B226" s="7">
        <v>45880</v>
      </c>
      <c r="C226" t="s">
        <v>4823</v>
      </c>
      <c r="D226" t="s">
        <v>4830</v>
      </c>
      <c r="E226" t="s">
        <v>4838</v>
      </c>
      <c r="F226">
        <v>2770</v>
      </c>
      <c r="G226">
        <v>2428.6999999999998</v>
      </c>
      <c r="H226">
        <v>278.3</v>
      </c>
      <c r="I226">
        <v>63</v>
      </c>
      <c r="J226" s="13">
        <f t="shared" si="12"/>
        <v>0.8767870036101082</v>
      </c>
      <c r="K226" s="10" t="str">
        <f t="shared" si="13"/>
        <v>2025-08</v>
      </c>
      <c r="L226" s="10" t="str">
        <f t="shared" si="14"/>
        <v/>
      </c>
      <c r="M226" s="10" t="str">
        <f t="shared" si="15"/>
        <v/>
      </c>
    </row>
    <row r="227" spans="1:13" x14ac:dyDescent="0.3">
      <c r="A227" t="s">
        <v>5059</v>
      </c>
      <c r="B227" s="7">
        <v>45880</v>
      </c>
      <c r="C227" t="s">
        <v>4827</v>
      </c>
      <c r="D227" t="s">
        <v>4830</v>
      </c>
      <c r="E227" t="s">
        <v>4834</v>
      </c>
      <c r="F227">
        <v>3030</v>
      </c>
      <c r="G227">
        <v>2571</v>
      </c>
      <c r="H227">
        <v>288.60000000000002</v>
      </c>
      <c r="I227">
        <v>170.4</v>
      </c>
      <c r="J227" s="13">
        <f t="shared" si="12"/>
        <v>0.84851485148514849</v>
      </c>
      <c r="K227" s="10" t="str">
        <f t="shared" si="13"/>
        <v>2025-08</v>
      </c>
      <c r="L227" s="10" t="str">
        <f t="shared" si="14"/>
        <v/>
      </c>
      <c r="M227" s="10" t="str">
        <f t="shared" si="15"/>
        <v/>
      </c>
    </row>
    <row r="228" spans="1:13" x14ac:dyDescent="0.3">
      <c r="A228" t="s">
        <v>5060</v>
      </c>
      <c r="B228" s="7">
        <v>45881</v>
      </c>
      <c r="C228" t="s">
        <v>4823</v>
      </c>
      <c r="D228" t="s">
        <v>4824</v>
      </c>
      <c r="E228" t="s">
        <v>4831</v>
      </c>
      <c r="F228">
        <v>1910</v>
      </c>
      <c r="G228">
        <v>1688</v>
      </c>
      <c r="H228">
        <v>183.6</v>
      </c>
      <c r="I228">
        <v>38.4</v>
      </c>
      <c r="J228" s="13">
        <f t="shared" si="12"/>
        <v>0.88376963350785342</v>
      </c>
      <c r="K228" s="10" t="str">
        <f t="shared" si="13"/>
        <v>2025-08</v>
      </c>
      <c r="L228" s="10" t="str">
        <f t="shared" si="14"/>
        <v/>
      </c>
      <c r="M228" s="10" t="str">
        <f t="shared" si="15"/>
        <v/>
      </c>
    </row>
    <row r="229" spans="1:13" x14ac:dyDescent="0.3">
      <c r="A229" t="s">
        <v>5061</v>
      </c>
      <c r="B229" s="7">
        <v>45881</v>
      </c>
      <c r="C229" t="s">
        <v>4827</v>
      </c>
      <c r="D229" t="s">
        <v>4824</v>
      </c>
      <c r="E229" t="s">
        <v>4868</v>
      </c>
      <c r="F229">
        <v>1808</v>
      </c>
      <c r="G229">
        <v>1592.4</v>
      </c>
      <c r="H229">
        <v>178.4</v>
      </c>
      <c r="I229">
        <v>37.200000000000003</v>
      </c>
      <c r="J229" s="13">
        <f t="shared" si="12"/>
        <v>0.88075221238938062</v>
      </c>
      <c r="K229" s="10" t="str">
        <f t="shared" si="13"/>
        <v>2025-08</v>
      </c>
      <c r="L229" s="10" t="str">
        <f t="shared" si="14"/>
        <v/>
      </c>
      <c r="M229" s="10" t="str">
        <f t="shared" si="15"/>
        <v/>
      </c>
    </row>
    <row r="230" spans="1:13" x14ac:dyDescent="0.3">
      <c r="A230" t="s">
        <v>5062</v>
      </c>
      <c r="B230" s="7">
        <v>45882</v>
      </c>
      <c r="C230" t="s">
        <v>4823</v>
      </c>
      <c r="D230" t="s">
        <v>4830</v>
      </c>
      <c r="E230" t="s">
        <v>4845</v>
      </c>
      <c r="F230">
        <v>1847</v>
      </c>
      <c r="G230">
        <v>1577.7</v>
      </c>
      <c r="H230">
        <v>185.1</v>
      </c>
      <c r="I230">
        <v>84.2</v>
      </c>
      <c r="J230" s="13">
        <f t="shared" si="12"/>
        <v>0.85419599350297781</v>
      </c>
      <c r="K230" s="10" t="str">
        <f t="shared" si="13"/>
        <v>2025-08</v>
      </c>
      <c r="L230" s="10" t="str">
        <f t="shared" si="14"/>
        <v/>
      </c>
      <c r="M230" s="10" t="str">
        <f t="shared" si="15"/>
        <v/>
      </c>
    </row>
    <row r="231" spans="1:13" x14ac:dyDescent="0.3">
      <c r="A231" t="s">
        <v>5063</v>
      </c>
      <c r="B231" s="7">
        <v>45882</v>
      </c>
      <c r="C231" t="s">
        <v>4827</v>
      </c>
      <c r="D231" t="s">
        <v>4830</v>
      </c>
      <c r="E231" t="s">
        <v>4828</v>
      </c>
      <c r="F231">
        <v>2072</v>
      </c>
      <c r="G231">
        <v>1788</v>
      </c>
      <c r="H231">
        <v>227.7</v>
      </c>
      <c r="I231">
        <v>56.3</v>
      </c>
      <c r="J231" s="13">
        <f t="shared" si="12"/>
        <v>0.86293436293436299</v>
      </c>
      <c r="K231" s="10" t="str">
        <f t="shared" si="13"/>
        <v>2025-08</v>
      </c>
      <c r="L231" s="10" t="str">
        <f t="shared" si="14"/>
        <v/>
      </c>
      <c r="M231" s="10" t="str">
        <f t="shared" si="15"/>
        <v/>
      </c>
    </row>
    <row r="232" spans="1:13" x14ac:dyDescent="0.3">
      <c r="A232" t="s">
        <v>5064</v>
      </c>
      <c r="B232" s="7">
        <v>45883</v>
      </c>
      <c r="C232" t="s">
        <v>4823</v>
      </c>
      <c r="D232" t="s">
        <v>4830</v>
      </c>
      <c r="E232" t="s">
        <v>4868</v>
      </c>
      <c r="F232">
        <v>2750</v>
      </c>
      <c r="G232">
        <v>2389.3000000000002</v>
      </c>
      <c r="H232">
        <v>337.4</v>
      </c>
      <c r="I232">
        <v>23.3</v>
      </c>
      <c r="J232" s="13">
        <f t="shared" si="12"/>
        <v>0.86883636363636374</v>
      </c>
      <c r="K232" s="10" t="str">
        <f t="shared" si="13"/>
        <v>2025-08</v>
      </c>
      <c r="L232" s="10" t="str">
        <f t="shared" si="14"/>
        <v/>
      </c>
      <c r="M232" s="10" t="str">
        <f t="shared" si="15"/>
        <v/>
      </c>
    </row>
    <row r="233" spans="1:13" x14ac:dyDescent="0.3">
      <c r="A233" t="s">
        <v>5065</v>
      </c>
      <c r="B233" s="7">
        <v>45883</v>
      </c>
      <c r="C233" t="s">
        <v>4827</v>
      </c>
      <c r="D233" t="s">
        <v>4824</v>
      </c>
      <c r="E233" t="s">
        <v>4838</v>
      </c>
      <c r="F233">
        <v>2986</v>
      </c>
      <c r="G233">
        <v>2635.3</v>
      </c>
      <c r="H233">
        <v>333.9</v>
      </c>
      <c r="I233">
        <v>16.8</v>
      </c>
      <c r="J233" s="13">
        <f t="shared" si="12"/>
        <v>0.88255190890823854</v>
      </c>
      <c r="K233" s="10" t="str">
        <f t="shared" si="13"/>
        <v>2025-08</v>
      </c>
      <c r="L233" s="10" t="str">
        <f t="shared" si="14"/>
        <v/>
      </c>
      <c r="M233" s="10" t="str">
        <f t="shared" si="15"/>
        <v/>
      </c>
    </row>
    <row r="234" spans="1:13" x14ac:dyDescent="0.3">
      <c r="A234" t="s">
        <v>5066</v>
      </c>
      <c r="B234" s="7">
        <v>45885</v>
      </c>
      <c r="C234" t="s">
        <v>4823</v>
      </c>
      <c r="D234" t="s">
        <v>4824</v>
      </c>
      <c r="E234" t="s">
        <v>4825</v>
      </c>
      <c r="F234">
        <v>2647</v>
      </c>
      <c r="G234">
        <v>2284.4</v>
      </c>
      <c r="H234">
        <v>316.10000000000002</v>
      </c>
      <c r="I234">
        <v>46.5</v>
      </c>
      <c r="J234" s="13">
        <f t="shared" si="12"/>
        <v>0.8630147336607481</v>
      </c>
      <c r="K234" s="10" t="str">
        <f t="shared" si="13"/>
        <v>2025-08</v>
      </c>
      <c r="L234" s="10" t="str">
        <f t="shared" si="14"/>
        <v/>
      </c>
      <c r="M234" s="10" t="str">
        <f t="shared" si="15"/>
        <v/>
      </c>
    </row>
    <row r="235" spans="1:13" x14ac:dyDescent="0.3">
      <c r="A235" t="s">
        <v>5067</v>
      </c>
      <c r="B235" s="7">
        <v>45885</v>
      </c>
      <c r="C235" t="s">
        <v>4827</v>
      </c>
      <c r="D235" t="s">
        <v>4824</v>
      </c>
      <c r="E235" t="s">
        <v>4868</v>
      </c>
      <c r="F235">
        <v>2936</v>
      </c>
      <c r="G235">
        <v>2528.6999999999998</v>
      </c>
      <c r="H235">
        <v>329.5</v>
      </c>
      <c r="I235">
        <v>77.8</v>
      </c>
      <c r="J235" s="13">
        <f t="shared" si="12"/>
        <v>0.86127384196185275</v>
      </c>
      <c r="K235" s="10" t="str">
        <f t="shared" si="13"/>
        <v>2025-08</v>
      </c>
      <c r="L235" s="10" t="str">
        <f t="shared" si="14"/>
        <v/>
      </c>
      <c r="M235" s="10" t="str">
        <f t="shared" si="15"/>
        <v/>
      </c>
    </row>
    <row r="236" spans="1:13" x14ac:dyDescent="0.3">
      <c r="A236" t="s">
        <v>5068</v>
      </c>
      <c r="B236" s="7">
        <v>45887</v>
      </c>
      <c r="C236" t="s">
        <v>4823</v>
      </c>
      <c r="D236" t="s">
        <v>4830</v>
      </c>
      <c r="E236" t="s">
        <v>4828</v>
      </c>
      <c r="F236">
        <v>2415</v>
      </c>
      <c r="G236">
        <v>2135.5</v>
      </c>
      <c r="H236">
        <v>254</v>
      </c>
      <c r="I236">
        <v>25.5</v>
      </c>
      <c r="J236" s="13">
        <f t="shared" si="12"/>
        <v>0.88426501035196692</v>
      </c>
      <c r="K236" s="10" t="str">
        <f t="shared" si="13"/>
        <v>2025-08</v>
      </c>
      <c r="L236" s="10" t="str">
        <f t="shared" si="14"/>
        <v/>
      </c>
      <c r="M236" s="10" t="str">
        <f t="shared" si="15"/>
        <v/>
      </c>
    </row>
    <row r="237" spans="1:13" x14ac:dyDescent="0.3">
      <c r="A237" t="s">
        <v>5069</v>
      </c>
      <c r="B237" s="7">
        <v>45887</v>
      </c>
      <c r="C237" t="s">
        <v>4827</v>
      </c>
      <c r="D237" t="s">
        <v>4824</v>
      </c>
      <c r="E237" t="s">
        <v>4834</v>
      </c>
      <c r="F237">
        <v>2168</v>
      </c>
      <c r="G237">
        <v>1854.6</v>
      </c>
      <c r="H237">
        <v>226.9</v>
      </c>
      <c r="I237">
        <v>86.5</v>
      </c>
      <c r="J237" s="13">
        <f t="shared" si="12"/>
        <v>0.85544280442804421</v>
      </c>
      <c r="K237" s="10" t="str">
        <f t="shared" si="13"/>
        <v>2025-08</v>
      </c>
      <c r="L237" s="10" t="str">
        <f t="shared" si="14"/>
        <v/>
      </c>
      <c r="M237" s="10" t="str">
        <f t="shared" si="15"/>
        <v/>
      </c>
    </row>
    <row r="238" spans="1:13" x14ac:dyDescent="0.3">
      <c r="A238" t="s">
        <v>5070</v>
      </c>
      <c r="B238" s="7">
        <v>45888</v>
      </c>
      <c r="C238" t="s">
        <v>4823</v>
      </c>
      <c r="D238" t="s">
        <v>4830</v>
      </c>
      <c r="E238" t="s">
        <v>4845</v>
      </c>
      <c r="F238">
        <v>2727</v>
      </c>
      <c r="G238">
        <v>2412.5</v>
      </c>
      <c r="H238">
        <v>280.89999999999998</v>
      </c>
      <c r="I238">
        <v>33.6</v>
      </c>
      <c r="J238" s="13">
        <f t="shared" si="12"/>
        <v>0.88467180051338468</v>
      </c>
      <c r="K238" s="10" t="str">
        <f t="shared" si="13"/>
        <v>2025-08</v>
      </c>
      <c r="L238" s="10" t="str">
        <f t="shared" si="14"/>
        <v/>
      </c>
      <c r="M238" s="10" t="str">
        <f t="shared" si="15"/>
        <v/>
      </c>
    </row>
    <row r="239" spans="1:13" x14ac:dyDescent="0.3">
      <c r="A239" t="s">
        <v>5071</v>
      </c>
      <c r="B239" s="7">
        <v>45888</v>
      </c>
      <c r="C239" t="s">
        <v>4827</v>
      </c>
      <c r="D239" t="s">
        <v>4824</v>
      </c>
      <c r="E239" t="s">
        <v>4825</v>
      </c>
      <c r="F239">
        <v>2517</v>
      </c>
      <c r="G239">
        <v>2180.3000000000002</v>
      </c>
      <c r="H239">
        <v>241.2</v>
      </c>
      <c r="I239">
        <v>95.5</v>
      </c>
      <c r="J239" s="13">
        <f t="shared" si="12"/>
        <v>0.86622963845848244</v>
      </c>
      <c r="K239" s="10" t="str">
        <f t="shared" si="13"/>
        <v>2025-08</v>
      </c>
      <c r="L239" s="10" t="str">
        <f t="shared" si="14"/>
        <v/>
      </c>
      <c r="M239" s="10" t="str">
        <f t="shared" si="15"/>
        <v/>
      </c>
    </row>
    <row r="240" spans="1:13" x14ac:dyDescent="0.3">
      <c r="A240" t="s">
        <v>5072</v>
      </c>
      <c r="B240" s="7">
        <v>45889</v>
      </c>
      <c r="C240" t="s">
        <v>4823</v>
      </c>
      <c r="D240" t="s">
        <v>4830</v>
      </c>
      <c r="E240" t="s">
        <v>4845</v>
      </c>
      <c r="F240">
        <v>2757</v>
      </c>
      <c r="G240">
        <v>2391.5</v>
      </c>
      <c r="H240">
        <v>338.6</v>
      </c>
      <c r="I240">
        <v>26.9</v>
      </c>
      <c r="J240" s="13">
        <f t="shared" si="12"/>
        <v>0.86742836416394631</v>
      </c>
      <c r="K240" s="10" t="str">
        <f t="shared" si="13"/>
        <v>2025-08</v>
      </c>
      <c r="L240" s="10" t="str">
        <f t="shared" si="14"/>
        <v/>
      </c>
      <c r="M240" s="10" t="str">
        <f t="shared" si="15"/>
        <v/>
      </c>
    </row>
    <row r="241" spans="1:13" x14ac:dyDescent="0.3">
      <c r="A241" t="s">
        <v>5073</v>
      </c>
      <c r="B241" s="7">
        <v>45889</v>
      </c>
      <c r="C241" t="s">
        <v>4827</v>
      </c>
      <c r="D241" t="s">
        <v>4824</v>
      </c>
      <c r="E241" t="s">
        <v>4845</v>
      </c>
      <c r="F241">
        <v>3049</v>
      </c>
      <c r="G241">
        <v>2695.5</v>
      </c>
      <c r="H241">
        <v>295.2</v>
      </c>
      <c r="I241">
        <v>58.3</v>
      </c>
      <c r="J241" s="13">
        <f t="shared" si="12"/>
        <v>0.88406034765496888</v>
      </c>
      <c r="K241" s="10" t="str">
        <f t="shared" si="13"/>
        <v>2025-08</v>
      </c>
      <c r="L241" s="10" t="str">
        <f t="shared" si="14"/>
        <v/>
      </c>
      <c r="M241" s="10" t="str">
        <f t="shared" si="15"/>
        <v/>
      </c>
    </row>
    <row r="242" spans="1:13" x14ac:dyDescent="0.3">
      <c r="A242" t="s">
        <v>5074</v>
      </c>
      <c r="B242" s="7">
        <v>45890</v>
      </c>
      <c r="C242" t="s">
        <v>4823</v>
      </c>
      <c r="D242" t="s">
        <v>4830</v>
      </c>
      <c r="E242" t="s">
        <v>4825</v>
      </c>
      <c r="F242">
        <v>1998</v>
      </c>
      <c r="G242">
        <v>1765.3</v>
      </c>
      <c r="H242">
        <v>208.8</v>
      </c>
      <c r="I242">
        <v>23.9</v>
      </c>
      <c r="J242" s="13">
        <f t="shared" si="12"/>
        <v>0.88353353353353348</v>
      </c>
      <c r="K242" s="10" t="str">
        <f t="shared" si="13"/>
        <v>2025-08</v>
      </c>
      <c r="L242" s="10" t="str">
        <f t="shared" si="14"/>
        <v/>
      </c>
      <c r="M242" s="10" t="str">
        <f t="shared" si="15"/>
        <v/>
      </c>
    </row>
    <row r="243" spans="1:13" x14ac:dyDescent="0.3">
      <c r="A243" t="s">
        <v>5075</v>
      </c>
      <c r="B243" s="7">
        <v>45890</v>
      </c>
      <c r="C243" t="s">
        <v>4827</v>
      </c>
      <c r="D243" t="s">
        <v>4830</v>
      </c>
      <c r="E243" t="s">
        <v>4868</v>
      </c>
      <c r="F243">
        <v>2224</v>
      </c>
      <c r="G243">
        <v>1933</v>
      </c>
      <c r="H243">
        <v>284</v>
      </c>
      <c r="I243">
        <v>7</v>
      </c>
      <c r="J243" s="13">
        <f t="shared" si="12"/>
        <v>0.86915467625899279</v>
      </c>
      <c r="K243" s="10" t="str">
        <f t="shared" si="13"/>
        <v>2025-08</v>
      </c>
      <c r="L243" s="10" t="str">
        <f t="shared" si="14"/>
        <v/>
      </c>
      <c r="M243" s="10" t="str">
        <f t="shared" si="15"/>
        <v/>
      </c>
    </row>
    <row r="244" spans="1:13" x14ac:dyDescent="0.3">
      <c r="A244" t="s">
        <v>5076</v>
      </c>
      <c r="B244" s="7">
        <v>45891</v>
      </c>
      <c r="C244" t="s">
        <v>4823</v>
      </c>
      <c r="D244" t="s">
        <v>4824</v>
      </c>
      <c r="E244" t="s">
        <v>4834</v>
      </c>
      <c r="F244">
        <v>2702</v>
      </c>
      <c r="G244">
        <v>2391</v>
      </c>
      <c r="H244">
        <v>298.60000000000002</v>
      </c>
      <c r="I244">
        <v>12.4</v>
      </c>
      <c r="J244" s="13">
        <f t="shared" si="12"/>
        <v>0.88490007401924498</v>
      </c>
      <c r="K244" s="10" t="str">
        <f t="shared" si="13"/>
        <v>2025-08</v>
      </c>
      <c r="L244" s="10" t="str">
        <f t="shared" si="14"/>
        <v/>
      </c>
      <c r="M244" s="10" t="str">
        <f t="shared" si="15"/>
        <v/>
      </c>
    </row>
    <row r="245" spans="1:13" x14ac:dyDescent="0.3">
      <c r="A245" t="s">
        <v>5077</v>
      </c>
      <c r="B245" s="7">
        <v>45891</v>
      </c>
      <c r="C245" t="s">
        <v>4827</v>
      </c>
      <c r="D245" t="s">
        <v>4830</v>
      </c>
      <c r="E245" t="s">
        <v>4851</v>
      </c>
      <c r="F245">
        <v>3014</v>
      </c>
      <c r="G245">
        <v>2628.3</v>
      </c>
      <c r="H245">
        <v>370.3</v>
      </c>
      <c r="I245">
        <v>15.4</v>
      </c>
      <c r="J245" s="13">
        <f t="shared" si="12"/>
        <v>0.87203052422030525</v>
      </c>
      <c r="K245" s="10" t="str">
        <f t="shared" si="13"/>
        <v>2025-08</v>
      </c>
      <c r="L245" s="10" t="str">
        <f t="shared" si="14"/>
        <v/>
      </c>
      <c r="M245" s="10" t="str">
        <f t="shared" si="15"/>
        <v/>
      </c>
    </row>
    <row r="246" spans="1:13" x14ac:dyDescent="0.3">
      <c r="A246" t="s">
        <v>5078</v>
      </c>
      <c r="B246" s="7">
        <v>45892</v>
      </c>
      <c r="C246" t="s">
        <v>4823</v>
      </c>
      <c r="D246" t="s">
        <v>4824</v>
      </c>
      <c r="E246" t="s">
        <v>4831</v>
      </c>
      <c r="F246">
        <v>2850</v>
      </c>
      <c r="G246">
        <v>2466.1</v>
      </c>
      <c r="H246">
        <v>340</v>
      </c>
      <c r="I246">
        <v>43.9</v>
      </c>
      <c r="J246" s="13">
        <f t="shared" si="12"/>
        <v>0.86529824561403501</v>
      </c>
      <c r="K246" s="10" t="str">
        <f t="shared" si="13"/>
        <v>2025-08</v>
      </c>
      <c r="L246" s="10" t="str">
        <f t="shared" si="14"/>
        <v/>
      </c>
      <c r="M246" s="10" t="str">
        <f t="shared" si="15"/>
        <v/>
      </c>
    </row>
    <row r="247" spans="1:13" x14ac:dyDescent="0.3">
      <c r="A247" t="s">
        <v>5079</v>
      </c>
      <c r="B247" s="7">
        <v>45892</v>
      </c>
      <c r="C247" t="s">
        <v>4827</v>
      </c>
      <c r="D247" t="s">
        <v>4830</v>
      </c>
      <c r="E247" t="s">
        <v>4838</v>
      </c>
      <c r="F247">
        <v>3021</v>
      </c>
      <c r="G247">
        <v>2587.1</v>
      </c>
      <c r="H247">
        <v>367.6</v>
      </c>
      <c r="I247">
        <v>66.3</v>
      </c>
      <c r="J247" s="13">
        <f t="shared" si="12"/>
        <v>0.85637206223104934</v>
      </c>
      <c r="K247" s="10" t="str">
        <f t="shared" si="13"/>
        <v>2025-08</v>
      </c>
      <c r="L247" s="10" t="str">
        <f t="shared" si="14"/>
        <v/>
      </c>
      <c r="M247" s="10" t="str">
        <f t="shared" si="15"/>
        <v/>
      </c>
    </row>
    <row r="248" spans="1:13" x14ac:dyDescent="0.3">
      <c r="A248" t="s">
        <v>5080</v>
      </c>
      <c r="B248" s="7">
        <v>45894</v>
      </c>
      <c r="C248" t="s">
        <v>4823</v>
      </c>
      <c r="D248" t="s">
        <v>4824</v>
      </c>
      <c r="E248" t="s">
        <v>4845</v>
      </c>
      <c r="F248">
        <v>2694</v>
      </c>
      <c r="G248">
        <v>2341.6999999999998</v>
      </c>
      <c r="H248">
        <v>305.3</v>
      </c>
      <c r="I248">
        <v>47</v>
      </c>
      <c r="J248" s="13">
        <f t="shared" si="12"/>
        <v>0.86922791388270226</v>
      </c>
      <c r="K248" s="10" t="str">
        <f t="shared" si="13"/>
        <v>2025-08</v>
      </c>
      <c r="L248" s="10" t="str">
        <f t="shared" si="14"/>
        <v/>
      </c>
      <c r="M248" s="10" t="str">
        <f t="shared" si="15"/>
        <v/>
      </c>
    </row>
    <row r="249" spans="1:13" x14ac:dyDescent="0.3">
      <c r="A249" t="s">
        <v>5081</v>
      </c>
      <c r="B249" s="7">
        <v>45894</v>
      </c>
      <c r="C249" t="s">
        <v>4827</v>
      </c>
      <c r="D249" t="s">
        <v>4824</v>
      </c>
      <c r="E249" t="s">
        <v>4831</v>
      </c>
      <c r="F249">
        <v>2619</v>
      </c>
      <c r="G249">
        <v>2308.1</v>
      </c>
      <c r="H249">
        <v>273.7</v>
      </c>
      <c r="I249">
        <v>37.200000000000003</v>
      </c>
      <c r="J249" s="13">
        <f t="shared" si="12"/>
        <v>0.88129056891943491</v>
      </c>
      <c r="K249" s="10" t="str">
        <f t="shared" si="13"/>
        <v>2025-08</v>
      </c>
      <c r="L249" s="10" t="str">
        <f t="shared" si="14"/>
        <v/>
      </c>
      <c r="M249" s="10" t="str">
        <f t="shared" si="15"/>
        <v/>
      </c>
    </row>
    <row r="250" spans="1:13" x14ac:dyDescent="0.3">
      <c r="A250" t="s">
        <v>5082</v>
      </c>
      <c r="B250" s="7">
        <v>45895</v>
      </c>
      <c r="C250" t="s">
        <v>4823</v>
      </c>
      <c r="D250" t="s">
        <v>4830</v>
      </c>
      <c r="E250" t="s">
        <v>4851</v>
      </c>
      <c r="F250">
        <v>2341</v>
      </c>
      <c r="G250">
        <v>1982.3</v>
      </c>
      <c r="H250">
        <v>251.3</v>
      </c>
      <c r="I250">
        <v>107.4</v>
      </c>
      <c r="J250" s="13">
        <f t="shared" si="12"/>
        <v>0.84677488252883382</v>
      </c>
      <c r="K250" s="10" t="str">
        <f t="shared" si="13"/>
        <v>2025-08</v>
      </c>
      <c r="L250" s="10" t="str">
        <f t="shared" si="14"/>
        <v/>
      </c>
      <c r="M250" s="10" t="str">
        <f t="shared" si="15"/>
        <v/>
      </c>
    </row>
    <row r="251" spans="1:13" x14ac:dyDescent="0.3">
      <c r="A251" t="s">
        <v>5083</v>
      </c>
      <c r="B251" s="7">
        <v>45895</v>
      </c>
      <c r="C251" t="s">
        <v>4827</v>
      </c>
      <c r="D251" t="s">
        <v>4830</v>
      </c>
      <c r="E251" t="s">
        <v>4825</v>
      </c>
      <c r="F251">
        <v>3159</v>
      </c>
      <c r="G251">
        <v>2791.3</v>
      </c>
      <c r="H251">
        <v>377.2</v>
      </c>
      <c r="I251">
        <v>-9.5</v>
      </c>
      <c r="J251" s="13">
        <f t="shared" si="12"/>
        <v>0.88360240582462812</v>
      </c>
      <c r="K251" s="10" t="str">
        <f t="shared" si="13"/>
        <v>2025-08</v>
      </c>
      <c r="L251" s="10" t="str">
        <f t="shared" si="14"/>
        <v/>
      </c>
      <c r="M251" s="10" t="str">
        <f t="shared" si="15"/>
        <v/>
      </c>
    </row>
    <row r="252" spans="1:13" x14ac:dyDescent="0.3">
      <c r="A252" t="s">
        <v>5084</v>
      </c>
      <c r="B252" s="7">
        <v>45896</v>
      </c>
      <c r="C252" t="s">
        <v>4823</v>
      </c>
      <c r="D252" t="s">
        <v>4830</v>
      </c>
      <c r="E252" t="s">
        <v>4831</v>
      </c>
      <c r="F252">
        <v>2620</v>
      </c>
      <c r="G252">
        <v>2299</v>
      </c>
      <c r="H252">
        <v>313.10000000000002</v>
      </c>
      <c r="I252">
        <v>7.9</v>
      </c>
      <c r="J252" s="13">
        <f t="shared" si="12"/>
        <v>0.87748091603053435</v>
      </c>
      <c r="K252" s="10" t="str">
        <f t="shared" si="13"/>
        <v>2025-08</v>
      </c>
      <c r="L252" s="10" t="str">
        <f t="shared" si="14"/>
        <v/>
      </c>
      <c r="M252" s="10" t="str">
        <f t="shared" si="15"/>
        <v/>
      </c>
    </row>
    <row r="253" spans="1:13" x14ac:dyDescent="0.3">
      <c r="A253" t="s">
        <v>5085</v>
      </c>
      <c r="B253" s="7">
        <v>45896</v>
      </c>
      <c r="C253" t="s">
        <v>4827</v>
      </c>
      <c r="D253" t="s">
        <v>4830</v>
      </c>
      <c r="E253" t="s">
        <v>4825</v>
      </c>
      <c r="F253">
        <v>2670</v>
      </c>
      <c r="G253">
        <v>2776.8</v>
      </c>
      <c r="H253">
        <v>291.10000000000002</v>
      </c>
      <c r="I253">
        <v>-397.9</v>
      </c>
      <c r="J253" s="13">
        <f t="shared" si="12"/>
        <v>1.04</v>
      </c>
      <c r="K253" s="10" t="str">
        <f t="shared" si="13"/>
        <v>2025-08</v>
      </c>
      <c r="L253" s="10" t="str">
        <f t="shared" si="14"/>
        <v/>
      </c>
      <c r="M253" s="10" t="str">
        <f t="shared" si="15"/>
        <v>FLAG</v>
      </c>
    </row>
    <row r="254" spans="1:13" x14ac:dyDescent="0.3">
      <c r="A254" t="s">
        <v>5086</v>
      </c>
      <c r="B254" s="7">
        <v>45897</v>
      </c>
      <c r="C254" t="s">
        <v>4823</v>
      </c>
      <c r="D254" t="s">
        <v>4824</v>
      </c>
      <c r="E254" t="s">
        <v>4838</v>
      </c>
      <c r="F254">
        <v>2655</v>
      </c>
      <c r="G254">
        <v>2316</v>
      </c>
      <c r="H254">
        <v>295.3</v>
      </c>
      <c r="I254">
        <v>43.7</v>
      </c>
      <c r="J254" s="13">
        <f t="shared" si="12"/>
        <v>0.87231638418079094</v>
      </c>
      <c r="K254" s="10" t="str">
        <f t="shared" si="13"/>
        <v>2025-08</v>
      </c>
      <c r="L254" s="10" t="str">
        <f t="shared" si="14"/>
        <v/>
      </c>
      <c r="M254" s="10" t="str">
        <f t="shared" si="15"/>
        <v/>
      </c>
    </row>
    <row r="255" spans="1:13" x14ac:dyDescent="0.3">
      <c r="A255" t="s">
        <v>5087</v>
      </c>
      <c r="B255" s="7">
        <v>45897</v>
      </c>
      <c r="C255" t="s">
        <v>4827</v>
      </c>
      <c r="D255" t="s">
        <v>4824</v>
      </c>
      <c r="E255" t="s">
        <v>4851</v>
      </c>
      <c r="F255">
        <v>2118</v>
      </c>
      <c r="G255">
        <v>1835.5</v>
      </c>
      <c r="H255">
        <v>249.8</v>
      </c>
      <c r="I255">
        <v>32.700000000000003</v>
      </c>
      <c r="J255" s="13">
        <f t="shared" si="12"/>
        <v>0.86661945231350335</v>
      </c>
      <c r="K255" s="10" t="str">
        <f t="shared" si="13"/>
        <v>2025-08</v>
      </c>
      <c r="L255" s="10" t="str">
        <f t="shared" si="14"/>
        <v/>
      </c>
      <c r="M255" s="10" t="str">
        <f t="shared" si="15"/>
        <v/>
      </c>
    </row>
    <row r="256" spans="1:13" x14ac:dyDescent="0.3">
      <c r="A256" t="s">
        <v>5088</v>
      </c>
      <c r="B256" s="7">
        <v>45898</v>
      </c>
      <c r="C256" t="s">
        <v>4823</v>
      </c>
      <c r="D256" t="s">
        <v>4830</v>
      </c>
      <c r="E256" t="s">
        <v>4838</v>
      </c>
      <c r="F256">
        <v>3018</v>
      </c>
      <c r="G256">
        <v>2668.7</v>
      </c>
      <c r="H256">
        <v>341.3</v>
      </c>
      <c r="I256">
        <v>8</v>
      </c>
      <c r="J256" s="13">
        <f t="shared" si="12"/>
        <v>0.88426110006626901</v>
      </c>
      <c r="K256" s="10" t="str">
        <f t="shared" si="13"/>
        <v>2025-08</v>
      </c>
      <c r="L256" s="10" t="str">
        <f t="shared" si="14"/>
        <v/>
      </c>
      <c r="M256" s="10" t="str">
        <f t="shared" si="15"/>
        <v/>
      </c>
    </row>
    <row r="257" spans="1:13" x14ac:dyDescent="0.3">
      <c r="A257" t="s">
        <v>5089</v>
      </c>
      <c r="B257" s="7">
        <v>45898</v>
      </c>
      <c r="C257" t="s">
        <v>4827</v>
      </c>
      <c r="D257" t="s">
        <v>4830</v>
      </c>
      <c r="E257" t="s">
        <v>4828</v>
      </c>
      <c r="F257">
        <v>1824</v>
      </c>
      <c r="G257">
        <v>1587</v>
      </c>
      <c r="H257">
        <v>190.7</v>
      </c>
      <c r="I257">
        <v>46.3</v>
      </c>
      <c r="J257" s="13">
        <f t="shared" si="12"/>
        <v>0.87006578947368418</v>
      </c>
      <c r="K257" s="10" t="str">
        <f t="shared" si="13"/>
        <v>2025-08</v>
      </c>
      <c r="L257" s="10" t="str">
        <f t="shared" si="14"/>
        <v/>
      </c>
      <c r="M257" s="10" t="str">
        <f t="shared" si="15"/>
        <v/>
      </c>
    </row>
    <row r="258" spans="1:13" x14ac:dyDescent="0.3">
      <c r="A258" t="s">
        <v>5090</v>
      </c>
      <c r="B258" s="7">
        <v>45899</v>
      </c>
      <c r="C258" t="s">
        <v>4823</v>
      </c>
      <c r="D258" t="s">
        <v>4824</v>
      </c>
      <c r="E258" t="s">
        <v>4861</v>
      </c>
      <c r="F258">
        <v>1980</v>
      </c>
      <c r="G258">
        <v>1738.5</v>
      </c>
      <c r="H258">
        <v>215.4</v>
      </c>
      <c r="I258">
        <v>26.1</v>
      </c>
      <c r="J258" s="13">
        <f t="shared" si="12"/>
        <v>0.87803030303030305</v>
      </c>
      <c r="K258" s="10" t="str">
        <f t="shared" si="13"/>
        <v>2025-08</v>
      </c>
      <c r="L258" s="10" t="str">
        <f t="shared" si="14"/>
        <v/>
      </c>
      <c r="M258" s="10" t="str">
        <f t="shared" si="15"/>
        <v/>
      </c>
    </row>
    <row r="259" spans="1:13" x14ac:dyDescent="0.3">
      <c r="A259" t="s">
        <v>5091</v>
      </c>
      <c r="B259" s="7">
        <v>45899</v>
      </c>
      <c r="C259" t="s">
        <v>4827</v>
      </c>
      <c r="D259" t="s">
        <v>4824</v>
      </c>
      <c r="E259" t="s">
        <v>4825</v>
      </c>
      <c r="F259">
        <v>2660</v>
      </c>
      <c r="G259">
        <v>2279.9</v>
      </c>
      <c r="H259">
        <v>287.10000000000002</v>
      </c>
      <c r="I259">
        <v>93</v>
      </c>
      <c r="J259" s="13">
        <f t="shared" si="12"/>
        <v>0.85710526315789481</v>
      </c>
      <c r="K259" s="10" t="str">
        <f t="shared" si="13"/>
        <v>2025-08</v>
      </c>
      <c r="L259" s="10" t="str">
        <f t="shared" si="14"/>
        <v/>
      </c>
      <c r="M259" s="10" t="str">
        <f t="shared" si="15"/>
        <v/>
      </c>
    </row>
    <row r="260" spans="1:13" x14ac:dyDescent="0.3">
      <c r="A260" t="s">
        <v>5092</v>
      </c>
      <c r="B260" s="7">
        <v>45901</v>
      </c>
      <c r="C260" t="s">
        <v>4823</v>
      </c>
      <c r="D260" t="s">
        <v>4824</v>
      </c>
      <c r="E260" t="s">
        <v>4861</v>
      </c>
      <c r="F260">
        <v>1937</v>
      </c>
      <c r="G260">
        <v>1692.5</v>
      </c>
      <c r="H260">
        <v>193.1</v>
      </c>
      <c r="I260">
        <v>51.4</v>
      </c>
      <c r="J260" s="13">
        <f t="shared" ref="J260:J323" si="16">G260/F260</f>
        <v>0.87377387712958188</v>
      </c>
      <c r="K260" s="10" t="str">
        <f t="shared" ref="K260:K323" si="17">TEXT(B260,"yyyy-mm")</f>
        <v>2025-09</v>
      </c>
      <c r="L260" s="10" t="str">
        <f t="shared" ref="L260:L323" si="18">IF(J260&lt;82%,"FLAG","")</f>
        <v/>
      </c>
      <c r="M260" s="10" t="str">
        <f t="shared" ref="M260:M323" si="19">IF(G260&gt;F260,"FLAG","")</f>
        <v/>
      </c>
    </row>
    <row r="261" spans="1:13" x14ac:dyDescent="0.3">
      <c r="A261" t="s">
        <v>5093</v>
      </c>
      <c r="B261" s="7">
        <v>45901</v>
      </c>
      <c r="C261" t="s">
        <v>4827</v>
      </c>
      <c r="D261" t="s">
        <v>4824</v>
      </c>
      <c r="E261" t="s">
        <v>4861</v>
      </c>
      <c r="F261">
        <v>2683</v>
      </c>
      <c r="G261">
        <v>2273.3000000000002</v>
      </c>
      <c r="H261">
        <v>287.3</v>
      </c>
      <c r="I261">
        <v>122.4</v>
      </c>
      <c r="J261" s="13">
        <f t="shared" si="16"/>
        <v>0.8472978009690646</v>
      </c>
      <c r="K261" s="10" t="str">
        <f t="shared" si="17"/>
        <v>2025-09</v>
      </c>
      <c r="L261" s="10" t="str">
        <f t="shared" si="18"/>
        <v/>
      </c>
      <c r="M261" s="10" t="str">
        <f t="shared" si="19"/>
        <v/>
      </c>
    </row>
    <row r="262" spans="1:13" x14ac:dyDescent="0.3">
      <c r="A262" t="s">
        <v>5094</v>
      </c>
      <c r="B262" s="7">
        <v>45902</v>
      </c>
      <c r="C262" t="s">
        <v>4823</v>
      </c>
      <c r="D262" t="s">
        <v>4830</v>
      </c>
      <c r="E262" t="s">
        <v>4834</v>
      </c>
      <c r="F262">
        <v>1814</v>
      </c>
      <c r="G262">
        <v>1538.8</v>
      </c>
      <c r="H262">
        <v>204.8</v>
      </c>
      <c r="I262">
        <v>70.400000000000006</v>
      </c>
      <c r="J262" s="13">
        <f t="shared" si="16"/>
        <v>0.84829106945975741</v>
      </c>
      <c r="K262" s="10" t="str">
        <f t="shared" si="17"/>
        <v>2025-09</v>
      </c>
      <c r="L262" s="10" t="str">
        <f t="shared" si="18"/>
        <v/>
      </c>
      <c r="M262" s="10" t="str">
        <f t="shared" si="19"/>
        <v/>
      </c>
    </row>
    <row r="263" spans="1:13" x14ac:dyDescent="0.3">
      <c r="A263" t="s">
        <v>5095</v>
      </c>
      <c r="B263" s="7">
        <v>45902</v>
      </c>
      <c r="C263" t="s">
        <v>4827</v>
      </c>
      <c r="D263" t="s">
        <v>4830</v>
      </c>
      <c r="E263" t="s">
        <v>4868</v>
      </c>
      <c r="F263">
        <v>2143</v>
      </c>
      <c r="G263">
        <v>1859.5</v>
      </c>
      <c r="H263">
        <v>246.8</v>
      </c>
      <c r="I263">
        <v>36.700000000000003</v>
      </c>
      <c r="J263" s="13">
        <f t="shared" si="16"/>
        <v>0.86770881941203915</v>
      </c>
      <c r="K263" s="10" t="str">
        <f t="shared" si="17"/>
        <v>2025-09</v>
      </c>
      <c r="L263" s="10" t="str">
        <f t="shared" si="18"/>
        <v/>
      </c>
      <c r="M263" s="10" t="str">
        <f t="shared" si="19"/>
        <v/>
      </c>
    </row>
    <row r="264" spans="1:13" x14ac:dyDescent="0.3">
      <c r="A264" t="s">
        <v>5096</v>
      </c>
      <c r="B264" s="7">
        <v>45903</v>
      </c>
      <c r="C264" t="s">
        <v>4823</v>
      </c>
      <c r="D264" t="s">
        <v>4830</v>
      </c>
      <c r="E264" t="s">
        <v>4828</v>
      </c>
      <c r="F264">
        <v>2952</v>
      </c>
      <c r="G264">
        <v>2560.1999999999998</v>
      </c>
      <c r="H264">
        <v>352.8</v>
      </c>
      <c r="I264">
        <v>39</v>
      </c>
      <c r="J264" s="13">
        <f t="shared" si="16"/>
        <v>0.86727642276422756</v>
      </c>
      <c r="K264" s="10" t="str">
        <f t="shared" si="17"/>
        <v>2025-09</v>
      </c>
      <c r="L264" s="10" t="str">
        <f t="shared" si="18"/>
        <v/>
      </c>
      <c r="M264" s="10" t="str">
        <f t="shared" si="19"/>
        <v/>
      </c>
    </row>
    <row r="265" spans="1:13" x14ac:dyDescent="0.3">
      <c r="A265" t="s">
        <v>5097</v>
      </c>
      <c r="B265" s="7">
        <v>45903</v>
      </c>
      <c r="C265" t="s">
        <v>4827</v>
      </c>
      <c r="D265" t="s">
        <v>4824</v>
      </c>
      <c r="E265" t="s">
        <v>4861</v>
      </c>
      <c r="F265">
        <v>2631</v>
      </c>
      <c r="G265">
        <v>2274.6999999999998</v>
      </c>
      <c r="H265">
        <v>260.8</v>
      </c>
      <c r="I265">
        <v>95.5</v>
      </c>
      <c r="J265" s="13">
        <f t="shared" si="16"/>
        <v>0.8645762067654883</v>
      </c>
      <c r="K265" s="10" t="str">
        <f t="shared" si="17"/>
        <v>2025-09</v>
      </c>
      <c r="L265" s="10" t="str">
        <f t="shared" si="18"/>
        <v/>
      </c>
      <c r="M265" s="10" t="str">
        <f t="shared" si="19"/>
        <v/>
      </c>
    </row>
    <row r="266" spans="1:13" x14ac:dyDescent="0.3">
      <c r="A266" t="s">
        <v>5098</v>
      </c>
      <c r="B266" s="7">
        <v>45904</v>
      </c>
      <c r="C266" t="s">
        <v>4823</v>
      </c>
      <c r="D266" t="s">
        <v>4830</v>
      </c>
      <c r="E266" t="s">
        <v>4825</v>
      </c>
      <c r="F266">
        <v>2641</v>
      </c>
      <c r="G266">
        <v>2330.4</v>
      </c>
      <c r="H266">
        <v>297</v>
      </c>
      <c r="I266">
        <v>13.6</v>
      </c>
      <c r="J266" s="13">
        <f t="shared" si="16"/>
        <v>0.88239303294206739</v>
      </c>
      <c r="K266" s="10" t="str">
        <f t="shared" si="17"/>
        <v>2025-09</v>
      </c>
      <c r="L266" s="10" t="str">
        <f t="shared" si="18"/>
        <v/>
      </c>
      <c r="M266" s="10" t="str">
        <f t="shared" si="19"/>
        <v/>
      </c>
    </row>
    <row r="267" spans="1:13" x14ac:dyDescent="0.3">
      <c r="A267" t="s">
        <v>5099</v>
      </c>
      <c r="B267" s="7">
        <v>45904</v>
      </c>
      <c r="C267" t="s">
        <v>4827</v>
      </c>
      <c r="D267" t="s">
        <v>4824</v>
      </c>
      <c r="E267" t="s">
        <v>4841</v>
      </c>
      <c r="F267">
        <v>2137</v>
      </c>
      <c r="G267">
        <v>1850.4</v>
      </c>
      <c r="H267">
        <v>231.3</v>
      </c>
      <c r="I267">
        <v>55.3</v>
      </c>
      <c r="J267" s="13">
        <f t="shared" si="16"/>
        <v>0.86588675713617225</v>
      </c>
      <c r="K267" s="10" t="str">
        <f t="shared" si="17"/>
        <v>2025-09</v>
      </c>
      <c r="L267" s="10" t="str">
        <f t="shared" si="18"/>
        <v/>
      </c>
      <c r="M267" s="10" t="str">
        <f t="shared" si="19"/>
        <v/>
      </c>
    </row>
    <row r="268" spans="1:13" x14ac:dyDescent="0.3">
      <c r="A268" t="s">
        <v>5100</v>
      </c>
      <c r="B268" s="7">
        <v>45905</v>
      </c>
      <c r="C268" t="s">
        <v>4823</v>
      </c>
      <c r="D268" t="s">
        <v>4824</v>
      </c>
      <c r="E268" t="s">
        <v>4834</v>
      </c>
      <c r="F268">
        <v>2265</v>
      </c>
      <c r="G268">
        <v>1944.1</v>
      </c>
      <c r="H268">
        <v>292.10000000000002</v>
      </c>
      <c r="I268">
        <v>28.8</v>
      </c>
      <c r="J268" s="13">
        <f t="shared" si="16"/>
        <v>0.85832229580573949</v>
      </c>
      <c r="K268" s="10" t="str">
        <f t="shared" si="17"/>
        <v>2025-09</v>
      </c>
      <c r="L268" s="10" t="str">
        <f t="shared" si="18"/>
        <v/>
      </c>
      <c r="M268" s="10" t="str">
        <f t="shared" si="19"/>
        <v/>
      </c>
    </row>
    <row r="269" spans="1:13" x14ac:dyDescent="0.3">
      <c r="A269" t="s">
        <v>5101</v>
      </c>
      <c r="B269" s="7">
        <v>45905</v>
      </c>
      <c r="C269" t="s">
        <v>4827</v>
      </c>
      <c r="D269" t="s">
        <v>4830</v>
      </c>
      <c r="E269" t="s">
        <v>4828</v>
      </c>
      <c r="F269">
        <v>1926</v>
      </c>
      <c r="G269">
        <v>1673.7</v>
      </c>
      <c r="H269">
        <v>237.7</v>
      </c>
      <c r="I269">
        <v>14.6</v>
      </c>
      <c r="J269" s="13">
        <f t="shared" si="16"/>
        <v>0.86900311526479757</v>
      </c>
      <c r="K269" s="10" t="str">
        <f t="shared" si="17"/>
        <v>2025-09</v>
      </c>
      <c r="L269" s="10" t="str">
        <f t="shared" si="18"/>
        <v/>
      </c>
      <c r="M269" s="10" t="str">
        <f t="shared" si="19"/>
        <v/>
      </c>
    </row>
    <row r="270" spans="1:13" x14ac:dyDescent="0.3">
      <c r="A270" t="s">
        <v>5102</v>
      </c>
      <c r="B270" s="7">
        <v>45906</v>
      </c>
      <c r="C270" t="s">
        <v>4823</v>
      </c>
      <c r="D270" t="s">
        <v>4824</v>
      </c>
      <c r="E270" t="s">
        <v>4845</v>
      </c>
      <c r="F270">
        <v>2522</v>
      </c>
      <c r="G270">
        <v>2196.9</v>
      </c>
      <c r="H270">
        <v>288.89999999999998</v>
      </c>
      <c r="I270">
        <v>36.200000000000003</v>
      </c>
      <c r="J270" s="13">
        <f t="shared" si="16"/>
        <v>0.87109436954797781</v>
      </c>
      <c r="K270" s="10" t="str">
        <f t="shared" si="17"/>
        <v>2025-09</v>
      </c>
      <c r="L270" s="10" t="str">
        <f t="shared" si="18"/>
        <v/>
      </c>
      <c r="M270" s="10" t="str">
        <f t="shared" si="19"/>
        <v/>
      </c>
    </row>
    <row r="271" spans="1:13" x14ac:dyDescent="0.3">
      <c r="A271" t="s">
        <v>5103</v>
      </c>
      <c r="B271" s="7">
        <v>45906</v>
      </c>
      <c r="C271" t="s">
        <v>4827</v>
      </c>
      <c r="D271" t="s">
        <v>4824</v>
      </c>
      <c r="E271" t="s">
        <v>4831</v>
      </c>
      <c r="F271">
        <v>2768</v>
      </c>
      <c r="G271">
        <v>2371.9</v>
      </c>
      <c r="H271">
        <v>330.7</v>
      </c>
      <c r="I271">
        <v>65.400000000000006</v>
      </c>
      <c r="J271" s="13">
        <f t="shared" si="16"/>
        <v>0.85690028901734105</v>
      </c>
      <c r="K271" s="10" t="str">
        <f t="shared" si="17"/>
        <v>2025-09</v>
      </c>
      <c r="L271" s="10" t="str">
        <f t="shared" si="18"/>
        <v/>
      </c>
      <c r="M271" s="10" t="str">
        <f t="shared" si="19"/>
        <v/>
      </c>
    </row>
    <row r="272" spans="1:13" x14ac:dyDescent="0.3">
      <c r="A272" t="s">
        <v>5104</v>
      </c>
      <c r="B272" s="7">
        <v>45908</v>
      </c>
      <c r="C272" t="s">
        <v>4823</v>
      </c>
      <c r="D272" t="s">
        <v>4824</v>
      </c>
      <c r="E272" t="s">
        <v>4825</v>
      </c>
      <c r="F272">
        <v>3132</v>
      </c>
      <c r="G272">
        <v>2741.8</v>
      </c>
      <c r="H272">
        <v>401.7</v>
      </c>
      <c r="I272">
        <v>-11.5</v>
      </c>
      <c r="J272" s="13">
        <f t="shared" si="16"/>
        <v>0.87541507024265652</v>
      </c>
      <c r="K272" s="10" t="str">
        <f t="shared" si="17"/>
        <v>2025-09</v>
      </c>
      <c r="L272" s="10" t="str">
        <f t="shared" si="18"/>
        <v/>
      </c>
      <c r="M272" s="10" t="str">
        <f t="shared" si="19"/>
        <v/>
      </c>
    </row>
    <row r="273" spans="1:13" x14ac:dyDescent="0.3">
      <c r="A273" t="s">
        <v>5105</v>
      </c>
      <c r="B273" s="7">
        <v>45908</v>
      </c>
      <c r="C273" t="s">
        <v>4827</v>
      </c>
      <c r="D273" t="s">
        <v>4830</v>
      </c>
      <c r="E273" t="s">
        <v>4868</v>
      </c>
      <c r="F273">
        <v>2785</v>
      </c>
      <c r="G273">
        <v>2896.4</v>
      </c>
      <c r="H273">
        <v>356.2</v>
      </c>
      <c r="I273">
        <v>-467.6</v>
      </c>
      <c r="J273" s="13">
        <f t="shared" si="16"/>
        <v>1.04</v>
      </c>
      <c r="K273" s="10" t="str">
        <f t="shared" si="17"/>
        <v>2025-09</v>
      </c>
      <c r="L273" s="10" t="str">
        <f t="shared" si="18"/>
        <v/>
      </c>
      <c r="M273" s="10" t="str">
        <f t="shared" si="19"/>
        <v>FLAG</v>
      </c>
    </row>
    <row r="274" spans="1:13" x14ac:dyDescent="0.3">
      <c r="A274" t="s">
        <v>5106</v>
      </c>
      <c r="B274" s="7">
        <v>45909</v>
      </c>
      <c r="C274" t="s">
        <v>4823</v>
      </c>
      <c r="D274" t="s">
        <v>4830</v>
      </c>
      <c r="E274" t="s">
        <v>4851</v>
      </c>
      <c r="F274">
        <v>3173</v>
      </c>
      <c r="G274">
        <v>2753.8</v>
      </c>
      <c r="H274">
        <v>408.4</v>
      </c>
      <c r="I274">
        <v>10.8</v>
      </c>
      <c r="J274" s="13">
        <f t="shared" si="16"/>
        <v>0.86788528206744409</v>
      </c>
      <c r="K274" s="10" t="str">
        <f t="shared" si="17"/>
        <v>2025-09</v>
      </c>
      <c r="L274" s="10" t="str">
        <f t="shared" si="18"/>
        <v/>
      </c>
      <c r="M274" s="10" t="str">
        <f t="shared" si="19"/>
        <v/>
      </c>
    </row>
    <row r="275" spans="1:13" x14ac:dyDescent="0.3">
      <c r="A275" t="s">
        <v>5107</v>
      </c>
      <c r="B275" s="7">
        <v>45909</v>
      </c>
      <c r="C275" t="s">
        <v>4827</v>
      </c>
      <c r="D275" t="s">
        <v>4824</v>
      </c>
      <c r="E275" t="s">
        <v>4828</v>
      </c>
      <c r="F275">
        <v>2148</v>
      </c>
      <c r="G275">
        <v>1833.3</v>
      </c>
      <c r="H275">
        <v>251.4</v>
      </c>
      <c r="I275">
        <v>63.3</v>
      </c>
      <c r="J275" s="13">
        <f t="shared" si="16"/>
        <v>0.85349162011173185</v>
      </c>
      <c r="K275" s="10" t="str">
        <f t="shared" si="17"/>
        <v>2025-09</v>
      </c>
      <c r="L275" s="10" t="str">
        <f t="shared" si="18"/>
        <v/>
      </c>
      <c r="M275" s="10" t="str">
        <f t="shared" si="19"/>
        <v/>
      </c>
    </row>
    <row r="276" spans="1:13" x14ac:dyDescent="0.3">
      <c r="A276" t="s">
        <v>5108</v>
      </c>
      <c r="B276" s="7">
        <v>45910</v>
      </c>
      <c r="C276" t="s">
        <v>4823</v>
      </c>
      <c r="D276" t="s">
        <v>4824</v>
      </c>
      <c r="E276" t="s">
        <v>4834</v>
      </c>
      <c r="F276">
        <v>3137</v>
      </c>
      <c r="G276">
        <v>2768.8</v>
      </c>
      <c r="H276">
        <v>373.4</v>
      </c>
      <c r="I276">
        <v>-5.2</v>
      </c>
      <c r="J276" s="13">
        <f t="shared" si="16"/>
        <v>0.8826267134204655</v>
      </c>
      <c r="K276" s="10" t="str">
        <f t="shared" si="17"/>
        <v>2025-09</v>
      </c>
      <c r="L276" s="10" t="str">
        <f t="shared" si="18"/>
        <v/>
      </c>
      <c r="M276" s="10" t="str">
        <f t="shared" si="19"/>
        <v/>
      </c>
    </row>
    <row r="277" spans="1:13" x14ac:dyDescent="0.3">
      <c r="A277" t="s">
        <v>5109</v>
      </c>
      <c r="B277" s="7">
        <v>45910</v>
      </c>
      <c r="C277" t="s">
        <v>4827</v>
      </c>
      <c r="D277" t="s">
        <v>4824</v>
      </c>
      <c r="E277" t="s">
        <v>4845</v>
      </c>
      <c r="F277">
        <v>2986</v>
      </c>
      <c r="G277">
        <v>2535.6</v>
      </c>
      <c r="H277">
        <v>343.1</v>
      </c>
      <c r="I277">
        <v>107.3</v>
      </c>
      <c r="J277" s="13">
        <f t="shared" si="16"/>
        <v>0.84916275954454112</v>
      </c>
      <c r="K277" s="10" t="str">
        <f t="shared" si="17"/>
        <v>2025-09</v>
      </c>
      <c r="L277" s="10" t="str">
        <f t="shared" si="18"/>
        <v/>
      </c>
      <c r="M277" s="10" t="str">
        <f t="shared" si="19"/>
        <v/>
      </c>
    </row>
    <row r="278" spans="1:13" x14ac:dyDescent="0.3">
      <c r="A278" t="s">
        <v>5110</v>
      </c>
      <c r="B278" s="7">
        <v>45911</v>
      </c>
      <c r="C278" t="s">
        <v>4823</v>
      </c>
      <c r="D278" t="s">
        <v>4824</v>
      </c>
      <c r="E278" t="s">
        <v>4861</v>
      </c>
      <c r="F278">
        <v>1833</v>
      </c>
      <c r="G278">
        <v>1589</v>
      </c>
      <c r="H278">
        <v>237.7</v>
      </c>
      <c r="I278">
        <v>6.3</v>
      </c>
      <c r="J278" s="13">
        <f t="shared" si="16"/>
        <v>0.8668848881614839</v>
      </c>
      <c r="K278" s="10" t="str">
        <f t="shared" si="17"/>
        <v>2025-09</v>
      </c>
      <c r="L278" s="10" t="str">
        <f t="shared" si="18"/>
        <v/>
      </c>
      <c r="M278" s="10" t="str">
        <f t="shared" si="19"/>
        <v/>
      </c>
    </row>
    <row r="279" spans="1:13" x14ac:dyDescent="0.3">
      <c r="A279" t="s">
        <v>5111</v>
      </c>
      <c r="B279" s="7">
        <v>45911</v>
      </c>
      <c r="C279" t="s">
        <v>4827</v>
      </c>
      <c r="D279" t="s">
        <v>4830</v>
      </c>
      <c r="E279" t="s">
        <v>4851</v>
      </c>
      <c r="F279">
        <v>2599</v>
      </c>
      <c r="G279">
        <v>2245</v>
      </c>
      <c r="H279">
        <v>302.7</v>
      </c>
      <c r="I279">
        <v>51.3</v>
      </c>
      <c r="J279" s="13">
        <f t="shared" si="16"/>
        <v>0.86379376683339748</v>
      </c>
      <c r="K279" s="10" t="str">
        <f t="shared" si="17"/>
        <v>2025-09</v>
      </c>
      <c r="L279" s="10" t="str">
        <f t="shared" si="18"/>
        <v/>
      </c>
      <c r="M279" s="10" t="str">
        <f t="shared" si="19"/>
        <v/>
      </c>
    </row>
    <row r="280" spans="1:13" x14ac:dyDescent="0.3">
      <c r="A280" t="s">
        <v>5112</v>
      </c>
      <c r="B280" s="7">
        <v>45912</v>
      </c>
      <c r="C280" t="s">
        <v>4823</v>
      </c>
      <c r="D280" t="s">
        <v>4824</v>
      </c>
      <c r="E280" t="s">
        <v>4845</v>
      </c>
      <c r="F280">
        <v>2657</v>
      </c>
      <c r="G280">
        <v>2328.3000000000002</v>
      </c>
      <c r="H280">
        <v>328.5</v>
      </c>
      <c r="I280">
        <v>0.2</v>
      </c>
      <c r="J280" s="13">
        <f t="shared" si="16"/>
        <v>0.87628904779826877</v>
      </c>
      <c r="K280" s="10" t="str">
        <f t="shared" si="17"/>
        <v>2025-09</v>
      </c>
      <c r="L280" s="10" t="str">
        <f t="shared" si="18"/>
        <v/>
      </c>
      <c r="M280" s="10" t="str">
        <f t="shared" si="19"/>
        <v/>
      </c>
    </row>
    <row r="281" spans="1:13" x14ac:dyDescent="0.3">
      <c r="A281" t="s">
        <v>5113</v>
      </c>
      <c r="B281" s="7">
        <v>45912</v>
      </c>
      <c r="C281" t="s">
        <v>4827</v>
      </c>
      <c r="D281" t="s">
        <v>4830</v>
      </c>
      <c r="E281" t="s">
        <v>4831</v>
      </c>
      <c r="F281">
        <v>2938</v>
      </c>
      <c r="G281">
        <v>2536.5</v>
      </c>
      <c r="H281">
        <v>319.89999999999998</v>
      </c>
      <c r="I281">
        <v>81.599999999999994</v>
      </c>
      <c r="J281" s="13">
        <f t="shared" si="16"/>
        <v>0.86334240980258681</v>
      </c>
      <c r="K281" s="10" t="str">
        <f t="shared" si="17"/>
        <v>2025-09</v>
      </c>
      <c r="L281" s="10" t="str">
        <f t="shared" si="18"/>
        <v/>
      </c>
      <c r="M281" s="10" t="str">
        <f t="shared" si="19"/>
        <v/>
      </c>
    </row>
    <row r="282" spans="1:13" x14ac:dyDescent="0.3">
      <c r="A282" t="s">
        <v>5114</v>
      </c>
      <c r="B282" s="7">
        <v>45913</v>
      </c>
      <c r="C282" t="s">
        <v>4823</v>
      </c>
      <c r="D282" t="s">
        <v>4830</v>
      </c>
      <c r="E282" t="s">
        <v>4828</v>
      </c>
      <c r="F282">
        <v>2244</v>
      </c>
      <c r="G282">
        <v>1956.3</v>
      </c>
      <c r="H282">
        <v>283.7</v>
      </c>
      <c r="I282">
        <v>4</v>
      </c>
      <c r="J282" s="13">
        <f t="shared" si="16"/>
        <v>0.87179144385026741</v>
      </c>
      <c r="K282" s="10" t="str">
        <f t="shared" si="17"/>
        <v>2025-09</v>
      </c>
      <c r="L282" s="10" t="str">
        <f t="shared" si="18"/>
        <v/>
      </c>
      <c r="M282" s="10" t="str">
        <f t="shared" si="19"/>
        <v/>
      </c>
    </row>
    <row r="283" spans="1:13" x14ac:dyDescent="0.3">
      <c r="A283" t="s">
        <v>5115</v>
      </c>
      <c r="B283" s="7">
        <v>45913</v>
      </c>
      <c r="C283" t="s">
        <v>4827</v>
      </c>
      <c r="D283" t="s">
        <v>4830</v>
      </c>
      <c r="E283" t="s">
        <v>4834</v>
      </c>
      <c r="F283">
        <v>2356</v>
      </c>
      <c r="G283">
        <v>2081.5</v>
      </c>
      <c r="H283">
        <v>288.60000000000002</v>
      </c>
      <c r="I283">
        <v>-14.1</v>
      </c>
      <c r="J283" s="13">
        <f t="shared" si="16"/>
        <v>0.88348896434634971</v>
      </c>
      <c r="K283" s="10" t="str">
        <f t="shared" si="17"/>
        <v>2025-09</v>
      </c>
      <c r="L283" s="10" t="str">
        <f t="shared" si="18"/>
        <v/>
      </c>
      <c r="M283" s="10" t="str">
        <f t="shared" si="19"/>
        <v/>
      </c>
    </row>
    <row r="284" spans="1:13" x14ac:dyDescent="0.3">
      <c r="A284" t="s">
        <v>5116</v>
      </c>
      <c r="B284" s="7">
        <v>45915</v>
      </c>
      <c r="C284" t="s">
        <v>4823</v>
      </c>
      <c r="D284" t="s">
        <v>4824</v>
      </c>
      <c r="E284" t="s">
        <v>4838</v>
      </c>
      <c r="F284">
        <v>2622</v>
      </c>
      <c r="G284">
        <v>2236.9</v>
      </c>
      <c r="H284">
        <v>269.89999999999998</v>
      </c>
      <c r="I284">
        <v>115.2</v>
      </c>
      <c r="J284" s="13">
        <f t="shared" si="16"/>
        <v>0.85312738367658281</v>
      </c>
      <c r="K284" s="10" t="str">
        <f t="shared" si="17"/>
        <v>2025-09</v>
      </c>
      <c r="L284" s="10" t="str">
        <f t="shared" si="18"/>
        <v/>
      </c>
      <c r="M284" s="10" t="str">
        <f t="shared" si="19"/>
        <v/>
      </c>
    </row>
    <row r="285" spans="1:13" x14ac:dyDescent="0.3">
      <c r="A285" t="s">
        <v>5117</v>
      </c>
      <c r="B285" s="7">
        <v>45915</v>
      </c>
      <c r="C285" t="s">
        <v>4827</v>
      </c>
      <c r="D285" t="s">
        <v>4830</v>
      </c>
      <c r="E285" t="s">
        <v>4831</v>
      </c>
      <c r="F285">
        <v>2668</v>
      </c>
      <c r="G285">
        <v>2333.8000000000002</v>
      </c>
      <c r="H285">
        <v>283.5</v>
      </c>
      <c r="I285">
        <v>50.7</v>
      </c>
      <c r="J285" s="13">
        <f t="shared" si="16"/>
        <v>0.87473763118440784</v>
      </c>
      <c r="K285" s="10" t="str">
        <f t="shared" si="17"/>
        <v>2025-09</v>
      </c>
      <c r="L285" s="10" t="str">
        <f t="shared" si="18"/>
        <v/>
      </c>
      <c r="M285" s="10" t="str">
        <f t="shared" si="19"/>
        <v/>
      </c>
    </row>
    <row r="286" spans="1:13" x14ac:dyDescent="0.3">
      <c r="A286" t="s">
        <v>5118</v>
      </c>
      <c r="B286" s="7">
        <v>45916</v>
      </c>
      <c r="C286" t="s">
        <v>4823</v>
      </c>
      <c r="D286" t="s">
        <v>4824</v>
      </c>
      <c r="E286" t="s">
        <v>4834</v>
      </c>
      <c r="F286">
        <v>2489</v>
      </c>
      <c r="G286">
        <v>2186.1</v>
      </c>
      <c r="H286">
        <v>304.5</v>
      </c>
      <c r="I286">
        <v>-1.6</v>
      </c>
      <c r="J286" s="13">
        <f t="shared" si="16"/>
        <v>0.87830453997589386</v>
      </c>
      <c r="K286" s="10" t="str">
        <f t="shared" si="17"/>
        <v>2025-09</v>
      </c>
      <c r="L286" s="10" t="str">
        <f t="shared" si="18"/>
        <v/>
      </c>
      <c r="M286" s="10" t="str">
        <f t="shared" si="19"/>
        <v/>
      </c>
    </row>
    <row r="287" spans="1:13" x14ac:dyDescent="0.3">
      <c r="A287" t="s">
        <v>5119</v>
      </c>
      <c r="B287" s="7">
        <v>45916</v>
      </c>
      <c r="C287" t="s">
        <v>4827</v>
      </c>
      <c r="D287" t="s">
        <v>4830</v>
      </c>
      <c r="E287" t="s">
        <v>4831</v>
      </c>
      <c r="F287">
        <v>3137</v>
      </c>
      <c r="G287">
        <v>2683.5</v>
      </c>
      <c r="H287">
        <v>363.8</v>
      </c>
      <c r="I287">
        <v>89.7</v>
      </c>
      <c r="J287" s="13">
        <f t="shared" si="16"/>
        <v>0.85543512910423969</v>
      </c>
      <c r="K287" s="10" t="str">
        <f t="shared" si="17"/>
        <v>2025-09</v>
      </c>
      <c r="L287" s="10" t="str">
        <f t="shared" si="18"/>
        <v/>
      </c>
      <c r="M287" s="10" t="str">
        <f t="shared" si="19"/>
        <v/>
      </c>
    </row>
    <row r="288" spans="1:13" x14ac:dyDescent="0.3">
      <c r="A288" t="s">
        <v>5120</v>
      </c>
      <c r="B288" s="7">
        <v>45917</v>
      </c>
      <c r="C288" t="s">
        <v>4823</v>
      </c>
      <c r="D288" t="s">
        <v>4824</v>
      </c>
      <c r="E288" t="s">
        <v>4845</v>
      </c>
      <c r="F288">
        <v>2862</v>
      </c>
      <c r="G288">
        <v>2484.5</v>
      </c>
      <c r="H288">
        <v>273.5</v>
      </c>
      <c r="I288">
        <v>104</v>
      </c>
      <c r="J288" s="13">
        <f t="shared" si="16"/>
        <v>0.86809923130677846</v>
      </c>
      <c r="K288" s="10" t="str">
        <f t="shared" si="17"/>
        <v>2025-09</v>
      </c>
      <c r="L288" s="10" t="str">
        <f t="shared" si="18"/>
        <v/>
      </c>
      <c r="M288" s="10" t="str">
        <f t="shared" si="19"/>
        <v/>
      </c>
    </row>
    <row r="289" spans="1:13" x14ac:dyDescent="0.3">
      <c r="A289" t="s">
        <v>5121</v>
      </c>
      <c r="B289" s="7">
        <v>45917</v>
      </c>
      <c r="C289" t="s">
        <v>4827</v>
      </c>
      <c r="D289" t="s">
        <v>4830</v>
      </c>
      <c r="E289" t="s">
        <v>4838</v>
      </c>
      <c r="F289">
        <v>2673</v>
      </c>
      <c r="G289">
        <v>2350.4</v>
      </c>
      <c r="H289">
        <v>343.8</v>
      </c>
      <c r="I289">
        <v>-21.2</v>
      </c>
      <c r="J289" s="13">
        <f t="shared" si="16"/>
        <v>0.87931163486719044</v>
      </c>
      <c r="K289" s="10" t="str">
        <f t="shared" si="17"/>
        <v>2025-09</v>
      </c>
      <c r="L289" s="10" t="str">
        <f t="shared" si="18"/>
        <v/>
      </c>
      <c r="M289" s="10" t="str">
        <f t="shared" si="19"/>
        <v/>
      </c>
    </row>
    <row r="290" spans="1:13" x14ac:dyDescent="0.3">
      <c r="A290" t="s">
        <v>5122</v>
      </c>
      <c r="B290" s="7">
        <v>45918</v>
      </c>
      <c r="C290" t="s">
        <v>4823</v>
      </c>
      <c r="D290" t="s">
        <v>4824</v>
      </c>
      <c r="E290" t="s">
        <v>4825</v>
      </c>
      <c r="F290">
        <v>2965</v>
      </c>
      <c r="G290">
        <v>2537.8000000000002</v>
      </c>
      <c r="H290">
        <v>284.89999999999998</v>
      </c>
      <c r="I290">
        <v>142.30000000000001</v>
      </c>
      <c r="J290" s="13">
        <f t="shared" si="16"/>
        <v>0.8559190556492412</v>
      </c>
      <c r="K290" s="10" t="str">
        <f t="shared" si="17"/>
        <v>2025-09</v>
      </c>
      <c r="L290" s="10" t="str">
        <f t="shared" si="18"/>
        <v/>
      </c>
      <c r="M290" s="10" t="str">
        <f t="shared" si="19"/>
        <v/>
      </c>
    </row>
    <row r="291" spans="1:13" x14ac:dyDescent="0.3">
      <c r="A291" t="s">
        <v>5123</v>
      </c>
      <c r="B291" s="7">
        <v>45918</v>
      </c>
      <c r="C291" t="s">
        <v>4827</v>
      </c>
      <c r="D291" t="s">
        <v>4824</v>
      </c>
      <c r="E291" t="s">
        <v>4838</v>
      </c>
      <c r="F291">
        <v>1945</v>
      </c>
      <c r="G291">
        <v>1711.7</v>
      </c>
      <c r="H291">
        <v>217.9</v>
      </c>
      <c r="I291">
        <v>15.4</v>
      </c>
      <c r="J291" s="13">
        <f t="shared" si="16"/>
        <v>0.88005141388174812</v>
      </c>
      <c r="K291" s="10" t="str">
        <f t="shared" si="17"/>
        <v>2025-09</v>
      </c>
      <c r="L291" s="10" t="str">
        <f t="shared" si="18"/>
        <v/>
      </c>
      <c r="M291" s="10" t="str">
        <f t="shared" si="19"/>
        <v/>
      </c>
    </row>
    <row r="292" spans="1:13" x14ac:dyDescent="0.3">
      <c r="A292" t="s">
        <v>5124</v>
      </c>
      <c r="B292" s="7">
        <v>45919</v>
      </c>
      <c r="C292" t="s">
        <v>4823</v>
      </c>
      <c r="D292" t="s">
        <v>4824</v>
      </c>
      <c r="E292" t="s">
        <v>4834</v>
      </c>
      <c r="F292">
        <v>2821</v>
      </c>
      <c r="G292">
        <v>2430.6</v>
      </c>
      <c r="H292">
        <v>318.89999999999998</v>
      </c>
      <c r="I292">
        <v>71.5</v>
      </c>
      <c r="J292" s="13">
        <f t="shared" si="16"/>
        <v>0.8616093583835519</v>
      </c>
      <c r="K292" s="10" t="str">
        <f t="shared" si="17"/>
        <v>2025-09</v>
      </c>
      <c r="L292" s="10" t="str">
        <f t="shared" si="18"/>
        <v/>
      </c>
      <c r="M292" s="10" t="str">
        <f t="shared" si="19"/>
        <v/>
      </c>
    </row>
    <row r="293" spans="1:13" x14ac:dyDescent="0.3">
      <c r="A293" t="s">
        <v>5125</v>
      </c>
      <c r="B293" s="7">
        <v>45919</v>
      </c>
      <c r="C293" t="s">
        <v>4827</v>
      </c>
      <c r="D293" t="s">
        <v>4830</v>
      </c>
      <c r="E293" t="s">
        <v>4861</v>
      </c>
      <c r="F293">
        <v>1805</v>
      </c>
      <c r="G293">
        <v>1529</v>
      </c>
      <c r="H293">
        <v>213.7</v>
      </c>
      <c r="I293">
        <v>62.3</v>
      </c>
      <c r="J293" s="13">
        <f t="shared" si="16"/>
        <v>0.84709141274238231</v>
      </c>
      <c r="K293" s="10" t="str">
        <f t="shared" si="17"/>
        <v>2025-09</v>
      </c>
      <c r="L293" s="10" t="str">
        <f t="shared" si="18"/>
        <v/>
      </c>
      <c r="M293" s="10" t="str">
        <f t="shared" si="19"/>
        <v/>
      </c>
    </row>
    <row r="294" spans="1:13" x14ac:dyDescent="0.3">
      <c r="A294" t="s">
        <v>5126</v>
      </c>
      <c r="B294" s="7">
        <v>45920</v>
      </c>
      <c r="C294" t="s">
        <v>4823</v>
      </c>
      <c r="D294" t="s">
        <v>4824</v>
      </c>
      <c r="E294" t="s">
        <v>4845</v>
      </c>
      <c r="F294">
        <v>2481</v>
      </c>
      <c r="G294">
        <v>2134.8000000000002</v>
      </c>
      <c r="H294">
        <v>264.2</v>
      </c>
      <c r="I294">
        <v>82</v>
      </c>
      <c r="J294" s="13">
        <f t="shared" si="16"/>
        <v>0.86045949214026607</v>
      </c>
      <c r="K294" s="10" t="str">
        <f t="shared" si="17"/>
        <v>2025-09</v>
      </c>
      <c r="L294" s="10" t="str">
        <f t="shared" si="18"/>
        <v/>
      </c>
      <c r="M294" s="10" t="str">
        <f t="shared" si="19"/>
        <v/>
      </c>
    </row>
    <row r="295" spans="1:13" x14ac:dyDescent="0.3">
      <c r="A295" t="s">
        <v>5127</v>
      </c>
      <c r="B295" s="7">
        <v>45920</v>
      </c>
      <c r="C295" t="s">
        <v>4827</v>
      </c>
      <c r="D295" t="s">
        <v>4830</v>
      </c>
      <c r="E295" t="s">
        <v>4841</v>
      </c>
      <c r="F295">
        <v>2117</v>
      </c>
      <c r="G295">
        <v>1839.9</v>
      </c>
      <c r="H295">
        <v>252.7</v>
      </c>
      <c r="I295">
        <v>24.4</v>
      </c>
      <c r="J295" s="13">
        <f t="shared" si="16"/>
        <v>0.86910722720831368</v>
      </c>
      <c r="K295" s="10" t="str">
        <f t="shared" si="17"/>
        <v>2025-09</v>
      </c>
      <c r="L295" s="10" t="str">
        <f t="shared" si="18"/>
        <v/>
      </c>
      <c r="M295" s="10" t="str">
        <f t="shared" si="19"/>
        <v/>
      </c>
    </row>
    <row r="296" spans="1:13" x14ac:dyDescent="0.3">
      <c r="A296" t="s">
        <v>5128</v>
      </c>
      <c r="B296" s="7">
        <v>45922</v>
      </c>
      <c r="C296" t="s">
        <v>4823</v>
      </c>
      <c r="D296" t="s">
        <v>4824</v>
      </c>
      <c r="E296" t="s">
        <v>4828</v>
      </c>
      <c r="F296">
        <v>2208</v>
      </c>
      <c r="G296">
        <v>1905.2</v>
      </c>
      <c r="H296">
        <v>276</v>
      </c>
      <c r="I296">
        <v>26.8</v>
      </c>
      <c r="J296" s="13">
        <f t="shared" si="16"/>
        <v>0.86286231884057973</v>
      </c>
      <c r="K296" s="10" t="str">
        <f t="shared" si="17"/>
        <v>2025-09</v>
      </c>
      <c r="L296" s="10" t="str">
        <f t="shared" si="18"/>
        <v/>
      </c>
      <c r="M296" s="10" t="str">
        <f t="shared" si="19"/>
        <v/>
      </c>
    </row>
    <row r="297" spans="1:13" x14ac:dyDescent="0.3">
      <c r="A297" t="s">
        <v>5129</v>
      </c>
      <c r="B297" s="7">
        <v>45922</v>
      </c>
      <c r="C297" t="s">
        <v>4827</v>
      </c>
      <c r="D297" t="s">
        <v>4830</v>
      </c>
      <c r="E297" t="s">
        <v>4825</v>
      </c>
      <c r="F297">
        <v>2664</v>
      </c>
      <c r="G297">
        <v>2328.3000000000002</v>
      </c>
      <c r="H297">
        <v>324.60000000000002</v>
      </c>
      <c r="I297">
        <v>11.1</v>
      </c>
      <c r="J297" s="13">
        <f t="shared" si="16"/>
        <v>0.87398648648648658</v>
      </c>
      <c r="K297" s="10" t="str">
        <f t="shared" si="17"/>
        <v>2025-09</v>
      </c>
      <c r="L297" s="10" t="str">
        <f t="shared" si="18"/>
        <v/>
      </c>
      <c r="M297" s="10" t="str">
        <f t="shared" si="19"/>
        <v/>
      </c>
    </row>
    <row r="298" spans="1:13" x14ac:dyDescent="0.3">
      <c r="A298" t="s">
        <v>5130</v>
      </c>
      <c r="B298" s="7">
        <v>45923</v>
      </c>
      <c r="C298" t="s">
        <v>4823</v>
      </c>
      <c r="D298" t="s">
        <v>4830</v>
      </c>
      <c r="E298" t="s">
        <v>4831</v>
      </c>
      <c r="F298">
        <v>2436</v>
      </c>
      <c r="G298">
        <v>2135.1999999999998</v>
      </c>
      <c r="H298">
        <v>235.6</v>
      </c>
      <c r="I298">
        <v>65.2</v>
      </c>
      <c r="J298" s="13">
        <f t="shared" si="16"/>
        <v>0.87651888341543505</v>
      </c>
      <c r="K298" s="10" t="str">
        <f t="shared" si="17"/>
        <v>2025-09</v>
      </c>
      <c r="L298" s="10" t="str">
        <f t="shared" si="18"/>
        <v/>
      </c>
      <c r="M298" s="10" t="str">
        <f t="shared" si="19"/>
        <v/>
      </c>
    </row>
    <row r="299" spans="1:13" x14ac:dyDescent="0.3">
      <c r="A299" t="s">
        <v>5131</v>
      </c>
      <c r="B299" s="7">
        <v>45923</v>
      </c>
      <c r="C299" t="s">
        <v>4827</v>
      </c>
      <c r="D299" t="s">
        <v>4830</v>
      </c>
      <c r="E299" t="s">
        <v>4841</v>
      </c>
      <c r="F299">
        <v>2058</v>
      </c>
      <c r="G299">
        <v>1799.3</v>
      </c>
      <c r="H299">
        <v>235.5</v>
      </c>
      <c r="I299">
        <v>23.2</v>
      </c>
      <c r="J299" s="13">
        <f t="shared" si="16"/>
        <v>0.87429543245869779</v>
      </c>
      <c r="K299" s="10" t="str">
        <f t="shared" si="17"/>
        <v>2025-09</v>
      </c>
      <c r="L299" s="10" t="str">
        <f t="shared" si="18"/>
        <v/>
      </c>
      <c r="M299" s="10" t="str">
        <f t="shared" si="19"/>
        <v/>
      </c>
    </row>
    <row r="300" spans="1:13" x14ac:dyDescent="0.3">
      <c r="A300" t="s">
        <v>5132</v>
      </c>
      <c r="B300" s="7">
        <v>45924</v>
      </c>
      <c r="C300" t="s">
        <v>4823</v>
      </c>
      <c r="D300" t="s">
        <v>4824</v>
      </c>
      <c r="E300" t="s">
        <v>4828</v>
      </c>
      <c r="F300">
        <v>2204</v>
      </c>
      <c r="G300">
        <v>1933.1</v>
      </c>
      <c r="H300">
        <v>253.5</v>
      </c>
      <c r="I300">
        <v>17.399999999999999</v>
      </c>
      <c r="J300" s="13">
        <f t="shared" si="16"/>
        <v>0.87708711433756803</v>
      </c>
      <c r="K300" s="10" t="str">
        <f t="shared" si="17"/>
        <v>2025-09</v>
      </c>
      <c r="L300" s="10" t="str">
        <f t="shared" si="18"/>
        <v/>
      </c>
      <c r="M300" s="10" t="str">
        <f t="shared" si="19"/>
        <v/>
      </c>
    </row>
    <row r="301" spans="1:13" x14ac:dyDescent="0.3">
      <c r="A301" t="s">
        <v>5133</v>
      </c>
      <c r="B301" s="7">
        <v>45924</v>
      </c>
      <c r="C301" t="s">
        <v>4827</v>
      </c>
      <c r="D301" t="s">
        <v>4824</v>
      </c>
      <c r="E301" t="s">
        <v>4861</v>
      </c>
      <c r="F301">
        <v>2163</v>
      </c>
      <c r="G301">
        <v>1834</v>
      </c>
      <c r="H301">
        <v>254.7</v>
      </c>
      <c r="I301">
        <v>74.3</v>
      </c>
      <c r="J301" s="13">
        <f t="shared" si="16"/>
        <v>0.84789644012944987</v>
      </c>
      <c r="K301" s="10" t="str">
        <f t="shared" si="17"/>
        <v>2025-09</v>
      </c>
      <c r="L301" s="10" t="str">
        <f t="shared" si="18"/>
        <v/>
      </c>
      <c r="M301" s="10" t="str">
        <f t="shared" si="19"/>
        <v/>
      </c>
    </row>
    <row r="302" spans="1:13" x14ac:dyDescent="0.3">
      <c r="A302" t="s">
        <v>5134</v>
      </c>
      <c r="B302" s="7">
        <v>45925</v>
      </c>
      <c r="C302" t="s">
        <v>4823</v>
      </c>
      <c r="D302" t="s">
        <v>4830</v>
      </c>
      <c r="E302" t="s">
        <v>4845</v>
      </c>
      <c r="F302">
        <v>2015</v>
      </c>
      <c r="G302">
        <v>1753</v>
      </c>
      <c r="H302">
        <v>250</v>
      </c>
      <c r="I302">
        <v>12</v>
      </c>
      <c r="J302" s="13">
        <f t="shared" si="16"/>
        <v>0.86997518610421831</v>
      </c>
      <c r="K302" s="10" t="str">
        <f t="shared" si="17"/>
        <v>2025-09</v>
      </c>
      <c r="L302" s="10" t="str">
        <f t="shared" si="18"/>
        <v/>
      </c>
      <c r="M302" s="10" t="str">
        <f t="shared" si="19"/>
        <v/>
      </c>
    </row>
    <row r="303" spans="1:13" x14ac:dyDescent="0.3">
      <c r="A303" t="s">
        <v>5135</v>
      </c>
      <c r="B303" s="7">
        <v>45925</v>
      </c>
      <c r="C303" t="s">
        <v>4827</v>
      </c>
      <c r="D303" t="s">
        <v>4824</v>
      </c>
      <c r="E303" t="s">
        <v>4841</v>
      </c>
      <c r="F303">
        <v>2240</v>
      </c>
      <c r="G303">
        <v>1963.9</v>
      </c>
      <c r="H303">
        <v>258</v>
      </c>
      <c r="I303">
        <v>18.100000000000001</v>
      </c>
      <c r="J303" s="13">
        <f t="shared" si="16"/>
        <v>0.87674107142857149</v>
      </c>
      <c r="K303" s="10" t="str">
        <f t="shared" si="17"/>
        <v>2025-09</v>
      </c>
      <c r="L303" s="10" t="str">
        <f t="shared" si="18"/>
        <v/>
      </c>
      <c r="M303" s="10" t="str">
        <f t="shared" si="19"/>
        <v/>
      </c>
    </row>
    <row r="304" spans="1:13" x14ac:dyDescent="0.3">
      <c r="A304" t="s">
        <v>5136</v>
      </c>
      <c r="B304" s="7">
        <v>45926</v>
      </c>
      <c r="C304" t="s">
        <v>4823</v>
      </c>
      <c r="D304" t="s">
        <v>4830</v>
      </c>
      <c r="E304" t="s">
        <v>4834</v>
      </c>
      <c r="F304">
        <v>2132</v>
      </c>
      <c r="G304">
        <v>1833.4</v>
      </c>
      <c r="H304">
        <v>213.5</v>
      </c>
      <c r="I304">
        <v>85.1</v>
      </c>
      <c r="J304" s="13">
        <f t="shared" si="16"/>
        <v>0.85994371482176368</v>
      </c>
      <c r="K304" s="10" t="str">
        <f t="shared" si="17"/>
        <v>2025-09</v>
      </c>
      <c r="L304" s="10" t="str">
        <f t="shared" si="18"/>
        <v/>
      </c>
      <c r="M304" s="10" t="str">
        <f t="shared" si="19"/>
        <v/>
      </c>
    </row>
    <row r="305" spans="1:13" x14ac:dyDescent="0.3">
      <c r="A305" t="s">
        <v>5137</v>
      </c>
      <c r="B305" s="7">
        <v>45926</v>
      </c>
      <c r="C305" t="s">
        <v>4827</v>
      </c>
      <c r="D305" t="s">
        <v>4830</v>
      </c>
      <c r="E305" t="s">
        <v>4825</v>
      </c>
      <c r="F305">
        <v>2701</v>
      </c>
      <c r="G305">
        <v>2372.3000000000002</v>
      </c>
      <c r="H305">
        <v>340.4</v>
      </c>
      <c r="I305">
        <v>-11.7</v>
      </c>
      <c r="J305" s="13">
        <f t="shared" si="16"/>
        <v>0.87830433172898936</v>
      </c>
      <c r="K305" s="10" t="str">
        <f t="shared" si="17"/>
        <v>2025-09</v>
      </c>
      <c r="L305" s="10" t="str">
        <f t="shared" si="18"/>
        <v/>
      </c>
      <c r="M305" s="10" t="str">
        <f t="shared" si="19"/>
        <v/>
      </c>
    </row>
    <row r="306" spans="1:13" x14ac:dyDescent="0.3">
      <c r="A306" t="s">
        <v>5138</v>
      </c>
      <c r="B306" s="7">
        <v>45927</v>
      </c>
      <c r="C306" t="s">
        <v>4823</v>
      </c>
      <c r="D306" t="s">
        <v>4824</v>
      </c>
      <c r="E306" t="s">
        <v>4825</v>
      </c>
      <c r="F306">
        <v>2814</v>
      </c>
      <c r="G306">
        <v>2429.1999999999998</v>
      </c>
      <c r="H306">
        <v>277.60000000000002</v>
      </c>
      <c r="I306">
        <v>107.2</v>
      </c>
      <c r="J306" s="13">
        <f t="shared" si="16"/>
        <v>0.86325515280739151</v>
      </c>
      <c r="K306" s="10" t="str">
        <f t="shared" si="17"/>
        <v>2025-09</v>
      </c>
      <c r="L306" s="10" t="str">
        <f t="shared" si="18"/>
        <v/>
      </c>
      <c r="M306" s="10" t="str">
        <f t="shared" si="19"/>
        <v/>
      </c>
    </row>
    <row r="307" spans="1:13" x14ac:dyDescent="0.3">
      <c r="A307" t="s">
        <v>5139</v>
      </c>
      <c r="B307" s="7">
        <v>45927</v>
      </c>
      <c r="C307" t="s">
        <v>4827</v>
      </c>
      <c r="D307" t="s">
        <v>4830</v>
      </c>
      <c r="E307" t="s">
        <v>4851</v>
      </c>
      <c r="F307">
        <v>2535</v>
      </c>
      <c r="G307">
        <v>2178.6</v>
      </c>
      <c r="H307">
        <v>257.8</v>
      </c>
      <c r="I307">
        <v>98.6</v>
      </c>
      <c r="J307" s="13">
        <f t="shared" si="16"/>
        <v>0.85940828402366864</v>
      </c>
      <c r="K307" s="10" t="str">
        <f t="shared" si="17"/>
        <v>2025-09</v>
      </c>
      <c r="L307" s="10" t="str">
        <f t="shared" si="18"/>
        <v/>
      </c>
      <c r="M307" s="10" t="str">
        <f t="shared" si="19"/>
        <v/>
      </c>
    </row>
    <row r="308" spans="1:13" x14ac:dyDescent="0.3">
      <c r="A308" t="s">
        <v>5140</v>
      </c>
      <c r="B308" s="7">
        <v>45929</v>
      </c>
      <c r="C308" t="s">
        <v>4823</v>
      </c>
      <c r="D308" t="s">
        <v>4830</v>
      </c>
      <c r="E308" t="s">
        <v>4841</v>
      </c>
      <c r="F308">
        <v>1926</v>
      </c>
      <c r="G308">
        <v>1652.3</v>
      </c>
      <c r="H308">
        <v>208.1</v>
      </c>
      <c r="I308">
        <v>65.599999999999994</v>
      </c>
      <c r="J308" s="13">
        <f t="shared" si="16"/>
        <v>0.85789200415368638</v>
      </c>
      <c r="K308" s="10" t="str">
        <f t="shared" si="17"/>
        <v>2025-09</v>
      </c>
      <c r="L308" s="10" t="str">
        <f t="shared" si="18"/>
        <v/>
      </c>
      <c r="M308" s="10" t="str">
        <f t="shared" si="19"/>
        <v/>
      </c>
    </row>
    <row r="309" spans="1:13" x14ac:dyDescent="0.3">
      <c r="A309" t="s">
        <v>5141</v>
      </c>
      <c r="B309" s="7">
        <v>45929</v>
      </c>
      <c r="C309" t="s">
        <v>4827</v>
      </c>
      <c r="D309" t="s">
        <v>4830</v>
      </c>
      <c r="E309" t="s">
        <v>4868</v>
      </c>
      <c r="F309">
        <v>3001</v>
      </c>
      <c r="G309">
        <v>2589.3000000000002</v>
      </c>
      <c r="H309">
        <v>360</v>
      </c>
      <c r="I309">
        <v>51.7</v>
      </c>
      <c r="J309" s="13">
        <f t="shared" si="16"/>
        <v>0.86281239586804404</v>
      </c>
      <c r="K309" s="10" t="str">
        <f t="shared" si="17"/>
        <v>2025-09</v>
      </c>
      <c r="L309" s="10" t="str">
        <f t="shared" si="18"/>
        <v/>
      </c>
      <c r="M309" s="10" t="str">
        <f t="shared" si="19"/>
        <v/>
      </c>
    </row>
    <row r="310" spans="1:13" x14ac:dyDescent="0.3">
      <c r="A310" t="s">
        <v>5142</v>
      </c>
      <c r="B310" s="7">
        <v>45930</v>
      </c>
      <c r="C310" t="s">
        <v>4823</v>
      </c>
      <c r="D310" t="s">
        <v>4824</v>
      </c>
      <c r="E310" t="s">
        <v>4838</v>
      </c>
      <c r="F310">
        <v>3021</v>
      </c>
      <c r="G310">
        <v>2555.4</v>
      </c>
      <c r="H310">
        <v>332.5</v>
      </c>
      <c r="I310">
        <v>133.1</v>
      </c>
      <c r="J310" s="13">
        <f t="shared" si="16"/>
        <v>0.84587884806355518</v>
      </c>
      <c r="K310" s="10" t="str">
        <f t="shared" si="17"/>
        <v>2025-09</v>
      </c>
      <c r="L310" s="10" t="str">
        <f t="shared" si="18"/>
        <v/>
      </c>
      <c r="M310" s="10" t="str">
        <f t="shared" si="19"/>
        <v/>
      </c>
    </row>
    <row r="311" spans="1:13" x14ac:dyDescent="0.3">
      <c r="A311" t="s">
        <v>5143</v>
      </c>
      <c r="B311" s="7">
        <v>45930</v>
      </c>
      <c r="C311" t="s">
        <v>4827</v>
      </c>
      <c r="D311" t="s">
        <v>4830</v>
      </c>
      <c r="E311" t="s">
        <v>4828</v>
      </c>
      <c r="F311">
        <v>2695</v>
      </c>
      <c r="G311">
        <v>2330.9</v>
      </c>
      <c r="H311">
        <v>263.39999999999998</v>
      </c>
      <c r="I311">
        <v>100.7</v>
      </c>
      <c r="J311" s="13">
        <f t="shared" si="16"/>
        <v>0.86489795918367351</v>
      </c>
      <c r="K311" s="10" t="str">
        <f t="shared" si="17"/>
        <v>2025-09</v>
      </c>
      <c r="L311" s="10" t="str">
        <f t="shared" si="18"/>
        <v/>
      </c>
      <c r="M311" s="10" t="str">
        <f t="shared" si="19"/>
        <v/>
      </c>
    </row>
    <row r="312" spans="1:13" x14ac:dyDescent="0.3">
      <c r="A312" t="s">
        <v>5144</v>
      </c>
      <c r="B312" s="7">
        <v>45933</v>
      </c>
      <c r="C312" t="s">
        <v>4823</v>
      </c>
      <c r="D312" t="s">
        <v>4830</v>
      </c>
      <c r="E312" t="s">
        <v>4838</v>
      </c>
      <c r="F312">
        <v>3157</v>
      </c>
      <c r="G312">
        <v>2758.6</v>
      </c>
      <c r="H312">
        <v>301.2</v>
      </c>
      <c r="I312">
        <v>97.2</v>
      </c>
      <c r="J312" s="13">
        <f t="shared" si="16"/>
        <v>0.87380424453595185</v>
      </c>
      <c r="K312" s="10" t="str">
        <f t="shared" si="17"/>
        <v>2025-10</v>
      </c>
      <c r="L312" s="10" t="str">
        <f t="shared" si="18"/>
        <v/>
      </c>
      <c r="M312" s="10" t="str">
        <f t="shared" si="19"/>
        <v/>
      </c>
    </row>
    <row r="313" spans="1:13" x14ac:dyDescent="0.3">
      <c r="A313" t="s">
        <v>5145</v>
      </c>
      <c r="B313" s="7">
        <v>45933</v>
      </c>
      <c r="C313" t="s">
        <v>4827</v>
      </c>
      <c r="D313" t="s">
        <v>4824</v>
      </c>
      <c r="E313" t="s">
        <v>4841</v>
      </c>
      <c r="F313">
        <v>2526</v>
      </c>
      <c r="G313">
        <v>2184.6</v>
      </c>
      <c r="H313">
        <v>262</v>
      </c>
      <c r="I313">
        <v>79.400000000000006</v>
      </c>
      <c r="J313" s="13">
        <f t="shared" si="16"/>
        <v>0.86484560570071256</v>
      </c>
      <c r="K313" s="10" t="str">
        <f t="shared" si="17"/>
        <v>2025-10</v>
      </c>
      <c r="L313" s="10" t="str">
        <f t="shared" si="18"/>
        <v/>
      </c>
      <c r="M313" s="10" t="str">
        <f t="shared" si="19"/>
        <v/>
      </c>
    </row>
    <row r="314" spans="1:13" x14ac:dyDescent="0.3">
      <c r="A314" t="s">
        <v>5146</v>
      </c>
      <c r="B314" s="7">
        <v>45934</v>
      </c>
      <c r="C314" t="s">
        <v>4823</v>
      </c>
      <c r="D314" t="s">
        <v>4824</v>
      </c>
      <c r="E314" t="s">
        <v>4834</v>
      </c>
      <c r="F314">
        <v>3092</v>
      </c>
      <c r="G314">
        <v>2722.1</v>
      </c>
      <c r="H314">
        <v>399.6</v>
      </c>
      <c r="I314">
        <v>-29.7</v>
      </c>
      <c r="J314" s="13">
        <f t="shared" si="16"/>
        <v>0.88036869340232859</v>
      </c>
      <c r="K314" s="10" t="str">
        <f t="shared" si="17"/>
        <v>2025-10</v>
      </c>
      <c r="L314" s="10" t="str">
        <f t="shared" si="18"/>
        <v/>
      </c>
      <c r="M314" s="10" t="str">
        <f t="shared" si="19"/>
        <v/>
      </c>
    </row>
    <row r="315" spans="1:13" x14ac:dyDescent="0.3">
      <c r="A315" t="s">
        <v>5147</v>
      </c>
      <c r="B315" s="7">
        <v>45934</v>
      </c>
      <c r="C315" t="s">
        <v>4827</v>
      </c>
      <c r="D315" t="s">
        <v>4830</v>
      </c>
      <c r="E315" t="s">
        <v>4868</v>
      </c>
      <c r="F315">
        <v>2299</v>
      </c>
      <c r="G315">
        <v>2013</v>
      </c>
      <c r="H315">
        <v>278.5</v>
      </c>
      <c r="I315">
        <v>7.5</v>
      </c>
      <c r="J315" s="13">
        <f t="shared" si="16"/>
        <v>0.87559808612440193</v>
      </c>
      <c r="K315" s="10" t="str">
        <f t="shared" si="17"/>
        <v>2025-10</v>
      </c>
      <c r="L315" s="10" t="str">
        <f t="shared" si="18"/>
        <v/>
      </c>
      <c r="M315" s="10" t="str">
        <f t="shared" si="19"/>
        <v/>
      </c>
    </row>
    <row r="316" spans="1:13" x14ac:dyDescent="0.3">
      <c r="A316" t="s">
        <v>5148</v>
      </c>
      <c r="B316" s="7">
        <v>45936</v>
      </c>
      <c r="C316" t="s">
        <v>4823</v>
      </c>
      <c r="D316" t="s">
        <v>4824</v>
      </c>
      <c r="E316" t="s">
        <v>4828</v>
      </c>
      <c r="F316">
        <v>2124</v>
      </c>
      <c r="G316">
        <v>1824.5</v>
      </c>
      <c r="H316">
        <v>235</v>
      </c>
      <c r="I316">
        <v>64.5</v>
      </c>
      <c r="J316" s="13">
        <f t="shared" si="16"/>
        <v>0.85899246704331456</v>
      </c>
      <c r="K316" s="10" t="str">
        <f t="shared" si="17"/>
        <v>2025-10</v>
      </c>
      <c r="L316" s="10" t="str">
        <f t="shared" si="18"/>
        <v/>
      </c>
      <c r="M316" s="10" t="str">
        <f t="shared" si="19"/>
        <v/>
      </c>
    </row>
    <row r="317" spans="1:13" x14ac:dyDescent="0.3">
      <c r="A317" t="s">
        <v>5149</v>
      </c>
      <c r="B317" s="7">
        <v>45936</v>
      </c>
      <c r="C317" t="s">
        <v>4827</v>
      </c>
      <c r="D317" t="s">
        <v>4824</v>
      </c>
      <c r="E317" t="s">
        <v>4861</v>
      </c>
      <c r="F317">
        <v>2516</v>
      </c>
      <c r="G317">
        <v>2224.5</v>
      </c>
      <c r="H317">
        <v>253.6</v>
      </c>
      <c r="I317">
        <v>37.9</v>
      </c>
      <c r="J317" s="13">
        <f t="shared" si="16"/>
        <v>0.88414149443561207</v>
      </c>
      <c r="K317" s="10" t="str">
        <f t="shared" si="17"/>
        <v>2025-10</v>
      </c>
      <c r="L317" s="10" t="str">
        <f t="shared" si="18"/>
        <v/>
      </c>
      <c r="M317" s="10" t="str">
        <f t="shared" si="19"/>
        <v/>
      </c>
    </row>
    <row r="318" spans="1:13" x14ac:dyDescent="0.3">
      <c r="A318" t="s">
        <v>5150</v>
      </c>
      <c r="B318" s="7">
        <v>45937</v>
      </c>
      <c r="C318" t="s">
        <v>4823</v>
      </c>
      <c r="D318" t="s">
        <v>4824</v>
      </c>
      <c r="E318" t="s">
        <v>4828</v>
      </c>
      <c r="F318">
        <v>2733</v>
      </c>
      <c r="G318">
        <v>2355.1999999999998</v>
      </c>
      <c r="H318">
        <v>327.3</v>
      </c>
      <c r="I318">
        <v>50.5</v>
      </c>
      <c r="J318" s="13">
        <f t="shared" si="16"/>
        <v>0.86176362971094034</v>
      </c>
      <c r="K318" s="10" t="str">
        <f t="shared" si="17"/>
        <v>2025-10</v>
      </c>
      <c r="L318" s="10" t="str">
        <f t="shared" si="18"/>
        <v/>
      </c>
      <c r="M318" s="10" t="str">
        <f t="shared" si="19"/>
        <v/>
      </c>
    </row>
    <row r="319" spans="1:13" x14ac:dyDescent="0.3">
      <c r="A319" t="s">
        <v>5151</v>
      </c>
      <c r="B319" s="7">
        <v>45937</v>
      </c>
      <c r="C319" t="s">
        <v>4827</v>
      </c>
      <c r="D319" t="s">
        <v>4830</v>
      </c>
      <c r="E319" t="s">
        <v>4831</v>
      </c>
      <c r="F319">
        <v>2323</v>
      </c>
      <c r="G319">
        <v>2019.3</v>
      </c>
      <c r="H319">
        <v>271.3</v>
      </c>
      <c r="I319">
        <v>32.4</v>
      </c>
      <c r="J319" s="13">
        <f t="shared" si="16"/>
        <v>0.86926388291003009</v>
      </c>
      <c r="K319" s="10" t="str">
        <f t="shared" si="17"/>
        <v>2025-10</v>
      </c>
      <c r="L319" s="10" t="str">
        <f t="shared" si="18"/>
        <v/>
      </c>
      <c r="M319" s="10" t="str">
        <f t="shared" si="19"/>
        <v/>
      </c>
    </row>
    <row r="320" spans="1:13" x14ac:dyDescent="0.3">
      <c r="A320" t="s">
        <v>5152</v>
      </c>
      <c r="B320" s="7">
        <v>45938</v>
      </c>
      <c r="C320" t="s">
        <v>4823</v>
      </c>
      <c r="D320" t="s">
        <v>4830</v>
      </c>
      <c r="E320" t="s">
        <v>4868</v>
      </c>
      <c r="F320">
        <v>1933</v>
      </c>
      <c r="G320">
        <v>1704</v>
      </c>
      <c r="H320">
        <v>242.5</v>
      </c>
      <c r="I320">
        <v>-13.5</v>
      </c>
      <c r="J320" s="13">
        <f t="shared" si="16"/>
        <v>0.88153129849974132</v>
      </c>
      <c r="K320" s="10" t="str">
        <f t="shared" si="17"/>
        <v>2025-10</v>
      </c>
      <c r="L320" s="10" t="str">
        <f t="shared" si="18"/>
        <v/>
      </c>
      <c r="M320" s="10" t="str">
        <f t="shared" si="19"/>
        <v/>
      </c>
    </row>
    <row r="321" spans="1:13" x14ac:dyDescent="0.3">
      <c r="A321" t="s">
        <v>5153</v>
      </c>
      <c r="B321" s="7">
        <v>45938</v>
      </c>
      <c r="C321" t="s">
        <v>4827</v>
      </c>
      <c r="D321" t="s">
        <v>4824</v>
      </c>
      <c r="E321" t="s">
        <v>4828</v>
      </c>
      <c r="F321">
        <v>2257</v>
      </c>
      <c r="G321">
        <v>1947.6</v>
      </c>
      <c r="H321">
        <v>242.3</v>
      </c>
      <c r="I321">
        <v>67.099999999999994</v>
      </c>
      <c r="J321" s="13">
        <f t="shared" si="16"/>
        <v>0.86291537439078414</v>
      </c>
      <c r="K321" s="10" t="str">
        <f t="shared" si="17"/>
        <v>2025-10</v>
      </c>
      <c r="L321" s="10" t="str">
        <f t="shared" si="18"/>
        <v/>
      </c>
      <c r="M321" s="10" t="str">
        <f t="shared" si="19"/>
        <v/>
      </c>
    </row>
    <row r="322" spans="1:13" x14ac:dyDescent="0.3">
      <c r="A322" t="s">
        <v>5154</v>
      </c>
      <c r="B322" s="7">
        <v>45939</v>
      </c>
      <c r="C322" t="s">
        <v>4823</v>
      </c>
      <c r="D322" t="s">
        <v>4830</v>
      </c>
      <c r="E322" t="s">
        <v>4831</v>
      </c>
      <c r="F322">
        <v>2757</v>
      </c>
      <c r="G322">
        <v>2403.5</v>
      </c>
      <c r="H322">
        <v>348.5</v>
      </c>
      <c r="I322">
        <v>5</v>
      </c>
      <c r="J322" s="13">
        <f t="shared" si="16"/>
        <v>0.87178092129125861</v>
      </c>
      <c r="K322" s="10" t="str">
        <f t="shared" si="17"/>
        <v>2025-10</v>
      </c>
      <c r="L322" s="10" t="str">
        <f t="shared" si="18"/>
        <v/>
      </c>
      <c r="M322" s="10" t="str">
        <f t="shared" si="19"/>
        <v/>
      </c>
    </row>
    <row r="323" spans="1:13" x14ac:dyDescent="0.3">
      <c r="A323" t="s">
        <v>5155</v>
      </c>
      <c r="B323" s="7">
        <v>45939</v>
      </c>
      <c r="C323" t="s">
        <v>4827</v>
      </c>
      <c r="D323" t="s">
        <v>4830</v>
      </c>
      <c r="E323" t="s">
        <v>4861</v>
      </c>
      <c r="F323">
        <v>1973</v>
      </c>
      <c r="G323">
        <v>1685.6</v>
      </c>
      <c r="H323">
        <v>223.1</v>
      </c>
      <c r="I323">
        <v>64.3</v>
      </c>
      <c r="J323" s="13">
        <f t="shared" si="16"/>
        <v>0.85433350228079064</v>
      </c>
      <c r="K323" s="10" t="str">
        <f t="shared" si="17"/>
        <v>2025-10</v>
      </c>
      <c r="L323" s="10" t="str">
        <f t="shared" si="18"/>
        <v/>
      </c>
      <c r="M323" s="10" t="str">
        <f t="shared" si="19"/>
        <v/>
      </c>
    </row>
    <row r="324" spans="1:13" x14ac:dyDescent="0.3">
      <c r="A324" t="s">
        <v>5156</v>
      </c>
      <c r="B324" s="7">
        <v>45940</v>
      </c>
      <c r="C324" t="s">
        <v>4823</v>
      </c>
      <c r="D324" t="s">
        <v>4824</v>
      </c>
      <c r="E324" t="s">
        <v>4828</v>
      </c>
      <c r="F324">
        <v>2997</v>
      </c>
      <c r="G324">
        <v>2603.3000000000002</v>
      </c>
      <c r="H324">
        <v>386.3</v>
      </c>
      <c r="I324">
        <v>7.4</v>
      </c>
      <c r="J324" s="13">
        <f t="shared" ref="J324:J387" si="20">G324/F324</f>
        <v>0.86863530196863536</v>
      </c>
      <c r="K324" s="10" t="str">
        <f t="shared" ref="K324:K387" si="21">TEXT(B324,"yyyy-mm")</f>
        <v>2025-10</v>
      </c>
      <c r="L324" s="10" t="str">
        <f t="shared" ref="L324:L387" si="22">IF(J324&lt;82%,"FLAG","")</f>
        <v/>
      </c>
      <c r="M324" s="10" t="str">
        <f t="shared" ref="M324:M387" si="23">IF(G324&gt;F324,"FLAG","")</f>
        <v/>
      </c>
    </row>
    <row r="325" spans="1:13" x14ac:dyDescent="0.3">
      <c r="A325" t="s">
        <v>5157</v>
      </c>
      <c r="B325" s="7">
        <v>45940</v>
      </c>
      <c r="C325" t="s">
        <v>4827</v>
      </c>
      <c r="D325" t="s">
        <v>4824</v>
      </c>
      <c r="E325" t="s">
        <v>4845</v>
      </c>
      <c r="F325">
        <v>2900</v>
      </c>
      <c r="G325">
        <v>2527.1999999999998</v>
      </c>
      <c r="H325">
        <v>303.89999999999998</v>
      </c>
      <c r="I325">
        <v>68.900000000000006</v>
      </c>
      <c r="J325" s="13">
        <f t="shared" si="20"/>
        <v>0.87144827586206886</v>
      </c>
      <c r="K325" s="10" t="str">
        <f t="shared" si="21"/>
        <v>2025-10</v>
      </c>
      <c r="L325" s="10" t="str">
        <f t="shared" si="22"/>
        <v/>
      </c>
      <c r="M325" s="10" t="str">
        <f t="shared" si="23"/>
        <v/>
      </c>
    </row>
    <row r="326" spans="1:13" x14ac:dyDescent="0.3">
      <c r="A326" t="s">
        <v>5158</v>
      </c>
      <c r="B326" s="7">
        <v>45941</v>
      </c>
      <c r="C326" t="s">
        <v>4823</v>
      </c>
      <c r="D326" t="s">
        <v>4830</v>
      </c>
      <c r="E326" t="s">
        <v>4825</v>
      </c>
      <c r="F326">
        <v>2066</v>
      </c>
      <c r="G326">
        <v>1809.9</v>
      </c>
      <c r="H326">
        <v>241.8</v>
      </c>
      <c r="I326">
        <v>14.3</v>
      </c>
      <c r="J326" s="13">
        <f t="shared" si="20"/>
        <v>0.8760406582768635</v>
      </c>
      <c r="K326" s="10" t="str">
        <f t="shared" si="21"/>
        <v>2025-10</v>
      </c>
      <c r="L326" s="10" t="str">
        <f t="shared" si="22"/>
        <v/>
      </c>
      <c r="M326" s="10" t="str">
        <f t="shared" si="23"/>
        <v/>
      </c>
    </row>
    <row r="327" spans="1:13" x14ac:dyDescent="0.3">
      <c r="A327" t="s">
        <v>5159</v>
      </c>
      <c r="B327" s="7">
        <v>45941</v>
      </c>
      <c r="C327" t="s">
        <v>4827</v>
      </c>
      <c r="D327" t="s">
        <v>4824</v>
      </c>
      <c r="E327" t="s">
        <v>4851</v>
      </c>
      <c r="F327">
        <v>3094</v>
      </c>
      <c r="G327">
        <v>2640.7</v>
      </c>
      <c r="H327">
        <v>378.9</v>
      </c>
      <c r="I327">
        <v>74.400000000000006</v>
      </c>
      <c r="J327" s="13">
        <f t="shared" si="20"/>
        <v>0.85349062702003875</v>
      </c>
      <c r="K327" s="10" t="str">
        <f t="shared" si="21"/>
        <v>2025-10</v>
      </c>
      <c r="L327" s="10" t="str">
        <f t="shared" si="22"/>
        <v/>
      </c>
      <c r="M327" s="10" t="str">
        <f t="shared" si="23"/>
        <v/>
      </c>
    </row>
    <row r="328" spans="1:13" x14ac:dyDescent="0.3">
      <c r="A328" t="s">
        <v>5160</v>
      </c>
      <c r="B328" s="7">
        <v>45943</v>
      </c>
      <c r="C328" t="s">
        <v>4823</v>
      </c>
      <c r="D328" t="s">
        <v>4824</v>
      </c>
      <c r="E328" t="s">
        <v>4838</v>
      </c>
      <c r="F328">
        <v>1891</v>
      </c>
      <c r="G328">
        <v>1662.1</v>
      </c>
      <c r="H328">
        <v>225.2</v>
      </c>
      <c r="I328">
        <v>3.7</v>
      </c>
      <c r="J328" s="13">
        <f t="shared" si="20"/>
        <v>0.87895293495505022</v>
      </c>
      <c r="K328" s="10" t="str">
        <f t="shared" si="21"/>
        <v>2025-10</v>
      </c>
      <c r="L328" s="10" t="str">
        <f t="shared" si="22"/>
        <v/>
      </c>
      <c r="M328" s="10" t="str">
        <f t="shared" si="23"/>
        <v/>
      </c>
    </row>
    <row r="329" spans="1:13" x14ac:dyDescent="0.3">
      <c r="A329" t="s">
        <v>5161</v>
      </c>
      <c r="B329" s="7">
        <v>45943</v>
      </c>
      <c r="C329" t="s">
        <v>4827</v>
      </c>
      <c r="D329" t="s">
        <v>4830</v>
      </c>
      <c r="E329" t="s">
        <v>4861</v>
      </c>
      <c r="F329">
        <v>3000</v>
      </c>
      <c r="G329">
        <v>2635.1</v>
      </c>
      <c r="H329">
        <v>346.3</v>
      </c>
      <c r="I329">
        <v>18.600000000000001</v>
      </c>
      <c r="J329" s="13">
        <f t="shared" si="20"/>
        <v>0.87836666666666663</v>
      </c>
      <c r="K329" s="10" t="str">
        <f t="shared" si="21"/>
        <v>2025-10</v>
      </c>
      <c r="L329" s="10" t="str">
        <f t="shared" si="22"/>
        <v/>
      </c>
      <c r="M329" s="10" t="str">
        <f t="shared" si="23"/>
        <v/>
      </c>
    </row>
    <row r="330" spans="1:13" x14ac:dyDescent="0.3">
      <c r="A330" t="s">
        <v>5162</v>
      </c>
      <c r="B330" s="7">
        <v>45944</v>
      </c>
      <c r="C330" t="s">
        <v>4823</v>
      </c>
      <c r="D330" t="s">
        <v>4830</v>
      </c>
      <c r="E330" t="s">
        <v>4868</v>
      </c>
      <c r="F330">
        <v>2913</v>
      </c>
      <c r="G330">
        <v>2493.9</v>
      </c>
      <c r="H330">
        <v>352</v>
      </c>
      <c r="I330">
        <v>67.099999999999994</v>
      </c>
      <c r="J330" s="13">
        <f t="shared" si="20"/>
        <v>0.85612770339855826</v>
      </c>
      <c r="K330" s="10" t="str">
        <f t="shared" si="21"/>
        <v>2025-10</v>
      </c>
      <c r="L330" s="10" t="str">
        <f t="shared" si="22"/>
        <v/>
      </c>
      <c r="M330" s="10" t="str">
        <f t="shared" si="23"/>
        <v/>
      </c>
    </row>
    <row r="331" spans="1:13" x14ac:dyDescent="0.3">
      <c r="A331" t="s">
        <v>5163</v>
      </c>
      <c r="B331" s="7">
        <v>45944</v>
      </c>
      <c r="C331" t="s">
        <v>4827</v>
      </c>
      <c r="D331" t="s">
        <v>4830</v>
      </c>
      <c r="E331" t="s">
        <v>4841</v>
      </c>
      <c r="F331">
        <v>2837</v>
      </c>
      <c r="G331">
        <v>2409.6999999999998</v>
      </c>
      <c r="H331">
        <v>304.89999999999998</v>
      </c>
      <c r="I331">
        <v>122.4</v>
      </c>
      <c r="J331" s="13">
        <f t="shared" si="20"/>
        <v>0.84938315121607322</v>
      </c>
      <c r="K331" s="10" t="str">
        <f t="shared" si="21"/>
        <v>2025-10</v>
      </c>
      <c r="L331" s="10" t="str">
        <f t="shared" si="22"/>
        <v/>
      </c>
      <c r="M331" s="10" t="str">
        <f t="shared" si="23"/>
        <v/>
      </c>
    </row>
    <row r="332" spans="1:13" x14ac:dyDescent="0.3">
      <c r="A332" t="s">
        <v>5164</v>
      </c>
      <c r="B332" s="7">
        <v>45945</v>
      </c>
      <c r="C332" t="s">
        <v>4823</v>
      </c>
      <c r="D332" t="s">
        <v>4824</v>
      </c>
      <c r="E332" t="s">
        <v>4845</v>
      </c>
      <c r="F332">
        <v>1916</v>
      </c>
      <c r="G332">
        <v>1653.9</v>
      </c>
      <c r="H332">
        <v>242.7</v>
      </c>
      <c r="I332">
        <v>19.399999999999999</v>
      </c>
      <c r="J332" s="13">
        <f t="shared" si="20"/>
        <v>0.86320459290187901</v>
      </c>
      <c r="K332" s="10" t="str">
        <f t="shared" si="21"/>
        <v>2025-10</v>
      </c>
      <c r="L332" s="10" t="str">
        <f t="shared" si="22"/>
        <v/>
      </c>
      <c r="M332" s="10" t="str">
        <f t="shared" si="23"/>
        <v/>
      </c>
    </row>
    <row r="333" spans="1:13" x14ac:dyDescent="0.3">
      <c r="A333" t="s">
        <v>5165</v>
      </c>
      <c r="B333" s="7">
        <v>45945</v>
      </c>
      <c r="C333" t="s">
        <v>4827</v>
      </c>
      <c r="D333" t="s">
        <v>4830</v>
      </c>
      <c r="E333" t="s">
        <v>4828</v>
      </c>
      <c r="F333">
        <v>3104</v>
      </c>
      <c r="G333">
        <v>2699.2</v>
      </c>
      <c r="H333">
        <v>318.3</v>
      </c>
      <c r="I333">
        <v>86.5</v>
      </c>
      <c r="J333" s="13">
        <f t="shared" si="20"/>
        <v>0.86958762886597929</v>
      </c>
      <c r="K333" s="10" t="str">
        <f t="shared" si="21"/>
        <v>2025-10</v>
      </c>
      <c r="L333" s="10" t="str">
        <f t="shared" si="22"/>
        <v/>
      </c>
      <c r="M333" s="10" t="str">
        <f t="shared" si="23"/>
        <v/>
      </c>
    </row>
    <row r="334" spans="1:13" x14ac:dyDescent="0.3">
      <c r="A334" t="s">
        <v>5166</v>
      </c>
      <c r="B334" s="7">
        <v>45946</v>
      </c>
      <c r="C334" t="s">
        <v>4823</v>
      </c>
      <c r="D334" t="s">
        <v>4830</v>
      </c>
      <c r="E334" t="s">
        <v>4845</v>
      </c>
      <c r="F334">
        <v>2774</v>
      </c>
      <c r="G334">
        <v>2453</v>
      </c>
      <c r="H334">
        <v>270.7</v>
      </c>
      <c r="I334">
        <v>50.3</v>
      </c>
      <c r="J334" s="13">
        <f t="shared" si="20"/>
        <v>0.88428262436914207</v>
      </c>
      <c r="K334" s="10" t="str">
        <f t="shared" si="21"/>
        <v>2025-10</v>
      </c>
      <c r="L334" s="10" t="str">
        <f t="shared" si="22"/>
        <v/>
      </c>
      <c r="M334" s="10" t="str">
        <f t="shared" si="23"/>
        <v/>
      </c>
    </row>
    <row r="335" spans="1:13" x14ac:dyDescent="0.3">
      <c r="A335" t="s">
        <v>5167</v>
      </c>
      <c r="B335" s="7">
        <v>45946</v>
      </c>
      <c r="C335" t="s">
        <v>4827</v>
      </c>
      <c r="D335" t="s">
        <v>4824</v>
      </c>
      <c r="E335" t="s">
        <v>4861</v>
      </c>
      <c r="F335">
        <v>2658</v>
      </c>
      <c r="G335">
        <v>2299.5</v>
      </c>
      <c r="H335">
        <v>294.2</v>
      </c>
      <c r="I335">
        <v>64.3</v>
      </c>
      <c r="J335" s="13">
        <f t="shared" si="20"/>
        <v>0.86512415349887128</v>
      </c>
      <c r="K335" s="10" t="str">
        <f t="shared" si="21"/>
        <v>2025-10</v>
      </c>
      <c r="L335" s="10" t="str">
        <f t="shared" si="22"/>
        <v/>
      </c>
      <c r="M335" s="10" t="str">
        <f t="shared" si="23"/>
        <v/>
      </c>
    </row>
    <row r="336" spans="1:13" x14ac:dyDescent="0.3">
      <c r="A336" t="s">
        <v>5168</v>
      </c>
      <c r="B336" s="7">
        <v>45947</v>
      </c>
      <c r="C336" t="s">
        <v>4823</v>
      </c>
      <c r="D336" t="s">
        <v>4830</v>
      </c>
      <c r="E336" t="s">
        <v>4838</v>
      </c>
      <c r="F336">
        <v>2601</v>
      </c>
      <c r="G336">
        <v>2269.1</v>
      </c>
      <c r="H336">
        <v>306.2</v>
      </c>
      <c r="I336">
        <v>25.7</v>
      </c>
      <c r="J336" s="13">
        <f t="shared" si="20"/>
        <v>0.87239523260284502</v>
      </c>
      <c r="K336" s="10" t="str">
        <f t="shared" si="21"/>
        <v>2025-10</v>
      </c>
      <c r="L336" s="10" t="str">
        <f t="shared" si="22"/>
        <v/>
      </c>
      <c r="M336" s="10" t="str">
        <f t="shared" si="23"/>
        <v/>
      </c>
    </row>
    <row r="337" spans="1:13" x14ac:dyDescent="0.3">
      <c r="A337" t="s">
        <v>5169</v>
      </c>
      <c r="B337" s="7">
        <v>45947</v>
      </c>
      <c r="C337" t="s">
        <v>4827</v>
      </c>
      <c r="D337" t="s">
        <v>4830</v>
      </c>
      <c r="E337" t="s">
        <v>4838</v>
      </c>
      <c r="F337">
        <v>2339</v>
      </c>
      <c r="G337">
        <v>2058.5</v>
      </c>
      <c r="H337">
        <v>257.60000000000002</v>
      </c>
      <c r="I337">
        <v>22.9</v>
      </c>
      <c r="J337" s="13">
        <f t="shared" si="20"/>
        <v>0.88007695596408719</v>
      </c>
      <c r="K337" s="10" t="str">
        <f t="shared" si="21"/>
        <v>2025-10</v>
      </c>
      <c r="L337" s="10" t="str">
        <f t="shared" si="22"/>
        <v/>
      </c>
      <c r="M337" s="10" t="str">
        <f t="shared" si="23"/>
        <v/>
      </c>
    </row>
    <row r="338" spans="1:13" x14ac:dyDescent="0.3">
      <c r="A338" t="s">
        <v>5170</v>
      </c>
      <c r="B338" s="7">
        <v>45948</v>
      </c>
      <c r="C338" t="s">
        <v>4823</v>
      </c>
      <c r="D338" t="s">
        <v>4824</v>
      </c>
      <c r="E338" t="s">
        <v>4868</v>
      </c>
      <c r="F338">
        <v>3189</v>
      </c>
      <c r="G338">
        <v>2811.7</v>
      </c>
      <c r="H338">
        <v>393.7</v>
      </c>
      <c r="I338">
        <v>-16.399999999999999</v>
      </c>
      <c r="J338" s="13">
        <f t="shared" si="20"/>
        <v>0.88168704923173402</v>
      </c>
      <c r="K338" s="10" t="str">
        <f t="shared" si="21"/>
        <v>2025-10</v>
      </c>
      <c r="L338" s="10" t="str">
        <f t="shared" si="22"/>
        <v/>
      </c>
      <c r="M338" s="10" t="str">
        <f t="shared" si="23"/>
        <v/>
      </c>
    </row>
    <row r="339" spans="1:13" x14ac:dyDescent="0.3">
      <c r="A339" t="s">
        <v>5171</v>
      </c>
      <c r="B339" s="7">
        <v>45948</v>
      </c>
      <c r="C339" t="s">
        <v>4827</v>
      </c>
      <c r="D339" t="s">
        <v>4824</v>
      </c>
      <c r="E339" t="s">
        <v>4861</v>
      </c>
      <c r="F339">
        <v>2125</v>
      </c>
      <c r="G339">
        <v>1874</v>
      </c>
      <c r="H339">
        <v>217.4</v>
      </c>
      <c r="I339">
        <v>33.6</v>
      </c>
      <c r="J339" s="13">
        <f t="shared" si="20"/>
        <v>0.88188235294117645</v>
      </c>
      <c r="K339" s="10" t="str">
        <f t="shared" si="21"/>
        <v>2025-10</v>
      </c>
      <c r="L339" s="10" t="str">
        <f t="shared" si="22"/>
        <v/>
      </c>
      <c r="M339" s="10" t="str">
        <f t="shared" si="23"/>
        <v/>
      </c>
    </row>
    <row r="340" spans="1:13" x14ac:dyDescent="0.3">
      <c r="A340" t="s">
        <v>5172</v>
      </c>
      <c r="B340" s="7">
        <v>45951</v>
      </c>
      <c r="C340" t="s">
        <v>4823</v>
      </c>
      <c r="D340" t="s">
        <v>4824</v>
      </c>
      <c r="E340" t="s">
        <v>4831</v>
      </c>
      <c r="F340">
        <v>3107</v>
      </c>
      <c r="G340">
        <v>2659.8</v>
      </c>
      <c r="H340">
        <v>389.8</v>
      </c>
      <c r="I340">
        <v>57.4</v>
      </c>
      <c r="J340" s="13">
        <f t="shared" si="20"/>
        <v>0.85606694560669461</v>
      </c>
      <c r="K340" s="10" t="str">
        <f t="shared" si="21"/>
        <v>2025-10</v>
      </c>
      <c r="L340" s="10" t="str">
        <f t="shared" si="22"/>
        <v/>
      </c>
      <c r="M340" s="10" t="str">
        <f t="shared" si="23"/>
        <v/>
      </c>
    </row>
    <row r="341" spans="1:13" x14ac:dyDescent="0.3">
      <c r="A341" t="s">
        <v>5173</v>
      </c>
      <c r="B341" s="7">
        <v>45951</v>
      </c>
      <c r="C341" t="s">
        <v>4827</v>
      </c>
      <c r="D341" t="s">
        <v>4830</v>
      </c>
      <c r="E341" t="s">
        <v>4828</v>
      </c>
      <c r="F341">
        <v>2520</v>
      </c>
      <c r="G341">
        <v>2181.3000000000002</v>
      </c>
      <c r="H341">
        <v>296.3</v>
      </c>
      <c r="I341">
        <v>42.4</v>
      </c>
      <c r="J341" s="13">
        <f t="shared" si="20"/>
        <v>0.8655952380952382</v>
      </c>
      <c r="K341" s="10" t="str">
        <f t="shared" si="21"/>
        <v>2025-10</v>
      </c>
      <c r="L341" s="10" t="str">
        <f t="shared" si="22"/>
        <v/>
      </c>
      <c r="M341" s="10" t="str">
        <f t="shared" si="23"/>
        <v/>
      </c>
    </row>
    <row r="342" spans="1:13" x14ac:dyDescent="0.3">
      <c r="A342" t="s">
        <v>5174</v>
      </c>
      <c r="B342" s="7">
        <v>45952</v>
      </c>
      <c r="C342" t="s">
        <v>4823</v>
      </c>
      <c r="D342" t="s">
        <v>4830</v>
      </c>
      <c r="E342" t="s">
        <v>4831</v>
      </c>
      <c r="F342">
        <v>2105</v>
      </c>
      <c r="G342">
        <v>1817.4</v>
      </c>
      <c r="H342">
        <v>225.7</v>
      </c>
      <c r="I342">
        <v>61.9</v>
      </c>
      <c r="J342" s="13">
        <f t="shared" si="20"/>
        <v>0.86337292161520196</v>
      </c>
      <c r="K342" s="10" t="str">
        <f t="shared" si="21"/>
        <v>2025-10</v>
      </c>
      <c r="L342" s="10" t="str">
        <f t="shared" si="22"/>
        <v/>
      </c>
      <c r="M342" s="10" t="str">
        <f t="shared" si="23"/>
        <v/>
      </c>
    </row>
    <row r="343" spans="1:13" x14ac:dyDescent="0.3">
      <c r="A343" t="s">
        <v>5175</v>
      </c>
      <c r="B343" s="7">
        <v>45952</v>
      </c>
      <c r="C343" t="s">
        <v>4827</v>
      </c>
      <c r="D343" t="s">
        <v>4830</v>
      </c>
      <c r="E343" t="s">
        <v>4851</v>
      </c>
      <c r="F343">
        <v>2978</v>
      </c>
      <c r="G343">
        <v>2573.6999999999998</v>
      </c>
      <c r="H343">
        <v>327.8</v>
      </c>
      <c r="I343">
        <v>76.5</v>
      </c>
      <c r="J343" s="13">
        <f t="shared" si="20"/>
        <v>0.86423774345198112</v>
      </c>
      <c r="K343" s="10" t="str">
        <f t="shared" si="21"/>
        <v>2025-10</v>
      </c>
      <c r="L343" s="10" t="str">
        <f t="shared" si="22"/>
        <v/>
      </c>
      <c r="M343" s="10" t="str">
        <f t="shared" si="23"/>
        <v/>
      </c>
    </row>
    <row r="344" spans="1:13" x14ac:dyDescent="0.3">
      <c r="A344" t="s">
        <v>5176</v>
      </c>
      <c r="B344" s="7">
        <v>45953</v>
      </c>
      <c r="C344" t="s">
        <v>4823</v>
      </c>
      <c r="D344" t="s">
        <v>4824</v>
      </c>
      <c r="E344" t="s">
        <v>4838</v>
      </c>
      <c r="F344">
        <v>2025</v>
      </c>
      <c r="G344">
        <v>1777.4</v>
      </c>
      <c r="H344">
        <v>209</v>
      </c>
      <c r="I344">
        <v>38.6</v>
      </c>
      <c r="J344" s="13">
        <f t="shared" si="20"/>
        <v>0.87772839506172839</v>
      </c>
      <c r="K344" s="10" t="str">
        <f t="shared" si="21"/>
        <v>2025-10</v>
      </c>
      <c r="L344" s="10" t="str">
        <f t="shared" si="22"/>
        <v/>
      </c>
      <c r="M344" s="10" t="str">
        <f t="shared" si="23"/>
        <v/>
      </c>
    </row>
    <row r="345" spans="1:13" x14ac:dyDescent="0.3">
      <c r="A345" t="s">
        <v>5177</v>
      </c>
      <c r="B345" s="7">
        <v>45953</v>
      </c>
      <c r="C345" t="s">
        <v>4827</v>
      </c>
      <c r="D345" t="s">
        <v>4830</v>
      </c>
      <c r="E345" t="s">
        <v>4831</v>
      </c>
      <c r="F345">
        <v>2880</v>
      </c>
      <c r="G345">
        <v>2501.6999999999998</v>
      </c>
      <c r="H345">
        <v>337.5</v>
      </c>
      <c r="I345">
        <v>40.799999999999997</v>
      </c>
      <c r="J345" s="13">
        <f t="shared" si="20"/>
        <v>0.86864583333333323</v>
      </c>
      <c r="K345" s="10" t="str">
        <f t="shared" si="21"/>
        <v>2025-10</v>
      </c>
      <c r="L345" s="10" t="str">
        <f t="shared" si="22"/>
        <v/>
      </c>
      <c r="M345" s="10" t="str">
        <f t="shared" si="23"/>
        <v/>
      </c>
    </row>
    <row r="346" spans="1:13" x14ac:dyDescent="0.3">
      <c r="A346" t="s">
        <v>5178</v>
      </c>
      <c r="B346" s="7">
        <v>45954</v>
      </c>
      <c r="C346" t="s">
        <v>4823</v>
      </c>
      <c r="D346" t="s">
        <v>4830</v>
      </c>
      <c r="E346" t="s">
        <v>4825</v>
      </c>
      <c r="F346">
        <v>2261</v>
      </c>
      <c r="G346">
        <v>1978.1</v>
      </c>
      <c r="H346">
        <v>270.39999999999998</v>
      </c>
      <c r="I346">
        <v>12.5</v>
      </c>
      <c r="J346" s="13">
        <f t="shared" si="20"/>
        <v>0.87487837240159216</v>
      </c>
      <c r="K346" s="10" t="str">
        <f t="shared" si="21"/>
        <v>2025-10</v>
      </c>
      <c r="L346" s="10" t="str">
        <f t="shared" si="22"/>
        <v/>
      </c>
      <c r="M346" s="10" t="str">
        <f t="shared" si="23"/>
        <v/>
      </c>
    </row>
    <row r="347" spans="1:13" x14ac:dyDescent="0.3">
      <c r="A347" t="s">
        <v>5179</v>
      </c>
      <c r="B347" s="7">
        <v>45954</v>
      </c>
      <c r="C347" t="s">
        <v>4827</v>
      </c>
      <c r="D347" t="s">
        <v>4830</v>
      </c>
      <c r="E347" t="s">
        <v>4868</v>
      </c>
      <c r="F347">
        <v>2359</v>
      </c>
      <c r="G347">
        <v>2074.3000000000002</v>
      </c>
      <c r="H347">
        <v>249.1</v>
      </c>
      <c r="I347">
        <v>35.6</v>
      </c>
      <c r="J347" s="13">
        <f t="shared" si="20"/>
        <v>0.87931326833403989</v>
      </c>
      <c r="K347" s="10" t="str">
        <f t="shared" si="21"/>
        <v>2025-10</v>
      </c>
      <c r="L347" s="10" t="str">
        <f t="shared" si="22"/>
        <v/>
      </c>
      <c r="M347" s="10" t="str">
        <f t="shared" si="23"/>
        <v/>
      </c>
    </row>
    <row r="348" spans="1:13" x14ac:dyDescent="0.3">
      <c r="A348" t="s">
        <v>5180</v>
      </c>
      <c r="B348" s="7">
        <v>45955</v>
      </c>
      <c r="C348" t="s">
        <v>4823</v>
      </c>
      <c r="D348" t="s">
        <v>4824</v>
      </c>
      <c r="E348" t="s">
        <v>4831</v>
      </c>
      <c r="F348">
        <v>2802</v>
      </c>
      <c r="G348">
        <v>2442.6999999999998</v>
      </c>
      <c r="H348">
        <v>270.60000000000002</v>
      </c>
      <c r="I348">
        <v>88.7</v>
      </c>
      <c r="J348" s="13">
        <f t="shared" si="20"/>
        <v>0.87177016416845099</v>
      </c>
      <c r="K348" s="10" t="str">
        <f t="shared" si="21"/>
        <v>2025-10</v>
      </c>
      <c r="L348" s="10" t="str">
        <f t="shared" si="22"/>
        <v/>
      </c>
      <c r="M348" s="10" t="str">
        <f t="shared" si="23"/>
        <v/>
      </c>
    </row>
    <row r="349" spans="1:13" x14ac:dyDescent="0.3">
      <c r="A349" t="s">
        <v>5181</v>
      </c>
      <c r="B349" s="7">
        <v>45955</v>
      </c>
      <c r="C349" t="s">
        <v>4827</v>
      </c>
      <c r="D349" t="s">
        <v>4824</v>
      </c>
      <c r="E349" t="s">
        <v>4845</v>
      </c>
      <c r="F349">
        <v>2137</v>
      </c>
      <c r="G349">
        <v>1808</v>
      </c>
      <c r="H349">
        <v>214.1</v>
      </c>
      <c r="I349">
        <v>114.9</v>
      </c>
      <c r="J349" s="13">
        <f t="shared" si="20"/>
        <v>0.84604585868039306</v>
      </c>
      <c r="K349" s="10" t="str">
        <f t="shared" si="21"/>
        <v>2025-10</v>
      </c>
      <c r="L349" s="10" t="str">
        <f t="shared" si="22"/>
        <v/>
      </c>
      <c r="M349" s="10" t="str">
        <f t="shared" si="23"/>
        <v/>
      </c>
    </row>
    <row r="350" spans="1:13" x14ac:dyDescent="0.3">
      <c r="A350" t="s">
        <v>5182</v>
      </c>
      <c r="B350" s="7">
        <v>45957</v>
      </c>
      <c r="C350" t="s">
        <v>4823</v>
      </c>
      <c r="D350" t="s">
        <v>4830</v>
      </c>
      <c r="E350" t="s">
        <v>4825</v>
      </c>
      <c r="F350">
        <v>3186</v>
      </c>
      <c r="G350">
        <v>2737</v>
      </c>
      <c r="H350">
        <v>317.39999999999998</v>
      </c>
      <c r="I350">
        <v>131.6</v>
      </c>
      <c r="J350" s="13">
        <f t="shared" si="20"/>
        <v>0.85907093534212176</v>
      </c>
      <c r="K350" s="10" t="str">
        <f t="shared" si="21"/>
        <v>2025-10</v>
      </c>
      <c r="L350" s="10" t="str">
        <f t="shared" si="22"/>
        <v/>
      </c>
      <c r="M350" s="10" t="str">
        <f t="shared" si="23"/>
        <v/>
      </c>
    </row>
    <row r="351" spans="1:13" x14ac:dyDescent="0.3">
      <c r="A351" t="s">
        <v>5183</v>
      </c>
      <c r="B351" s="7">
        <v>45957</v>
      </c>
      <c r="C351" t="s">
        <v>4827</v>
      </c>
      <c r="D351" t="s">
        <v>4824</v>
      </c>
      <c r="E351" t="s">
        <v>4825</v>
      </c>
      <c r="F351">
        <v>2605</v>
      </c>
      <c r="G351">
        <v>2220.8000000000002</v>
      </c>
      <c r="H351">
        <v>265.2</v>
      </c>
      <c r="I351">
        <v>119</v>
      </c>
      <c r="J351" s="13">
        <f t="shared" si="20"/>
        <v>0.85251439539347418</v>
      </c>
      <c r="K351" s="10" t="str">
        <f t="shared" si="21"/>
        <v>2025-10</v>
      </c>
      <c r="L351" s="10" t="str">
        <f t="shared" si="22"/>
        <v/>
      </c>
      <c r="M351" s="10" t="str">
        <f t="shared" si="23"/>
        <v/>
      </c>
    </row>
    <row r="352" spans="1:13" x14ac:dyDescent="0.3">
      <c r="A352" t="s">
        <v>5184</v>
      </c>
      <c r="B352" s="7">
        <v>45958</v>
      </c>
      <c r="C352" t="s">
        <v>4823</v>
      </c>
      <c r="D352" t="s">
        <v>4830</v>
      </c>
      <c r="E352" t="s">
        <v>4851</v>
      </c>
      <c r="F352">
        <v>2609</v>
      </c>
      <c r="G352">
        <v>2254.6</v>
      </c>
      <c r="H352">
        <v>293.89999999999998</v>
      </c>
      <c r="I352">
        <v>60.5</v>
      </c>
      <c r="J352" s="13">
        <f t="shared" si="20"/>
        <v>0.86416251437332303</v>
      </c>
      <c r="K352" s="10" t="str">
        <f t="shared" si="21"/>
        <v>2025-10</v>
      </c>
      <c r="L352" s="10" t="str">
        <f t="shared" si="22"/>
        <v/>
      </c>
      <c r="M352" s="10" t="str">
        <f t="shared" si="23"/>
        <v/>
      </c>
    </row>
    <row r="353" spans="1:13" x14ac:dyDescent="0.3">
      <c r="A353" t="s">
        <v>5185</v>
      </c>
      <c r="B353" s="7">
        <v>45958</v>
      </c>
      <c r="C353" t="s">
        <v>4827</v>
      </c>
      <c r="D353" t="s">
        <v>4830</v>
      </c>
      <c r="E353" t="s">
        <v>4831</v>
      </c>
      <c r="F353">
        <v>2916</v>
      </c>
      <c r="G353">
        <v>2575.4</v>
      </c>
      <c r="H353">
        <v>287</v>
      </c>
      <c r="I353">
        <v>53.6</v>
      </c>
      <c r="J353" s="13">
        <f t="shared" si="20"/>
        <v>0.88319615912208504</v>
      </c>
      <c r="K353" s="10" t="str">
        <f t="shared" si="21"/>
        <v>2025-10</v>
      </c>
      <c r="L353" s="10" t="str">
        <f t="shared" si="22"/>
        <v/>
      </c>
      <c r="M353" s="10" t="str">
        <f t="shared" si="23"/>
        <v/>
      </c>
    </row>
    <row r="354" spans="1:13" x14ac:dyDescent="0.3">
      <c r="A354" t="s">
        <v>5186</v>
      </c>
      <c r="B354" s="7">
        <v>45959</v>
      </c>
      <c r="C354" t="s">
        <v>4823</v>
      </c>
      <c r="D354" t="s">
        <v>4824</v>
      </c>
      <c r="E354" t="s">
        <v>4838</v>
      </c>
      <c r="F354">
        <v>2885</v>
      </c>
      <c r="G354">
        <v>2519.4</v>
      </c>
      <c r="H354">
        <v>297.10000000000002</v>
      </c>
      <c r="I354">
        <v>68.5</v>
      </c>
      <c r="J354" s="13">
        <f t="shared" si="20"/>
        <v>0.8732755632582323</v>
      </c>
      <c r="K354" s="10" t="str">
        <f t="shared" si="21"/>
        <v>2025-10</v>
      </c>
      <c r="L354" s="10" t="str">
        <f t="shared" si="22"/>
        <v/>
      </c>
      <c r="M354" s="10" t="str">
        <f t="shared" si="23"/>
        <v/>
      </c>
    </row>
    <row r="355" spans="1:13" x14ac:dyDescent="0.3">
      <c r="A355" t="s">
        <v>5187</v>
      </c>
      <c r="B355" s="7">
        <v>45959</v>
      </c>
      <c r="C355" t="s">
        <v>4827</v>
      </c>
      <c r="D355" t="s">
        <v>4824</v>
      </c>
      <c r="E355" t="s">
        <v>4834</v>
      </c>
      <c r="F355">
        <v>2309</v>
      </c>
      <c r="G355">
        <v>2007.4</v>
      </c>
      <c r="H355">
        <v>273.8</v>
      </c>
      <c r="I355">
        <v>27.8</v>
      </c>
      <c r="J355" s="13">
        <f t="shared" si="20"/>
        <v>0.86938068427890869</v>
      </c>
      <c r="K355" s="10" t="str">
        <f t="shared" si="21"/>
        <v>2025-10</v>
      </c>
      <c r="L355" s="10" t="str">
        <f t="shared" si="22"/>
        <v/>
      </c>
      <c r="M355" s="10" t="str">
        <f t="shared" si="23"/>
        <v/>
      </c>
    </row>
    <row r="356" spans="1:13" x14ac:dyDescent="0.3">
      <c r="A356" t="s">
        <v>5188</v>
      </c>
      <c r="B356" s="7">
        <v>45960</v>
      </c>
      <c r="C356" t="s">
        <v>4823</v>
      </c>
      <c r="D356" t="s">
        <v>4830</v>
      </c>
      <c r="E356" t="s">
        <v>4861</v>
      </c>
      <c r="F356">
        <v>2062</v>
      </c>
      <c r="G356">
        <v>1802.2</v>
      </c>
      <c r="H356">
        <v>259.60000000000002</v>
      </c>
      <c r="I356">
        <v>0.2</v>
      </c>
      <c r="J356" s="13">
        <f t="shared" si="20"/>
        <v>0.87400581959262857</v>
      </c>
      <c r="K356" s="10" t="str">
        <f t="shared" si="21"/>
        <v>2025-10</v>
      </c>
      <c r="L356" s="10" t="str">
        <f t="shared" si="22"/>
        <v/>
      </c>
      <c r="M356" s="10" t="str">
        <f t="shared" si="23"/>
        <v/>
      </c>
    </row>
    <row r="357" spans="1:13" x14ac:dyDescent="0.3">
      <c r="A357" t="s">
        <v>5189</v>
      </c>
      <c r="B357" s="7">
        <v>45960</v>
      </c>
      <c r="C357" t="s">
        <v>4827</v>
      </c>
      <c r="D357" t="s">
        <v>4830</v>
      </c>
      <c r="E357" t="s">
        <v>4825</v>
      </c>
      <c r="F357">
        <v>2930</v>
      </c>
      <c r="G357">
        <v>2507.1999999999998</v>
      </c>
      <c r="H357">
        <v>340.4</v>
      </c>
      <c r="I357">
        <v>82.4</v>
      </c>
      <c r="J357" s="13">
        <f t="shared" si="20"/>
        <v>0.85569965870307163</v>
      </c>
      <c r="K357" s="10" t="str">
        <f t="shared" si="21"/>
        <v>2025-10</v>
      </c>
      <c r="L357" s="10" t="str">
        <f t="shared" si="22"/>
        <v/>
      </c>
      <c r="M357" s="10" t="str">
        <f t="shared" si="23"/>
        <v/>
      </c>
    </row>
    <row r="358" spans="1:13" x14ac:dyDescent="0.3">
      <c r="A358" t="s">
        <v>5190</v>
      </c>
      <c r="B358" s="7">
        <v>45961</v>
      </c>
      <c r="C358" t="s">
        <v>4823</v>
      </c>
      <c r="D358" t="s">
        <v>4830</v>
      </c>
      <c r="E358" t="s">
        <v>4838</v>
      </c>
      <c r="F358">
        <v>2381</v>
      </c>
      <c r="G358">
        <v>2052.1</v>
      </c>
      <c r="H358">
        <v>283</v>
      </c>
      <c r="I358">
        <v>45.9</v>
      </c>
      <c r="J358" s="13">
        <f t="shared" si="20"/>
        <v>0.86186476270474588</v>
      </c>
      <c r="K358" s="10" t="str">
        <f t="shared" si="21"/>
        <v>2025-10</v>
      </c>
      <c r="L358" s="10" t="str">
        <f t="shared" si="22"/>
        <v/>
      </c>
      <c r="M358" s="10" t="str">
        <f t="shared" si="23"/>
        <v/>
      </c>
    </row>
    <row r="359" spans="1:13" x14ac:dyDescent="0.3">
      <c r="A359" t="s">
        <v>5191</v>
      </c>
      <c r="B359" s="7">
        <v>45961</v>
      </c>
      <c r="C359" t="s">
        <v>4827</v>
      </c>
      <c r="D359" t="s">
        <v>4824</v>
      </c>
      <c r="E359" t="s">
        <v>4845</v>
      </c>
      <c r="F359">
        <v>3198</v>
      </c>
      <c r="G359">
        <v>2824.3</v>
      </c>
      <c r="H359">
        <v>306.8</v>
      </c>
      <c r="I359">
        <v>66.900000000000006</v>
      </c>
      <c r="J359" s="13">
        <f t="shared" si="20"/>
        <v>0.88314571607254544</v>
      </c>
      <c r="K359" s="10" t="str">
        <f t="shared" si="21"/>
        <v>2025-10</v>
      </c>
      <c r="L359" s="10" t="str">
        <f t="shared" si="22"/>
        <v/>
      </c>
      <c r="M359" s="10" t="str">
        <f t="shared" si="23"/>
        <v/>
      </c>
    </row>
    <row r="360" spans="1:13" x14ac:dyDescent="0.3">
      <c r="A360" t="s">
        <v>5192</v>
      </c>
      <c r="B360" s="7">
        <v>45962</v>
      </c>
      <c r="C360" t="s">
        <v>4823</v>
      </c>
      <c r="D360" t="s">
        <v>4824</v>
      </c>
      <c r="E360" t="s">
        <v>4838</v>
      </c>
      <c r="F360">
        <v>3103</v>
      </c>
      <c r="G360">
        <v>2725.6</v>
      </c>
      <c r="H360">
        <v>302.3</v>
      </c>
      <c r="I360">
        <v>75.099999999999994</v>
      </c>
      <c r="J360" s="13">
        <f t="shared" si="20"/>
        <v>0.87837576538833384</v>
      </c>
      <c r="K360" s="10" t="str">
        <f t="shared" si="21"/>
        <v>2025-11</v>
      </c>
      <c r="L360" s="10" t="str">
        <f t="shared" si="22"/>
        <v/>
      </c>
      <c r="M360" s="10" t="str">
        <f t="shared" si="23"/>
        <v/>
      </c>
    </row>
    <row r="361" spans="1:13" x14ac:dyDescent="0.3">
      <c r="A361" t="s">
        <v>5193</v>
      </c>
      <c r="B361" s="7">
        <v>45962</v>
      </c>
      <c r="C361" t="s">
        <v>4827</v>
      </c>
      <c r="D361" t="s">
        <v>4824</v>
      </c>
      <c r="E361" t="s">
        <v>4845</v>
      </c>
      <c r="F361">
        <v>2662</v>
      </c>
      <c r="G361">
        <v>2056.6999999999998</v>
      </c>
      <c r="H361">
        <v>263.7</v>
      </c>
      <c r="I361">
        <v>341.6</v>
      </c>
      <c r="J361" s="13">
        <f t="shared" si="20"/>
        <v>0.77261457550713741</v>
      </c>
      <c r="K361" s="10" t="str">
        <f t="shared" si="21"/>
        <v>2025-11</v>
      </c>
      <c r="L361" s="10" t="str">
        <f t="shared" si="22"/>
        <v>FLAG</v>
      </c>
      <c r="M361" s="10" t="str">
        <f t="shared" si="23"/>
        <v/>
      </c>
    </row>
    <row r="362" spans="1:13" x14ac:dyDescent="0.3">
      <c r="A362" t="s">
        <v>5194</v>
      </c>
      <c r="B362" s="7">
        <v>45964</v>
      </c>
      <c r="C362" t="s">
        <v>4823</v>
      </c>
      <c r="D362" t="s">
        <v>4830</v>
      </c>
      <c r="E362" t="s">
        <v>4825</v>
      </c>
      <c r="F362">
        <v>2821</v>
      </c>
      <c r="G362">
        <v>2417.5</v>
      </c>
      <c r="H362">
        <v>280.10000000000002</v>
      </c>
      <c r="I362">
        <v>123.4</v>
      </c>
      <c r="J362" s="13">
        <f t="shared" si="20"/>
        <v>0.85696561503013113</v>
      </c>
      <c r="K362" s="10" t="str">
        <f t="shared" si="21"/>
        <v>2025-11</v>
      </c>
      <c r="L362" s="10" t="str">
        <f t="shared" si="22"/>
        <v/>
      </c>
      <c r="M362" s="10" t="str">
        <f t="shared" si="23"/>
        <v/>
      </c>
    </row>
    <row r="363" spans="1:13" x14ac:dyDescent="0.3">
      <c r="A363" t="s">
        <v>5195</v>
      </c>
      <c r="B363" s="7">
        <v>45964</v>
      </c>
      <c r="C363" t="s">
        <v>4827</v>
      </c>
      <c r="D363" t="s">
        <v>4824</v>
      </c>
      <c r="E363" t="s">
        <v>4825</v>
      </c>
      <c r="F363">
        <v>3003</v>
      </c>
      <c r="G363">
        <v>2595.5</v>
      </c>
      <c r="H363">
        <v>366.7</v>
      </c>
      <c r="I363">
        <v>40.799999999999997</v>
      </c>
      <c r="J363" s="13">
        <f t="shared" si="20"/>
        <v>0.86430236430236429</v>
      </c>
      <c r="K363" s="10" t="str">
        <f t="shared" si="21"/>
        <v>2025-11</v>
      </c>
      <c r="L363" s="10" t="str">
        <f t="shared" si="22"/>
        <v/>
      </c>
      <c r="M363" s="10" t="str">
        <f t="shared" si="23"/>
        <v/>
      </c>
    </row>
    <row r="364" spans="1:13" x14ac:dyDescent="0.3">
      <c r="A364" t="s">
        <v>5196</v>
      </c>
      <c r="B364" s="7">
        <v>45965</v>
      </c>
      <c r="C364" t="s">
        <v>4823</v>
      </c>
      <c r="D364" t="s">
        <v>4824</v>
      </c>
      <c r="E364" t="s">
        <v>4845</v>
      </c>
      <c r="F364">
        <v>1985</v>
      </c>
      <c r="G364">
        <v>1694.3</v>
      </c>
      <c r="H364">
        <v>255.2</v>
      </c>
      <c r="I364">
        <v>35.5</v>
      </c>
      <c r="J364" s="13">
        <f t="shared" si="20"/>
        <v>0.85355163727959693</v>
      </c>
      <c r="K364" s="10" t="str">
        <f t="shared" si="21"/>
        <v>2025-11</v>
      </c>
      <c r="L364" s="10" t="str">
        <f t="shared" si="22"/>
        <v/>
      </c>
      <c r="M364" s="10" t="str">
        <f t="shared" si="23"/>
        <v/>
      </c>
    </row>
    <row r="365" spans="1:13" x14ac:dyDescent="0.3">
      <c r="A365" t="s">
        <v>5197</v>
      </c>
      <c r="B365" s="7">
        <v>45965</v>
      </c>
      <c r="C365" t="s">
        <v>4827</v>
      </c>
      <c r="D365" t="s">
        <v>4824</v>
      </c>
      <c r="E365" t="s">
        <v>4831</v>
      </c>
      <c r="F365">
        <v>3152</v>
      </c>
      <c r="G365">
        <v>2697.1</v>
      </c>
      <c r="H365">
        <v>407.3</v>
      </c>
      <c r="I365">
        <v>47.6</v>
      </c>
      <c r="J365" s="13">
        <f t="shared" si="20"/>
        <v>0.85567893401015227</v>
      </c>
      <c r="K365" s="10" t="str">
        <f t="shared" si="21"/>
        <v>2025-11</v>
      </c>
      <c r="L365" s="10" t="str">
        <f t="shared" si="22"/>
        <v/>
      </c>
      <c r="M365" s="10" t="str">
        <f t="shared" si="23"/>
        <v/>
      </c>
    </row>
    <row r="366" spans="1:13" x14ac:dyDescent="0.3">
      <c r="A366" t="s">
        <v>5198</v>
      </c>
      <c r="B366" s="7">
        <v>45966</v>
      </c>
      <c r="C366" t="s">
        <v>4823</v>
      </c>
      <c r="D366" t="s">
        <v>4824</v>
      </c>
      <c r="E366" t="s">
        <v>4868</v>
      </c>
      <c r="F366">
        <v>3087</v>
      </c>
      <c r="G366">
        <v>2614.4</v>
      </c>
      <c r="H366">
        <v>364.9</v>
      </c>
      <c r="I366">
        <v>107.7</v>
      </c>
      <c r="J366" s="13">
        <f t="shared" si="20"/>
        <v>0.84690638160025922</v>
      </c>
      <c r="K366" s="10" t="str">
        <f t="shared" si="21"/>
        <v>2025-11</v>
      </c>
      <c r="L366" s="10" t="str">
        <f t="shared" si="22"/>
        <v/>
      </c>
      <c r="M366" s="10" t="str">
        <f t="shared" si="23"/>
        <v/>
      </c>
    </row>
    <row r="367" spans="1:13" x14ac:dyDescent="0.3">
      <c r="A367" t="s">
        <v>5199</v>
      </c>
      <c r="B367" s="7">
        <v>45966</v>
      </c>
      <c r="C367" t="s">
        <v>4827</v>
      </c>
      <c r="D367" t="s">
        <v>4830</v>
      </c>
      <c r="E367" t="s">
        <v>4838</v>
      </c>
      <c r="F367">
        <v>2809</v>
      </c>
      <c r="G367">
        <v>2446.4</v>
      </c>
      <c r="H367">
        <v>332.3</v>
      </c>
      <c r="I367">
        <v>30.3</v>
      </c>
      <c r="J367" s="13">
        <f t="shared" si="20"/>
        <v>0.87091491634033469</v>
      </c>
      <c r="K367" s="10" t="str">
        <f t="shared" si="21"/>
        <v>2025-11</v>
      </c>
      <c r="L367" s="10" t="str">
        <f t="shared" si="22"/>
        <v/>
      </c>
      <c r="M367" s="10" t="str">
        <f t="shared" si="23"/>
        <v/>
      </c>
    </row>
    <row r="368" spans="1:13" x14ac:dyDescent="0.3">
      <c r="A368" t="s">
        <v>5200</v>
      </c>
      <c r="B368" s="7">
        <v>45967</v>
      </c>
      <c r="C368" t="s">
        <v>4823</v>
      </c>
      <c r="D368" t="s">
        <v>4824</v>
      </c>
      <c r="E368" t="s">
        <v>4851</v>
      </c>
      <c r="F368">
        <v>3041</v>
      </c>
      <c r="G368">
        <v>2611.8000000000002</v>
      </c>
      <c r="H368">
        <v>377</v>
      </c>
      <c r="I368">
        <v>52.2</v>
      </c>
      <c r="J368" s="13">
        <f t="shared" si="20"/>
        <v>0.85886221637619209</v>
      </c>
      <c r="K368" s="10" t="str">
        <f t="shared" si="21"/>
        <v>2025-11</v>
      </c>
      <c r="L368" s="10" t="str">
        <f t="shared" si="22"/>
        <v/>
      </c>
      <c r="M368" s="10" t="str">
        <f t="shared" si="23"/>
        <v/>
      </c>
    </row>
    <row r="369" spans="1:13" x14ac:dyDescent="0.3">
      <c r="A369" t="s">
        <v>5201</v>
      </c>
      <c r="B369" s="7">
        <v>45967</v>
      </c>
      <c r="C369" t="s">
        <v>4827</v>
      </c>
      <c r="D369" t="s">
        <v>4830</v>
      </c>
      <c r="E369" t="s">
        <v>4868</v>
      </c>
      <c r="F369">
        <v>3131</v>
      </c>
      <c r="G369">
        <v>2704.7</v>
      </c>
      <c r="H369">
        <v>373.1</v>
      </c>
      <c r="I369">
        <v>53.2</v>
      </c>
      <c r="J369" s="13">
        <f t="shared" si="20"/>
        <v>0.86384541679974447</v>
      </c>
      <c r="K369" s="10" t="str">
        <f t="shared" si="21"/>
        <v>2025-11</v>
      </c>
      <c r="L369" s="10" t="str">
        <f t="shared" si="22"/>
        <v/>
      </c>
      <c r="M369" s="10" t="str">
        <f t="shared" si="23"/>
        <v/>
      </c>
    </row>
    <row r="370" spans="1:13" x14ac:dyDescent="0.3">
      <c r="A370" t="s">
        <v>5202</v>
      </c>
      <c r="B370" s="7">
        <v>45968</v>
      </c>
      <c r="C370" t="s">
        <v>4823</v>
      </c>
      <c r="D370" t="s">
        <v>4830</v>
      </c>
      <c r="E370" t="s">
        <v>4834</v>
      </c>
      <c r="F370">
        <v>2290</v>
      </c>
      <c r="G370">
        <v>1979.6</v>
      </c>
      <c r="H370">
        <v>272.89999999999998</v>
      </c>
      <c r="I370">
        <v>37.5</v>
      </c>
      <c r="J370" s="13">
        <f t="shared" si="20"/>
        <v>0.86445414847161572</v>
      </c>
      <c r="K370" s="10" t="str">
        <f t="shared" si="21"/>
        <v>2025-11</v>
      </c>
      <c r="L370" s="10" t="str">
        <f t="shared" si="22"/>
        <v/>
      </c>
      <c r="M370" s="10" t="str">
        <f t="shared" si="23"/>
        <v/>
      </c>
    </row>
    <row r="371" spans="1:13" x14ac:dyDescent="0.3">
      <c r="A371" t="s">
        <v>5203</v>
      </c>
      <c r="B371" s="7">
        <v>45968</v>
      </c>
      <c r="C371" t="s">
        <v>4827</v>
      </c>
      <c r="D371" t="s">
        <v>4824</v>
      </c>
      <c r="E371" t="s">
        <v>4825</v>
      </c>
      <c r="F371">
        <v>2432</v>
      </c>
      <c r="G371">
        <v>2083.5</v>
      </c>
      <c r="H371">
        <v>273.10000000000002</v>
      </c>
      <c r="I371">
        <v>75.400000000000006</v>
      </c>
      <c r="J371" s="13">
        <f t="shared" si="20"/>
        <v>0.85670230263157898</v>
      </c>
      <c r="K371" s="10" t="str">
        <f t="shared" si="21"/>
        <v>2025-11</v>
      </c>
      <c r="L371" s="10" t="str">
        <f t="shared" si="22"/>
        <v/>
      </c>
      <c r="M371" s="10" t="str">
        <f t="shared" si="23"/>
        <v/>
      </c>
    </row>
    <row r="372" spans="1:13" x14ac:dyDescent="0.3">
      <c r="A372" t="s">
        <v>5204</v>
      </c>
      <c r="B372" s="7">
        <v>45969</v>
      </c>
      <c r="C372" t="s">
        <v>4823</v>
      </c>
      <c r="D372" t="s">
        <v>4830</v>
      </c>
      <c r="E372" t="s">
        <v>4841</v>
      </c>
      <c r="F372">
        <v>1998</v>
      </c>
      <c r="G372">
        <v>1691.3</v>
      </c>
      <c r="H372">
        <v>255.7</v>
      </c>
      <c r="I372">
        <v>51</v>
      </c>
      <c r="J372" s="13">
        <f t="shared" si="20"/>
        <v>0.8464964964964965</v>
      </c>
      <c r="K372" s="10" t="str">
        <f t="shared" si="21"/>
        <v>2025-11</v>
      </c>
      <c r="L372" s="10" t="str">
        <f t="shared" si="22"/>
        <v/>
      </c>
      <c r="M372" s="10" t="str">
        <f t="shared" si="23"/>
        <v/>
      </c>
    </row>
    <row r="373" spans="1:13" x14ac:dyDescent="0.3">
      <c r="A373" t="s">
        <v>5205</v>
      </c>
      <c r="B373" s="7">
        <v>45969</v>
      </c>
      <c r="C373" t="s">
        <v>4827</v>
      </c>
      <c r="D373" t="s">
        <v>4830</v>
      </c>
      <c r="E373" t="s">
        <v>4868</v>
      </c>
      <c r="F373">
        <v>2257</v>
      </c>
      <c r="G373">
        <v>1923.1</v>
      </c>
      <c r="H373">
        <v>276.8</v>
      </c>
      <c r="I373">
        <v>57.1</v>
      </c>
      <c r="J373" s="13">
        <f t="shared" si="20"/>
        <v>0.85206025697828969</v>
      </c>
      <c r="K373" s="10" t="str">
        <f t="shared" si="21"/>
        <v>2025-11</v>
      </c>
      <c r="L373" s="10" t="str">
        <f t="shared" si="22"/>
        <v/>
      </c>
      <c r="M373" s="10" t="str">
        <f t="shared" si="23"/>
        <v/>
      </c>
    </row>
    <row r="374" spans="1:13" x14ac:dyDescent="0.3">
      <c r="A374" t="s">
        <v>5206</v>
      </c>
      <c r="B374" s="7">
        <v>45971</v>
      </c>
      <c r="C374" t="s">
        <v>4823</v>
      </c>
      <c r="D374" t="s">
        <v>4824</v>
      </c>
      <c r="E374" t="s">
        <v>4861</v>
      </c>
      <c r="F374">
        <v>2109</v>
      </c>
      <c r="G374">
        <v>1865.7</v>
      </c>
      <c r="H374">
        <v>262.7</v>
      </c>
      <c r="I374">
        <v>-19.399999999999999</v>
      </c>
      <c r="J374" s="13">
        <f t="shared" si="20"/>
        <v>0.88463726884779514</v>
      </c>
      <c r="K374" s="10" t="str">
        <f t="shared" si="21"/>
        <v>2025-11</v>
      </c>
      <c r="L374" s="10" t="str">
        <f t="shared" si="22"/>
        <v/>
      </c>
      <c r="M374" s="10" t="str">
        <f t="shared" si="23"/>
        <v/>
      </c>
    </row>
    <row r="375" spans="1:13" x14ac:dyDescent="0.3">
      <c r="A375" t="s">
        <v>5207</v>
      </c>
      <c r="B375" s="7">
        <v>45971</v>
      </c>
      <c r="C375" t="s">
        <v>4827</v>
      </c>
      <c r="D375" t="s">
        <v>4830</v>
      </c>
      <c r="E375" t="s">
        <v>4861</v>
      </c>
      <c r="F375">
        <v>2778</v>
      </c>
      <c r="G375">
        <v>2446.6</v>
      </c>
      <c r="H375">
        <v>280.7</v>
      </c>
      <c r="I375">
        <v>50.7</v>
      </c>
      <c r="J375" s="13">
        <f t="shared" si="20"/>
        <v>0.88070554355651542</v>
      </c>
      <c r="K375" s="10" t="str">
        <f t="shared" si="21"/>
        <v>2025-11</v>
      </c>
      <c r="L375" s="10" t="str">
        <f t="shared" si="22"/>
        <v/>
      </c>
      <c r="M375" s="10" t="str">
        <f t="shared" si="23"/>
        <v/>
      </c>
    </row>
    <row r="376" spans="1:13" x14ac:dyDescent="0.3">
      <c r="A376" t="s">
        <v>5208</v>
      </c>
      <c r="B376" s="7">
        <v>45972</v>
      </c>
      <c r="C376" t="s">
        <v>4823</v>
      </c>
      <c r="D376" t="s">
        <v>4824</v>
      </c>
      <c r="E376" t="s">
        <v>4838</v>
      </c>
      <c r="F376">
        <v>1841</v>
      </c>
      <c r="G376">
        <v>1568</v>
      </c>
      <c r="H376">
        <v>185</v>
      </c>
      <c r="I376">
        <v>88</v>
      </c>
      <c r="J376" s="13">
        <f t="shared" si="20"/>
        <v>0.85171102661596954</v>
      </c>
      <c r="K376" s="10" t="str">
        <f t="shared" si="21"/>
        <v>2025-11</v>
      </c>
      <c r="L376" s="10" t="str">
        <f t="shared" si="22"/>
        <v/>
      </c>
      <c r="M376" s="10" t="str">
        <f t="shared" si="23"/>
        <v/>
      </c>
    </row>
    <row r="377" spans="1:13" x14ac:dyDescent="0.3">
      <c r="A377" t="s">
        <v>5209</v>
      </c>
      <c r="B377" s="7">
        <v>45972</v>
      </c>
      <c r="C377" t="s">
        <v>4827</v>
      </c>
      <c r="D377" t="s">
        <v>4830</v>
      </c>
      <c r="E377" t="s">
        <v>4861</v>
      </c>
      <c r="F377">
        <v>1925</v>
      </c>
      <c r="G377">
        <v>1653.7</v>
      </c>
      <c r="H377">
        <v>185.2</v>
      </c>
      <c r="I377">
        <v>86.1</v>
      </c>
      <c r="J377" s="13">
        <f t="shared" si="20"/>
        <v>0.85906493506493509</v>
      </c>
      <c r="K377" s="10" t="str">
        <f t="shared" si="21"/>
        <v>2025-11</v>
      </c>
      <c r="L377" s="10" t="str">
        <f t="shared" si="22"/>
        <v/>
      </c>
      <c r="M377" s="10" t="str">
        <f t="shared" si="23"/>
        <v/>
      </c>
    </row>
    <row r="378" spans="1:13" x14ac:dyDescent="0.3">
      <c r="A378" t="s">
        <v>5210</v>
      </c>
      <c r="B378" s="7">
        <v>45973</v>
      </c>
      <c r="C378" t="s">
        <v>4823</v>
      </c>
      <c r="D378" t="s">
        <v>4830</v>
      </c>
      <c r="E378" t="s">
        <v>4834</v>
      </c>
      <c r="F378">
        <v>2330</v>
      </c>
      <c r="G378">
        <v>2000.7</v>
      </c>
      <c r="H378">
        <v>255.3</v>
      </c>
      <c r="I378">
        <v>74</v>
      </c>
      <c r="J378" s="13">
        <f t="shared" si="20"/>
        <v>0.85866952789699569</v>
      </c>
      <c r="K378" s="10" t="str">
        <f t="shared" si="21"/>
        <v>2025-11</v>
      </c>
      <c r="L378" s="10" t="str">
        <f t="shared" si="22"/>
        <v/>
      </c>
      <c r="M378" s="10" t="str">
        <f t="shared" si="23"/>
        <v/>
      </c>
    </row>
    <row r="379" spans="1:13" x14ac:dyDescent="0.3">
      <c r="A379" t="s">
        <v>5211</v>
      </c>
      <c r="B379" s="7">
        <v>45973</v>
      </c>
      <c r="C379" t="s">
        <v>4827</v>
      </c>
      <c r="D379" t="s">
        <v>4830</v>
      </c>
      <c r="E379" t="s">
        <v>4834</v>
      </c>
      <c r="F379">
        <v>2826</v>
      </c>
      <c r="G379">
        <v>2398.5</v>
      </c>
      <c r="H379">
        <v>334.8</v>
      </c>
      <c r="I379">
        <v>92.7</v>
      </c>
      <c r="J379" s="13">
        <f t="shared" si="20"/>
        <v>0.84872611464968151</v>
      </c>
      <c r="K379" s="10" t="str">
        <f t="shared" si="21"/>
        <v>2025-11</v>
      </c>
      <c r="L379" s="10" t="str">
        <f t="shared" si="22"/>
        <v/>
      </c>
      <c r="M379" s="10" t="str">
        <f t="shared" si="23"/>
        <v/>
      </c>
    </row>
    <row r="380" spans="1:13" x14ac:dyDescent="0.3">
      <c r="A380" t="s">
        <v>5212</v>
      </c>
      <c r="B380" s="7">
        <v>45974</v>
      </c>
      <c r="C380" t="s">
        <v>4823</v>
      </c>
      <c r="D380" t="s">
        <v>4824</v>
      </c>
      <c r="E380" t="s">
        <v>4845</v>
      </c>
      <c r="F380">
        <v>2035</v>
      </c>
      <c r="G380">
        <v>1777.2</v>
      </c>
      <c r="H380">
        <v>227.9</v>
      </c>
      <c r="I380">
        <v>29.9</v>
      </c>
      <c r="J380" s="13">
        <f t="shared" si="20"/>
        <v>0.87331695331695336</v>
      </c>
      <c r="K380" s="10" t="str">
        <f t="shared" si="21"/>
        <v>2025-11</v>
      </c>
      <c r="L380" s="10" t="str">
        <f t="shared" si="22"/>
        <v/>
      </c>
      <c r="M380" s="10" t="str">
        <f t="shared" si="23"/>
        <v/>
      </c>
    </row>
    <row r="381" spans="1:13" x14ac:dyDescent="0.3">
      <c r="A381" t="s">
        <v>5213</v>
      </c>
      <c r="B381" s="7">
        <v>45974</v>
      </c>
      <c r="C381" t="s">
        <v>4827</v>
      </c>
      <c r="D381" t="s">
        <v>4824</v>
      </c>
      <c r="E381" t="s">
        <v>4868</v>
      </c>
      <c r="F381">
        <v>2387</v>
      </c>
      <c r="G381">
        <v>2063.1999999999998</v>
      </c>
      <c r="H381">
        <v>258.7</v>
      </c>
      <c r="I381">
        <v>65.099999999999994</v>
      </c>
      <c r="J381" s="13">
        <f t="shared" si="20"/>
        <v>0.86434855467113525</v>
      </c>
      <c r="K381" s="10" t="str">
        <f t="shared" si="21"/>
        <v>2025-11</v>
      </c>
      <c r="L381" s="10" t="str">
        <f t="shared" si="22"/>
        <v/>
      </c>
      <c r="M381" s="10" t="str">
        <f t="shared" si="23"/>
        <v/>
      </c>
    </row>
    <row r="382" spans="1:13" x14ac:dyDescent="0.3">
      <c r="A382" t="s">
        <v>5214</v>
      </c>
      <c r="B382" s="7">
        <v>45975</v>
      </c>
      <c r="C382" t="s">
        <v>4823</v>
      </c>
      <c r="D382" t="s">
        <v>4824</v>
      </c>
      <c r="E382" t="s">
        <v>4831</v>
      </c>
      <c r="F382">
        <v>2424</v>
      </c>
      <c r="G382">
        <v>2064.4</v>
      </c>
      <c r="H382">
        <v>292</v>
      </c>
      <c r="I382">
        <v>67.599999999999994</v>
      </c>
      <c r="J382" s="13">
        <f t="shared" si="20"/>
        <v>0.8516501650165017</v>
      </c>
      <c r="K382" s="10" t="str">
        <f t="shared" si="21"/>
        <v>2025-11</v>
      </c>
      <c r="L382" s="10" t="str">
        <f t="shared" si="22"/>
        <v/>
      </c>
      <c r="M382" s="10" t="str">
        <f t="shared" si="23"/>
        <v/>
      </c>
    </row>
    <row r="383" spans="1:13" x14ac:dyDescent="0.3">
      <c r="A383" t="s">
        <v>5215</v>
      </c>
      <c r="B383" s="7">
        <v>45975</v>
      </c>
      <c r="C383" t="s">
        <v>4827</v>
      </c>
      <c r="D383" t="s">
        <v>4830</v>
      </c>
      <c r="E383" t="s">
        <v>4841</v>
      </c>
      <c r="F383">
        <v>1826</v>
      </c>
      <c r="G383">
        <v>1583.1</v>
      </c>
      <c r="H383">
        <v>219.2</v>
      </c>
      <c r="I383">
        <v>23.7</v>
      </c>
      <c r="J383" s="13">
        <f t="shared" si="20"/>
        <v>0.86697699890470969</v>
      </c>
      <c r="K383" s="10" t="str">
        <f t="shared" si="21"/>
        <v>2025-11</v>
      </c>
      <c r="L383" s="10" t="str">
        <f t="shared" si="22"/>
        <v/>
      </c>
      <c r="M383" s="10" t="str">
        <f t="shared" si="23"/>
        <v/>
      </c>
    </row>
    <row r="384" spans="1:13" x14ac:dyDescent="0.3">
      <c r="A384" t="s">
        <v>5216</v>
      </c>
      <c r="B384" s="7">
        <v>45976</v>
      </c>
      <c r="C384" t="s">
        <v>4823</v>
      </c>
      <c r="D384" t="s">
        <v>4824</v>
      </c>
      <c r="E384" t="s">
        <v>4838</v>
      </c>
      <c r="F384">
        <v>2132</v>
      </c>
      <c r="G384">
        <v>1876.2</v>
      </c>
      <c r="H384">
        <v>212.5</v>
      </c>
      <c r="I384">
        <v>43.3</v>
      </c>
      <c r="J384" s="13">
        <f t="shared" si="20"/>
        <v>0.88001876172607885</v>
      </c>
      <c r="K384" s="10" t="str">
        <f t="shared" si="21"/>
        <v>2025-11</v>
      </c>
      <c r="L384" s="10" t="str">
        <f t="shared" si="22"/>
        <v/>
      </c>
      <c r="M384" s="10" t="str">
        <f t="shared" si="23"/>
        <v/>
      </c>
    </row>
    <row r="385" spans="1:13" x14ac:dyDescent="0.3">
      <c r="A385" t="s">
        <v>5217</v>
      </c>
      <c r="B385" s="7">
        <v>45976</v>
      </c>
      <c r="C385" t="s">
        <v>4827</v>
      </c>
      <c r="D385" t="s">
        <v>4824</v>
      </c>
      <c r="E385" t="s">
        <v>4825</v>
      </c>
      <c r="F385">
        <v>2857</v>
      </c>
      <c r="G385">
        <v>2429.9</v>
      </c>
      <c r="H385">
        <v>346.3</v>
      </c>
      <c r="I385">
        <v>80.8</v>
      </c>
      <c r="J385" s="13">
        <f t="shared" si="20"/>
        <v>0.85050752537626884</v>
      </c>
      <c r="K385" s="10" t="str">
        <f t="shared" si="21"/>
        <v>2025-11</v>
      </c>
      <c r="L385" s="10" t="str">
        <f t="shared" si="22"/>
        <v/>
      </c>
      <c r="M385" s="10" t="str">
        <f t="shared" si="23"/>
        <v/>
      </c>
    </row>
    <row r="386" spans="1:13" x14ac:dyDescent="0.3">
      <c r="A386" t="s">
        <v>5218</v>
      </c>
      <c r="B386" s="7">
        <v>45978</v>
      </c>
      <c r="C386" t="s">
        <v>4823</v>
      </c>
      <c r="D386" t="s">
        <v>4824</v>
      </c>
      <c r="E386" t="s">
        <v>4851</v>
      </c>
      <c r="F386">
        <v>2577</v>
      </c>
      <c r="G386">
        <v>2201.4</v>
      </c>
      <c r="H386">
        <v>307.5</v>
      </c>
      <c r="I386">
        <v>68.099999999999994</v>
      </c>
      <c r="J386" s="13">
        <f t="shared" si="20"/>
        <v>0.8542491268917346</v>
      </c>
      <c r="K386" s="10" t="str">
        <f t="shared" si="21"/>
        <v>2025-11</v>
      </c>
      <c r="L386" s="10" t="str">
        <f t="shared" si="22"/>
        <v/>
      </c>
      <c r="M386" s="10" t="str">
        <f t="shared" si="23"/>
        <v/>
      </c>
    </row>
    <row r="387" spans="1:13" x14ac:dyDescent="0.3">
      <c r="A387" t="s">
        <v>5219</v>
      </c>
      <c r="B387" s="7">
        <v>45978</v>
      </c>
      <c r="C387" t="s">
        <v>4827</v>
      </c>
      <c r="D387" t="s">
        <v>4830</v>
      </c>
      <c r="E387" t="s">
        <v>4834</v>
      </c>
      <c r="F387">
        <v>1965</v>
      </c>
      <c r="G387">
        <v>1716.6</v>
      </c>
      <c r="H387">
        <v>220.2</v>
      </c>
      <c r="I387">
        <v>28.2</v>
      </c>
      <c r="J387" s="13">
        <f t="shared" si="20"/>
        <v>0.87358778625954192</v>
      </c>
      <c r="K387" s="10" t="str">
        <f t="shared" si="21"/>
        <v>2025-11</v>
      </c>
      <c r="L387" s="10" t="str">
        <f t="shared" si="22"/>
        <v/>
      </c>
      <c r="M387" s="10" t="str">
        <f t="shared" si="23"/>
        <v/>
      </c>
    </row>
    <row r="388" spans="1:13" x14ac:dyDescent="0.3">
      <c r="A388" t="s">
        <v>5220</v>
      </c>
      <c r="B388" s="7">
        <v>45979</v>
      </c>
      <c r="C388" t="s">
        <v>4823</v>
      </c>
      <c r="D388" t="s">
        <v>4830</v>
      </c>
      <c r="E388" t="s">
        <v>4825</v>
      </c>
      <c r="F388">
        <v>2215</v>
      </c>
      <c r="G388">
        <v>1879.3</v>
      </c>
      <c r="H388">
        <v>259.10000000000002</v>
      </c>
      <c r="I388">
        <v>76.599999999999994</v>
      </c>
      <c r="J388" s="13">
        <f t="shared" ref="J388:J451" si="24">G388/F388</f>
        <v>0.84844243792325058</v>
      </c>
      <c r="K388" s="10" t="str">
        <f t="shared" ref="K388:K451" si="25">TEXT(B388,"yyyy-mm")</f>
        <v>2025-11</v>
      </c>
      <c r="L388" s="10" t="str">
        <f t="shared" ref="L388:L451" si="26">IF(J388&lt;82%,"FLAG","")</f>
        <v/>
      </c>
      <c r="M388" s="10" t="str">
        <f t="shared" ref="M388:M451" si="27">IF(G388&gt;F388,"FLAG","")</f>
        <v/>
      </c>
    </row>
    <row r="389" spans="1:13" x14ac:dyDescent="0.3">
      <c r="A389" t="s">
        <v>5221</v>
      </c>
      <c r="B389" s="7">
        <v>45979</v>
      </c>
      <c r="C389" t="s">
        <v>4827</v>
      </c>
      <c r="D389" t="s">
        <v>4824</v>
      </c>
      <c r="E389" t="s">
        <v>4831</v>
      </c>
      <c r="F389">
        <v>2074</v>
      </c>
      <c r="G389">
        <v>1792.5</v>
      </c>
      <c r="H389">
        <v>201</v>
      </c>
      <c r="I389">
        <v>80.5</v>
      </c>
      <c r="J389" s="13">
        <f t="shared" si="24"/>
        <v>0.86427193828351012</v>
      </c>
      <c r="K389" s="10" t="str">
        <f t="shared" si="25"/>
        <v>2025-11</v>
      </c>
      <c r="L389" s="10" t="str">
        <f t="shared" si="26"/>
        <v/>
      </c>
      <c r="M389" s="10" t="str">
        <f t="shared" si="27"/>
        <v/>
      </c>
    </row>
    <row r="390" spans="1:13" x14ac:dyDescent="0.3">
      <c r="A390" t="s">
        <v>5222</v>
      </c>
      <c r="B390" s="7">
        <v>45980</v>
      </c>
      <c r="C390" t="s">
        <v>4823</v>
      </c>
      <c r="D390" t="s">
        <v>4824</v>
      </c>
      <c r="E390" t="s">
        <v>4825</v>
      </c>
      <c r="F390">
        <v>2070</v>
      </c>
      <c r="G390">
        <v>1813.9</v>
      </c>
      <c r="H390">
        <v>238.1</v>
      </c>
      <c r="I390">
        <v>18</v>
      </c>
      <c r="J390" s="13">
        <f t="shared" si="24"/>
        <v>0.87628019323671502</v>
      </c>
      <c r="K390" s="10" t="str">
        <f t="shared" si="25"/>
        <v>2025-11</v>
      </c>
      <c r="L390" s="10" t="str">
        <f t="shared" si="26"/>
        <v/>
      </c>
      <c r="M390" s="10" t="str">
        <f t="shared" si="27"/>
        <v/>
      </c>
    </row>
    <row r="391" spans="1:13" x14ac:dyDescent="0.3">
      <c r="A391" t="s">
        <v>5223</v>
      </c>
      <c r="B391" s="7">
        <v>45980</v>
      </c>
      <c r="C391" t="s">
        <v>4827</v>
      </c>
      <c r="D391" t="s">
        <v>4824</v>
      </c>
      <c r="E391" t="s">
        <v>4841</v>
      </c>
      <c r="F391">
        <v>1922</v>
      </c>
      <c r="G391">
        <v>1690.6</v>
      </c>
      <c r="H391">
        <v>224.8</v>
      </c>
      <c r="I391">
        <v>6.6</v>
      </c>
      <c r="J391" s="13">
        <f t="shared" si="24"/>
        <v>0.87960457856399576</v>
      </c>
      <c r="K391" s="10" t="str">
        <f t="shared" si="25"/>
        <v>2025-11</v>
      </c>
      <c r="L391" s="10" t="str">
        <f t="shared" si="26"/>
        <v/>
      </c>
      <c r="M391" s="10" t="str">
        <f t="shared" si="27"/>
        <v/>
      </c>
    </row>
    <row r="392" spans="1:13" x14ac:dyDescent="0.3">
      <c r="A392" t="s">
        <v>5224</v>
      </c>
      <c r="B392" s="7">
        <v>45981</v>
      </c>
      <c r="C392" t="s">
        <v>4823</v>
      </c>
      <c r="D392" t="s">
        <v>4824</v>
      </c>
      <c r="E392" t="s">
        <v>4834</v>
      </c>
      <c r="F392">
        <v>3076</v>
      </c>
      <c r="G392">
        <v>2687</v>
      </c>
      <c r="H392">
        <v>335.8</v>
      </c>
      <c r="I392">
        <v>53.2</v>
      </c>
      <c r="J392" s="13">
        <f t="shared" si="24"/>
        <v>0.87353706111833551</v>
      </c>
      <c r="K392" s="10" t="str">
        <f t="shared" si="25"/>
        <v>2025-11</v>
      </c>
      <c r="L392" s="10" t="str">
        <f t="shared" si="26"/>
        <v/>
      </c>
      <c r="M392" s="10" t="str">
        <f t="shared" si="27"/>
        <v/>
      </c>
    </row>
    <row r="393" spans="1:13" x14ac:dyDescent="0.3">
      <c r="A393" t="s">
        <v>5225</v>
      </c>
      <c r="B393" s="7">
        <v>45981</v>
      </c>
      <c r="C393" t="s">
        <v>4827</v>
      </c>
      <c r="D393" t="s">
        <v>4830</v>
      </c>
      <c r="E393" t="s">
        <v>4831</v>
      </c>
      <c r="F393">
        <v>2176</v>
      </c>
      <c r="G393">
        <v>1909.1</v>
      </c>
      <c r="H393">
        <v>226.7</v>
      </c>
      <c r="I393">
        <v>40.200000000000003</v>
      </c>
      <c r="J393" s="13">
        <f t="shared" si="24"/>
        <v>0.87734374999999998</v>
      </c>
      <c r="K393" s="10" t="str">
        <f t="shared" si="25"/>
        <v>2025-11</v>
      </c>
      <c r="L393" s="10" t="str">
        <f t="shared" si="26"/>
        <v/>
      </c>
      <c r="M393" s="10" t="str">
        <f t="shared" si="27"/>
        <v/>
      </c>
    </row>
    <row r="394" spans="1:13" x14ac:dyDescent="0.3">
      <c r="A394" t="s">
        <v>5226</v>
      </c>
      <c r="B394" s="7">
        <v>45982</v>
      </c>
      <c r="C394" t="s">
        <v>4823</v>
      </c>
      <c r="D394" t="s">
        <v>4824</v>
      </c>
      <c r="E394" t="s">
        <v>4831</v>
      </c>
      <c r="F394">
        <v>2330</v>
      </c>
      <c r="G394">
        <v>2044.1</v>
      </c>
      <c r="H394">
        <v>229.4</v>
      </c>
      <c r="I394">
        <v>56.5</v>
      </c>
      <c r="J394" s="13">
        <f t="shared" si="24"/>
        <v>0.87729613733905576</v>
      </c>
      <c r="K394" s="10" t="str">
        <f t="shared" si="25"/>
        <v>2025-11</v>
      </c>
      <c r="L394" s="10" t="str">
        <f t="shared" si="26"/>
        <v/>
      </c>
      <c r="M394" s="10" t="str">
        <f t="shared" si="27"/>
        <v/>
      </c>
    </row>
    <row r="395" spans="1:13" x14ac:dyDescent="0.3">
      <c r="A395" t="s">
        <v>5227</v>
      </c>
      <c r="B395" s="7">
        <v>45982</v>
      </c>
      <c r="C395" t="s">
        <v>4827</v>
      </c>
      <c r="D395" t="s">
        <v>4824</v>
      </c>
      <c r="E395" t="s">
        <v>4861</v>
      </c>
      <c r="F395">
        <v>1902</v>
      </c>
      <c r="G395">
        <v>1678.8</v>
      </c>
      <c r="H395">
        <v>238.7</v>
      </c>
      <c r="I395">
        <v>-15.5</v>
      </c>
      <c r="J395" s="13">
        <f t="shared" si="24"/>
        <v>0.88264984227129339</v>
      </c>
      <c r="K395" s="10" t="str">
        <f t="shared" si="25"/>
        <v>2025-11</v>
      </c>
      <c r="L395" s="10" t="str">
        <f t="shared" si="26"/>
        <v/>
      </c>
      <c r="M395" s="10" t="str">
        <f t="shared" si="27"/>
        <v/>
      </c>
    </row>
    <row r="396" spans="1:13" x14ac:dyDescent="0.3">
      <c r="A396" t="s">
        <v>5228</v>
      </c>
      <c r="B396" s="7">
        <v>45983</v>
      </c>
      <c r="C396" t="s">
        <v>4823</v>
      </c>
      <c r="D396" t="s">
        <v>4824</v>
      </c>
      <c r="E396" t="s">
        <v>4834</v>
      </c>
      <c r="F396">
        <v>2336</v>
      </c>
      <c r="G396">
        <v>2037.6</v>
      </c>
      <c r="H396">
        <v>251.7</v>
      </c>
      <c r="I396">
        <v>46.7</v>
      </c>
      <c r="J396" s="13">
        <f t="shared" si="24"/>
        <v>0.87226027397260275</v>
      </c>
      <c r="K396" s="10" t="str">
        <f t="shared" si="25"/>
        <v>2025-11</v>
      </c>
      <c r="L396" s="10" t="str">
        <f t="shared" si="26"/>
        <v/>
      </c>
      <c r="M396" s="10" t="str">
        <f t="shared" si="27"/>
        <v/>
      </c>
    </row>
    <row r="397" spans="1:13" x14ac:dyDescent="0.3">
      <c r="A397" t="s">
        <v>5229</v>
      </c>
      <c r="B397" s="7">
        <v>45983</v>
      </c>
      <c r="C397" t="s">
        <v>4827</v>
      </c>
      <c r="D397" t="s">
        <v>4824</v>
      </c>
      <c r="E397" t="s">
        <v>4838</v>
      </c>
      <c r="F397">
        <v>3043</v>
      </c>
      <c r="G397">
        <v>2643.5</v>
      </c>
      <c r="H397">
        <v>369.8</v>
      </c>
      <c r="I397">
        <v>29.7</v>
      </c>
      <c r="J397" s="13">
        <f t="shared" si="24"/>
        <v>0.86871508379888274</v>
      </c>
      <c r="K397" s="10" t="str">
        <f t="shared" si="25"/>
        <v>2025-11</v>
      </c>
      <c r="L397" s="10" t="str">
        <f t="shared" si="26"/>
        <v/>
      </c>
      <c r="M397" s="10" t="str">
        <f t="shared" si="27"/>
        <v/>
      </c>
    </row>
    <row r="398" spans="1:13" x14ac:dyDescent="0.3">
      <c r="A398" t="s">
        <v>5230</v>
      </c>
      <c r="B398" s="7">
        <v>45985</v>
      </c>
      <c r="C398" t="s">
        <v>4823</v>
      </c>
      <c r="D398" t="s">
        <v>4830</v>
      </c>
      <c r="E398" t="s">
        <v>4831</v>
      </c>
      <c r="F398">
        <v>2988</v>
      </c>
      <c r="G398">
        <v>2555.1</v>
      </c>
      <c r="H398">
        <v>312.39999999999998</v>
      </c>
      <c r="I398">
        <v>120.5</v>
      </c>
      <c r="J398" s="13">
        <f t="shared" si="24"/>
        <v>0.85512048192771084</v>
      </c>
      <c r="K398" s="10" t="str">
        <f t="shared" si="25"/>
        <v>2025-11</v>
      </c>
      <c r="L398" s="10" t="str">
        <f t="shared" si="26"/>
        <v/>
      </c>
      <c r="M398" s="10" t="str">
        <f t="shared" si="27"/>
        <v/>
      </c>
    </row>
    <row r="399" spans="1:13" x14ac:dyDescent="0.3">
      <c r="A399" t="s">
        <v>5231</v>
      </c>
      <c r="B399" s="7">
        <v>45985</v>
      </c>
      <c r="C399" t="s">
        <v>4827</v>
      </c>
      <c r="D399" t="s">
        <v>4824</v>
      </c>
      <c r="E399" t="s">
        <v>4838</v>
      </c>
      <c r="F399">
        <v>2425</v>
      </c>
      <c r="G399">
        <v>2104.9</v>
      </c>
      <c r="H399">
        <v>256.2</v>
      </c>
      <c r="I399">
        <v>63.9</v>
      </c>
      <c r="J399" s="13">
        <f t="shared" si="24"/>
        <v>0.86799999999999999</v>
      </c>
      <c r="K399" s="10" t="str">
        <f t="shared" si="25"/>
        <v>2025-11</v>
      </c>
      <c r="L399" s="10" t="str">
        <f t="shared" si="26"/>
        <v/>
      </c>
      <c r="M399" s="10" t="str">
        <f t="shared" si="27"/>
        <v/>
      </c>
    </row>
    <row r="400" spans="1:13" x14ac:dyDescent="0.3">
      <c r="A400" t="s">
        <v>5232</v>
      </c>
      <c r="B400" s="7">
        <v>45986</v>
      </c>
      <c r="C400" t="s">
        <v>4823</v>
      </c>
      <c r="D400" t="s">
        <v>4824</v>
      </c>
      <c r="E400" t="s">
        <v>4861</v>
      </c>
      <c r="F400">
        <v>2113</v>
      </c>
      <c r="G400">
        <v>1836.3</v>
      </c>
      <c r="H400">
        <v>231.5</v>
      </c>
      <c r="I400">
        <v>45.2</v>
      </c>
      <c r="J400" s="13">
        <f t="shared" si="24"/>
        <v>0.8690487458589683</v>
      </c>
      <c r="K400" s="10" t="str">
        <f t="shared" si="25"/>
        <v>2025-11</v>
      </c>
      <c r="L400" s="10" t="str">
        <f t="shared" si="26"/>
        <v/>
      </c>
      <c r="M400" s="10" t="str">
        <f t="shared" si="27"/>
        <v/>
      </c>
    </row>
    <row r="401" spans="1:13" x14ac:dyDescent="0.3">
      <c r="A401" t="s">
        <v>5233</v>
      </c>
      <c r="B401" s="7">
        <v>45986</v>
      </c>
      <c r="C401" t="s">
        <v>4827</v>
      </c>
      <c r="D401" t="s">
        <v>4824</v>
      </c>
      <c r="E401" t="s">
        <v>4831</v>
      </c>
      <c r="F401">
        <v>2914</v>
      </c>
      <c r="G401">
        <v>2568.3000000000002</v>
      </c>
      <c r="H401">
        <v>353.5</v>
      </c>
      <c r="I401">
        <v>-7.8</v>
      </c>
      <c r="J401" s="13">
        <f t="shared" si="24"/>
        <v>0.88136582017844889</v>
      </c>
      <c r="K401" s="10" t="str">
        <f t="shared" si="25"/>
        <v>2025-11</v>
      </c>
      <c r="L401" s="10" t="str">
        <f t="shared" si="26"/>
        <v/>
      </c>
      <c r="M401" s="10" t="str">
        <f t="shared" si="27"/>
        <v/>
      </c>
    </row>
    <row r="402" spans="1:13" x14ac:dyDescent="0.3">
      <c r="A402" t="s">
        <v>5234</v>
      </c>
      <c r="B402" s="7">
        <v>45987</v>
      </c>
      <c r="C402" t="s">
        <v>4823</v>
      </c>
      <c r="D402" t="s">
        <v>4830</v>
      </c>
      <c r="E402" t="s">
        <v>4831</v>
      </c>
      <c r="F402">
        <v>3086</v>
      </c>
      <c r="G402">
        <v>2715.4</v>
      </c>
      <c r="H402">
        <v>367.6</v>
      </c>
      <c r="I402">
        <v>3</v>
      </c>
      <c r="J402" s="13">
        <f t="shared" si="24"/>
        <v>0.87990926766040189</v>
      </c>
      <c r="K402" s="10" t="str">
        <f t="shared" si="25"/>
        <v>2025-11</v>
      </c>
      <c r="L402" s="10" t="str">
        <f t="shared" si="26"/>
        <v/>
      </c>
      <c r="M402" s="10" t="str">
        <f t="shared" si="27"/>
        <v/>
      </c>
    </row>
    <row r="403" spans="1:13" x14ac:dyDescent="0.3">
      <c r="A403" t="s">
        <v>5235</v>
      </c>
      <c r="B403" s="7">
        <v>45987</v>
      </c>
      <c r="C403" t="s">
        <v>4827</v>
      </c>
      <c r="D403" t="s">
        <v>4830</v>
      </c>
      <c r="E403" t="s">
        <v>4828</v>
      </c>
      <c r="F403">
        <v>2701</v>
      </c>
      <c r="G403">
        <v>2356.9</v>
      </c>
      <c r="H403">
        <v>350.8</v>
      </c>
      <c r="I403">
        <v>-6.7</v>
      </c>
      <c r="J403" s="13">
        <f t="shared" si="24"/>
        <v>0.87260273972602742</v>
      </c>
      <c r="K403" s="10" t="str">
        <f t="shared" si="25"/>
        <v>2025-11</v>
      </c>
      <c r="L403" s="10" t="str">
        <f t="shared" si="26"/>
        <v/>
      </c>
      <c r="M403" s="10" t="str">
        <f t="shared" si="27"/>
        <v/>
      </c>
    </row>
    <row r="404" spans="1:13" x14ac:dyDescent="0.3">
      <c r="A404" t="s">
        <v>5236</v>
      </c>
      <c r="B404" s="7">
        <v>45988</v>
      </c>
      <c r="C404" t="s">
        <v>4823</v>
      </c>
      <c r="D404" t="s">
        <v>4830</v>
      </c>
      <c r="E404" t="s">
        <v>4834</v>
      </c>
      <c r="F404">
        <v>2449</v>
      </c>
      <c r="G404">
        <v>2088.1999999999998</v>
      </c>
      <c r="H404">
        <v>285.60000000000002</v>
      </c>
      <c r="I404">
        <v>75.2</v>
      </c>
      <c r="J404" s="13">
        <f t="shared" si="24"/>
        <v>0.85267456104532457</v>
      </c>
      <c r="K404" s="10" t="str">
        <f t="shared" si="25"/>
        <v>2025-11</v>
      </c>
      <c r="L404" s="10" t="str">
        <f t="shared" si="26"/>
        <v/>
      </c>
      <c r="M404" s="10" t="str">
        <f t="shared" si="27"/>
        <v/>
      </c>
    </row>
    <row r="405" spans="1:13" x14ac:dyDescent="0.3">
      <c r="A405" t="s">
        <v>5237</v>
      </c>
      <c r="B405" s="7">
        <v>45988</v>
      </c>
      <c r="C405" t="s">
        <v>4827</v>
      </c>
      <c r="D405" t="s">
        <v>4830</v>
      </c>
      <c r="E405" t="s">
        <v>4845</v>
      </c>
      <c r="F405">
        <v>2165</v>
      </c>
      <c r="G405">
        <v>1693.2</v>
      </c>
      <c r="H405">
        <v>215.4</v>
      </c>
      <c r="I405">
        <v>256.39999999999998</v>
      </c>
      <c r="J405" s="13">
        <f t="shared" si="24"/>
        <v>0.78207852193995386</v>
      </c>
      <c r="K405" s="10" t="str">
        <f t="shared" si="25"/>
        <v>2025-11</v>
      </c>
      <c r="L405" s="10" t="str">
        <f t="shared" si="26"/>
        <v>FLAG</v>
      </c>
      <c r="M405" s="10" t="str">
        <f t="shared" si="27"/>
        <v/>
      </c>
    </row>
    <row r="406" spans="1:13" x14ac:dyDescent="0.3">
      <c r="A406" t="s">
        <v>5238</v>
      </c>
      <c r="B406" s="7">
        <v>45989</v>
      </c>
      <c r="C406" t="s">
        <v>4823</v>
      </c>
      <c r="D406" t="s">
        <v>4830</v>
      </c>
      <c r="E406" t="s">
        <v>4838</v>
      </c>
      <c r="F406">
        <v>2681</v>
      </c>
      <c r="G406">
        <v>2282</v>
      </c>
      <c r="H406">
        <v>301.39999999999998</v>
      </c>
      <c r="I406">
        <v>97.6</v>
      </c>
      <c r="J406" s="13">
        <f t="shared" si="24"/>
        <v>0.8511749347258486</v>
      </c>
      <c r="K406" s="10" t="str">
        <f t="shared" si="25"/>
        <v>2025-11</v>
      </c>
      <c r="L406" s="10" t="str">
        <f t="shared" si="26"/>
        <v/>
      </c>
      <c r="M406" s="10" t="str">
        <f t="shared" si="27"/>
        <v/>
      </c>
    </row>
    <row r="407" spans="1:13" x14ac:dyDescent="0.3">
      <c r="A407" t="s">
        <v>5239</v>
      </c>
      <c r="B407" s="7">
        <v>45989</v>
      </c>
      <c r="C407" t="s">
        <v>4827</v>
      </c>
      <c r="D407" t="s">
        <v>4824</v>
      </c>
      <c r="E407" t="s">
        <v>4838</v>
      </c>
      <c r="F407">
        <v>2087</v>
      </c>
      <c r="G407">
        <v>1829.9</v>
      </c>
      <c r="H407">
        <v>236.4</v>
      </c>
      <c r="I407">
        <v>20.7</v>
      </c>
      <c r="J407" s="13">
        <f t="shared" si="24"/>
        <v>0.87680881648299003</v>
      </c>
      <c r="K407" s="10" t="str">
        <f t="shared" si="25"/>
        <v>2025-11</v>
      </c>
      <c r="L407" s="10" t="str">
        <f t="shared" si="26"/>
        <v/>
      </c>
      <c r="M407" s="10" t="str">
        <f t="shared" si="27"/>
        <v/>
      </c>
    </row>
    <row r="408" spans="1:13" x14ac:dyDescent="0.3">
      <c r="A408" t="s">
        <v>5240</v>
      </c>
      <c r="B408" s="7">
        <v>45990</v>
      </c>
      <c r="C408" t="s">
        <v>4823</v>
      </c>
      <c r="D408" t="s">
        <v>4824</v>
      </c>
      <c r="E408" t="s">
        <v>4861</v>
      </c>
      <c r="F408">
        <v>2364</v>
      </c>
      <c r="G408">
        <v>2013.8</v>
      </c>
      <c r="H408">
        <v>263.10000000000002</v>
      </c>
      <c r="I408">
        <v>87.1</v>
      </c>
      <c r="J408" s="13">
        <f t="shared" si="24"/>
        <v>0.85186125211505925</v>
      </c>
      <c r="K408" s="10" t="str">
        <f t="shared" si="25"/>
        <v>2025-11</v>
      </c>
      <c r="L408" s="10" t="str">
        <f t="shared" si="26"/>
        <v/>
      </c>
      <c r="M408" s="10" t="str">
        <f t="shared" si="27"/>
        <v/>
      </c>
    </row>
    <row r="409" spans="1:13" x14ac:dyDescent="0.3">
      <c r="A409" t="s">
        <v>5241</v>
      </c>
      <c r="B409" s="7">
        <v>45990</v>
      </c>
      <c r="C409" t="s">
        <v>4827</v>
      </c>
      <c r="D409" t="s">
        <v>4830</v>
      </c>
      <c r="E409" t="s">
        <v>4831</v>
      </c>
      <c r="F409">
        <v>2464</v>
      </c>
      <c r="G409">
        <v>2106</v>
      </c>
      <c r="H409">
        <v>293.5</v>
      </c>
      <c r="I409">
        <v>64.5</v>
      </c>
      <c r="J409" s="13">
        <f t="shared" si="24"/>
        <v>0.85470779220779225</v>
      </c>
      <c r="K409" s="10" t="str">
        <f t="shared" si="25"/>
        <v>2025-11</v>
      </c>
      <c r="L409" s="10" t="str">
        <f t="shared" si="26"/>
        <v/>
      </c>
      <c r="M409" s="10" t="str">
        <f t="shared" si="27"/>
        <v/>
      </c>
    </row>
    <row r="410" spans="1:13" x14ac:dyDescent="0.3">
      <c r="A410" t="s">
        <v>5242</v>
      </c>
      <c r="B410" s="7">
        <v>45992</v>
      </c>
      <c r="C410" t="s">
        <v>4823</v>
      </c>
      <c r="D410" t="s">
        <v>4824</v>
      </c>
      <c r="E410" t="s">
        <v>4861</v>
      </c>
      <c r="F410">
        <v>3184</v>
      </c>
      <c r="G410">
        <v>2808.3</v>
      </c>
      <c r="H410">
        <v>397.4</v>
      </c>
      <c r="I410">
        <v>-21.7</v>
      </c>
      <c r="J410" s="13">
        <f t="shared" si="24"/>
        <v>0.88200376884422116</v>
      </c>
      <c r="K410" s="10" t="str">
        <f t="shared" si="25"/>
        <v>2025-12</v>
      </c>
      <c r="L410" s="10" t="str">
        <f t="shared" si="26"/>
        <v/>
      </c>
      <c r="M410" s="10" t="str">
        <f t="shared" si="27"/>
        <v/>
      </c>
    </row>
    <row r="411" spans="1:13" x14ac:dyDescent="0.3">
      <c r="A411" t="s">
        <v>5243</v>
      </c>
      <c r="B411" s="7">
        <v>45992</v>
      </c>
      <c r="C411" t="s">
        <v>4827</v>
      </c>
      <c r="D411" t="s">
        <v>4830</v>
      </c>
      <c r="E411" t="s">
        <v>4838</v>
      </c>
      <c r="F411">
        <v>2894</v>
      </c>
      <c r="G411">
        <v>2528.3000000000002</v>
      </c>
      <c r="H411">
        <v>302.2</v>
      </c>
      <c r="I411">
        <v>63.5</v>
      </c>
      <c r="J411" s="13">
        <f t="shared" si="24"/>
        <v>0.8736351071181756</v>
      </c>
      <c r="K411" s="10" t="str">
        <f t="shared" si="25"/>
        <v>2025-12</v>
      </c>
      <c r="L411" s="10" t="str">
        <f t="shared" si="26"/>
        <v/>
      </c>
      <c r="M411" s="10" t="str">
        <f t="shared" si="27"/>
        <v/>
      </c>
    </row>
    <row r="412" spans="1:13" x14ac:dyDescent="0.3">
      <c r="A412" t="s">
        <v>5244</v>
      </c>
      <c r="B412" s="7">
        <v>45993</v>
      </c>
      <c r="C412" t="s">
        <v>4823</v>
      </c>
      <c r="D412" t="s">
        <v>4830</v>
      </c>
      <c r="E412" t="s">
        <v>4845</v>
      </c>
      <c r="F412">
        <v>2076</v>
      </c>
      <c r="G412">
        <v>1816</v>
      </c>
      <c r="H412">
        <v>205.8</v>
      </c>
      <c r="I412">
        <v>54.2</v>
      </c>
      <c r="J412" s="13">
        <f t="shared" si="24"/>
        <v>0.87475915221579958</v>
      </c>
      <c r="K412" s="10" t="str">
        <f t="shared" si="25"/>
        <v>2025-12</v>
      </c>
      <c r="L412" s="10" t="str">
        <f t="shared" si="26"/>
        <v/>
      </c>
      <c r="M412" s="10" t="str">
        <f t="shared" si="27"/>
        <v/>
      </c>
    </row>
    <row r="413" spans="1:13" x14ac:dyDescent="0.3">
      <c r="A413" t="s">
        <v>5245</v>
      </c>
      <c r="B413" s="7">
        <v>45993</v>
      </c>
      <c r="C413" t="s">
        <v>4827</v>
      </c>
      <c r="D413" t="s">
        <v>4830</v>
      </c>
      <c r="E413" t="s">
        <v>4841</v>
      </c>
      <c r="F413">
        <v>3024</v>
      </c>
      <c r="G413">
        <v>2607.1999999999998</v>
      </c>
      <c r="H413">
        <v>291.7</v>
      </c>
      <c r="I413">
        <v>125.1</v>
      </c>
      <c r="J413" s="13">
        <f t="shared" si="24"/>
        <v>0.86216931216931214</v>
      </c>
      <c r="K413" s="10" t="str">
        <f t="shared" si="25"/>
        <v>2025-12</v>
      </c>
      <c r="L413" s="10" t="str">
        <f t="shared" si="26"/>
        <v/>
      </c>
      <c r="M413" s="10" t="str">
        <f t="shared" si="27"/>
        <v/>
      </c>
    </row>
    <row r="414" spans="1:13" x14ac:dyDescent="0.3">
      <c r="A414" t="s">
        <v>5246</v>
      </c>
      <c r="B414" s="7">
        <v>45994</v>
      </c>
      <c r="C414" t="s">
        <v>4823</v>
      </c>
      <c r="D414" t="s">
        <v>4824</v>
      </c>
      <c r="E414" t="s">
        <v>4868</v>
      </c>
      <c r="F414">
        <v>2405</v>
      </c>
      <c r="G414">
        <v>2065.1</v>
      </c>
      <c r="H414">
        <v>302.5</v>
      </c>
      <c r="I414">
        <v>37.4</v>
      </c>
      <c r="J414" s="13">
        <f t="shared" si="24"/>
        <v>0.85866943866943868</v>
      </c>
      <c r="K414" s="10" t="str">
        <f t="shared" si="25"/>
        <v>2025-12</v>
      </c>
      <c r="L414" s="10" t="str">
        <f t="shared" si="26"/>
        <v/>
      </c>
      <c r="M414" s="10" t="str">
        <f t="shared" si="27"/>
        <v/>
      </c>
    </row>
    <row r="415" spans="1:13" x14ac:dyDescent="0.3">
      <c r="A415" t="s">
        <v>5247</v>
      </c>
      <c r="B415" s="7">
        <v>45994</v>
      </c>
      <c r="C415" t="s">
        <v>4827</v>
      </c>
      <c r="D415" t="s">
        <v>4830</v>
      </c>
      <c r="E415" t="s">
        <v>4851</v>
      </c>
      <c r="F415">
        <v>2952</v>
      </c>
      <c r="G415">
        <v>2530.1</v>
      </c>
      <c r="H415">
        <v>382.9</v>
      </c>
      <c r="I415">
        <v>39</v>
      </c>
      <c r="J415" s="13">
        <f t="shared" si="24"/>
        <v>0.85707994579945801</v>
      </c>
      <c r="K415" s="10" t="str">
        <f t="shared" si="25"/>
        <v>2025-12</v>
      </c>
      <c r="L415" s="10" t="str">
        <f t="shared" si="26"/>
        <v/>
      </c>
      <c r="M415" s="10" t="str">
        <f t="shared" si="27"/>
        <v/>
      </c>
    </row>
    <row r="416" spans="1:13" x14ac:dyDescent="0.3">
      <c r="A416" t="s">
        <v>5248</v>
      </c>
      <c r="B416" s="7">
        <v>45995</v>
      </c>
      <c r="C416" t="s">
        <v>4823</v>
      </c>
      <c r="D416" t="s">
        <v>4824</v>
      </c>
      <c r="E416" t="s">
        <v>4861</v>
      </c>
      <c r="F416">
        <v>2732</v>
      </c>
      <c r="G416">
        <v>2415.1</v>
      </c>
      <c r="H416">
        <v>318</v>
      </c>
      <c r="I416">
        <v>-1.1000000000000001</v>
      </c>
      <c r="J416" s="13">
        <f t="shared" si="24"/>
        <v>0.88400439238652995</v>
      </c>
      <c r="K416" s="10" t="str">
        <f t="shared" si="25"/>
        <v>2025-12</v>
      </c>
      <c r="L416" s="10" t="str">
        <f t="shared" si="26"/>
        <v/>
      </c>
      <c r="M416" s="10" t="str">
        <f t="shared" si="27"/>
        <v/>
      </c>
    </row>
    <row r="417" spans="1:13" x14ac:dyDescent="0.3">
      <c r="A417" t="s">
        <v>5249</v>
      </c>
      <c r="B417" s="7">
        <v>45995</v>
      </c>
      <c r="C417" t="s">
        <v>4827</v>
      </c>
      <c r="D417" t="s">
        <v>4824</v>
      </c>
      <c r="E417" t="s">
        <v>4831</v>
      </c>
      <c r="F417">
        <v>2562</v>
      </c>
      <c r="G417">
        <v>2171.3000000000002</v>
      </c>
      <c r="H417">
        <v>257.39999999999998</v>
      </c>
      <c r="I417">
        <v>133.30000000000001</v>
      </c>
      <c r="J417" s="13">
        <f t="shared" si="24"/>
        <v>0.84750195160031228</v>
      </c>
      <c r="K417" s="10" t="str">
        <f t="shared" si="25"/>
        <v>2025-12</v>
      </c>
      <c r="L417" s="10" t="str">
        <f t="shared" si="26"/>
        <v/>
      </c>
      <c r="M417" s="10" t="str">
        <f t="shared" si="27"/>
        <v/>
      </c>
    </row>
    <row r="418" spans="1:13" x14ac:dyDescent="0.3">
      <c r="A418" t="s">
        <v>5250</v>
      </c>
      <c r="B418" s="7">
        <v>45996</v>
      </c>
      <c r="C418" t="s">
        <v>4823</v>
      </c>
      <c r="D418" t="s">
        <v>4830</v>
      </c>
      <c r="E418" t="s">
        <v>4845</v>
      </c>
      <c r="F418">
        <v>1960</v>
      </c>
      <c r="G418">
        <v>1659.7</v>
      </c>
      <c r="H418">
        <v>190.1</v>
      </c>
      <c r="I418">
        <v>110.2</v>
      </c>
      <c r="J418" s="13">
        <f t="shared" si="24"/>
        <v>0.84678571428571436</v>
      </c>
      <c r="K418" s="10" t="str">
        <f t="shared" si="25"/>
        <v>2025-12</v>
      </c>
      <c r="L418" s="10" t="str">
        <f t="shared" si="26"/>
        <v/>
      </c>
      <c r="M418" s="10" t="str">
        <f t="shared" si="27"/>
        <v/>
      </c>
    </row>
    <row r="419" spans="1:13" x14ac:dyDescent="0.3">
      <c r="A419" t="s">
        <v>5251</v>
      </c>
      <c r="B419" s="7">
        <v>45996</v>
      </c>
      <c r="C419" t="s">
        <v>4827</v>
      </c>
      <c r="D419" t="s">
        <v>4824</v>
      </c>
      <c r="E419" t="s">
        <v>4831</v>
      </c>
      <c r="F419">
        <v>2228</v>
      </c>
      <c r="G419">
        <v>1937.8</v>
      </c>
      <c r="H419">
        <v>224.9</v>
      </c>
      <c r="I419">
        <v>65.3</v>
      </c>
      <c r="J419" s="13">
        <f t="shared" si="24"/>
        <v>0.86974865350089769</v>
      </c>
      <c r="K419" s="10" t="str">
        <f t="shared" si="25"/>
        <v>2025-12</v>
      </c>
      <c r="L419" s="10" t="str">
        <f t="shared" si="26"/>
        <v/>
      </c>
      <c r="M419" s="10" t="str">
        <f t="shared" si="27"/>
        <v/>
      </c>
    </row>
    <row r="420" spans="1:13" x14ac:dyDescent="0.3">
      <c r="A420" t="s">
        <v>5252</v>
      </c>
      <c r="B420" s="7">
        <v>45997</v>
      </c>
      <c r="C420" t="s">
        <v>4823</v>
      </c>
      <c r="D420" t="s">
        <v>4830</v>
      </c>
      <c r="E420" t="s">
        <v>4841</v>
      </c>
      <c r="F420">
        <v>1947</v>
      </c>
      <c r="G420">
        <v>1646.5</v>
      </c>
      <c r="H420">
        <v>248.3</v>
      </c>
      <c r="I420">
        <v>52.2</v>
      </c>
      <c r="J420" s="13">
        <f t="shared" si="24"/>
        <v>0.84565998972778633</v>
      </c>
      <c r="K420" s="10" t="str">
        <f t="shared" si="25"/>
        <v>2025-12</v>
      </c>
      <c r="L420" s="10" t="str">
        <f t="shared" si="26"/>
        <v/>
      </c>
      <c r="M420" s="10" t="str">
        <f t="shared" si="27"/>
        <v/>
      </c>
    </row>
    <row r="421" spans="1:13" x14ac:dyDescent="0.3">
      <c r="A421" t="s">
        <v>5253</v>
      </c>
      <c r="B421" s="7">
        <v>45997</v>
      </c>
      <c r="C421" t="s">
        <v>4827</v>
      </c>
      <c r="D421" t="s">
        <v>4824</v>
      </c>
      <c r="E421" t="s">
        <v>4834</v>
      </c>
      <c r="F421">
        <v>1946</v>
      </c>
      <c r="G421">
        <v>1721.4</v>
      </c>
      <c r="H421">
        <v>232.8</v>
      </c>
      <c r="I421">
        <v>-8.1999999999999993</v>
      </c>
      <c r="J421" s="13">
        <f t="shared" si="24"/>
        <v>0.88458376156217888</v>
      </c>
      <c r="K421" s="10" t="str">
        <f t="shared" si="25"/>
        <v>2025-12</v>
      </c>
      <c r="L421" s="10" t="str">
        <f t="shared" si="26"/>
        <v/>
      </c>
      <c r="M421" s="10" t="str">
        <f t="shared" si="27"/>
        <v/>
      </c>
    </row>
    <row r="422" spans="1:13" x14ac:dyDescent="0.3">
      <c r="A422" t="s">
        <v>5254</v>
      </c>
      <c r="B422" s="7">
        <v>45999</v>
      </c>
      <c r="C422" t="s">
        <v>4823</v>
      </c>
      <c r="D422" t="s">
        <v>4830</v>
      </c>
      <c r="E422" t="s">
        <v>4825</v>
      </c>
      <c r="F422">
        <v>2898</v>
      </c>
      <c r="G422">
        <v>2525.1999999999998</v>
      </c>
      <c r="H422">
        <v>353.5</v>
      </c>
      <c r="I422">
        <v>19.3</v>
      </c>
      <c r="J422" s="13">
        <f t="shared" si="24"/>
        <v>0.87135955831608003</v>
      </c>
      <c r="K422" s="10" t="str">
        <f t="shared" si="25"/>
        <v>2025-12</v>
      </c>
      <c r="L422" s="10" t="str">
        <f t="shared" si="26"/>
        <v/>
      </c>
      <c r="M422" s="10" t="str">
        <f t="shared" si="27"/>
        <v/>
      </c>
    </row>
    <row r="423" spans="1:13" x14ac:dyDescent="0.3">
      <c r="A423" t="s">
        <v>5255</v>
      </c>
      <c r="B423" s="7">
        <v>45999</v>
      </c>
      <c r="C423" t="s">
        <v>4827</v>
      </c>
      <c r="D423" t="s">
        <v>4830</v>
      </c>
      <c r="E423" t="s">
        <v>4838</v>
      </c>
      <c r="F423">
        <v>3108</v>
      </c>
      <c r="G423">
        <v>2748.2</v>
      </c>
      <c r="H423">
        <v>341.2</v>
      </c>
      <c r="I423">
        <v>18.600000000000001</v>
      </c>
      <c r="J423" s="13">
        <f t="shared" si="24"/>
        <v>0.8842342342342342</v>
      </c>
      <c r="K423" s="10" t="str">
        <f t="shared" si="25"/>
        <v>2025-12</v>
      </c>
      <c r="L423" s="10" t="str">
        <f t="shared" si="26"/>
        <v/>
      </c>
      <c r="M423" s="10" t="str">
        <f t="shared" si="27"/>
        <v/>
      </c>
    </row>
    <row r="424" spans="1:13" x14ac:dyDescent="0.3">
      <c r="A424" t="s">
        <v>5256</v>
      </c>
      <c r="B424" s="7">
        <v>46000</v>
      </c>
      <c r="C424" t="s">
        <v>4823</v>
      </c>
      <c r="D424" t="s">
        <v>4830</v>
      </c>
      <c r="E424" t="s">
        <v>4825</v>
      </c>
      <c r="F424">
        <v>2236</v>
      </c>
      <c r="G424">
        <v>1916.9</v>
      </c>
      <c r="H424">
        <v>284.7</v>
      </c>
      <c r="I424">
        <v>34.4</v>
      </c>
      <c r="J424" s="13">
        <f t="shared" si="24"/>
        <v>0.85728980322003578</v>
      </c>
      <c r="K424" s="10" t="str">
        <f t="shared" si="25"/>
        <v>2025-12</v>
      </c>
      <c r="L424" s="10" t="str">
        <f t="shared" si="26"/>
        <v/>
      </c>
      <c r="M424" s="10" t="str">
        <f t="shared" si="27"/>
        <v/>
      </c>
    </row>
    <row r="425" spans="1:13" x14ac:dyDescent="0.3">
      <c r="A425" t="s">
        <v>5257</v>
      </c>
      <c r="B425" s="7">
        <v>46000</v>
      </c>
      <c r="C425" t="s">
        <v>4827</v>
      </c>
      <c r="D425" t="s">
        <v>4830</v>
      </c>
      <c r="E425" t="s">
        <v>4841</v>
      </c>
      <c r="F425">
        <v>2054</v>
      </c>
      <c r="G425">
        <v>1756.2</v>
      </c>
      <c r="H425">
        <v>203.7</v>
      </c>
      <c r="I425">
        <v>94.1</v>
      </c>
      <c r="J425" s="13">
        <f t="shared" si="24"/>
        <v>0.85501460564751708</v>
      </c>
      <c r="K425" s="10" t="str">
        <f t="shared" si="25"/>
        <v>2025-12</v>
      </c>
      <c r="L425" s="10" t="str">
        <f t="shared" si="26"/>
        <v/>
      </c>
      <c r="M425" s="10" t="str">
        <f t="shared" si="27"/>
        <v/>
      </c>
    </row>
    <row r="426" spans="1:13" x14ac:dyDescent="0.3">
      <c r="A426" t="s">
        <v>5258</v>
      </c>
      <c r="B426" s="7">
        <v>46001</v>
      </c>
      <c r="C426" t="s">
        <v>4823</v>
      </c>
      <c r="D426" t="s">
        <v>4830</v>
      </c>
      <c r="E426" t="s">
        <v>4838</v>
      </c>
      <c r="F426">
        <v>1824</v>
      </c>
      <c r="G426">
        <v>1610.1</v>
      </c>
      <c r="H426">
        <v>236.5</v>
      </c>
      <c r="I426">
        <v>-22.6</v>
      </c>
      <c r="J426" s="13">
        <f t="shared" si="24"/>
        <v>0.88273026315789471</v>
      </c>
      <c r="K426" s="10" t="str">
        <f t="shared" si="25"/>
        <v>2025-12</v>
      </c>
      <c r="L426" s="10" t="str">
        <f t="shared" si="26"/>
        <v/>
      </c>
      <c r="M426" s="10" t="str">
        <f t="shared" si="27"/>
        <v/>
      </c>
    </row>
    <row r="427" spans="1:13" x14ac:dyDescent="0.3">
      <c r="A427" t="s">
        <v>5259</v>
      </c>
      <c r="B427" s="7">
        <v>46001</v>
      </c>
      <c r="C427" t="s">
        <v>4827</v>
      </c>
      <c r="D427" t="s">
        <v>4830</v>
      </c>
      <c r="E427" t="s">
        <v>4861</v>
      </c>
      <c r="F427">
        <v>2003</v>
      </c>
      <c r="G427">
        <v>1759.8</v>
      </c>
      <c r="H427">
        <v>207.8</v>
      </c>
      <c r="I427">
        <v>35.4</v>
      </c>
      <c r="J427" s="13">
        <f t="shared" si="24"/>
        <v>0.87858212680978531</v>
      </c>
      <c r="K427" s="10" t="str">
        <f t="shared" si="25"/>
        <v>2025-12</v>
      </c>
      <c r="L427" s="10" t="str">
        <f t="shared" si="26"/>
        <v/>
      </c>
      <c r="M427" s="10" t="str">
        <f t="shared" si="27"/>
        <v/>
      </c>
    </row>
    <row r="428" spans="1:13" x14ac:dyDescent="0.3">
      <c r="A428" t="s">
        <v>5260</v>
      </c>
      <c r="B428" s="7">
        <v>46002</v>
      </c>
      <c r="C428" t="s">
        <v>4823</v>
      </c>
      <c r="D428" t="s">
        <v>4830</v>
      </c>
      <c r="E428" t="s">
        <v>4838</v>
      </c>
      <c r="F428">
        <v>2275</v>
      </c>
      <c r="G428">
        <v>1993.9</v>
      </c>
      <c r="H428">
        <v>273.39999999999998</v>
      </c>
      <c r="I428">
        <v>7.7</v>
      </c>
      <c r="J428" s="13">
        <f t="shared" si="24"/>
        <v>0.87643956043956051</v>
      </c>
      <c r="K428" s="10" t="str">
        <f t="shared" si="25"/>
        <v>2025-12</v>
      </c>
      <c r="L428" s="10" t="str">
        <f t="shared" si="26"/>
        <v/>
      </c>
      <c r="M428" s="10" t="str">
        <f t="shared" si="27"/>
        <v/>
      </c>
    </row>
    <row r="429" spans="1:13" x14ac:dyDescent="0.3">
      <c r="A429" t="s">
        <v>5261</v>
      </c>
      <c r="B429" s="7">
        <v>46002</v>
      </c>
      <c r="C429" t="s">
        <v>4827</v>
      </c>
      <c r="D429" t="s">
        <v>4824</v>
      </c>
      <c r="E429" t="s">
        <v>4861</v>
      </c>
      <c r="F429">
        <v>2637</v>
      </c>
      <c r="G429">
        <v>2331.1999999999998</v>
      </c>
      <c r="H429">
        <v>338.4</v>
      </c>
      <c r="I429">
        <v>-32.6</v>
      </c>
      <c r="J429" s="13">
        <f t="shared" si="24"/>
        <v>0.88403488813045117</v>
      </c>
      <c r="K429" s="10" t="str">
        <f t="shared" si="25"/>
        <v>2025-12</v>
      </c>
      <c r="L429" s="10" t="str">
        <f t="shared" si="26"/>
        <v/>
      </c>
      <c r="M429" s="10" t="str">
        <f t="shared" si="27"/>
        <v/>
      </c>
    </row>
    <row r="430" spans="1:13" x14ac:dyDescent="0.3">
      <c r="A430" t="s">
        <v>5262</v>
      </c>
      <c r="B430" s="7">
        <v>46003</v>
      </c>
      <c r="C430" t="s">
        <v>4823</v>
      </c>
      <c r="D430" t="s">
        <v>4830</v>
      </c>
      <c r="E430" t="s">
        <v>4825</v>
      </c>
      <c r="F430">
        <v>2343</v>
      </c>
      <c r="G430">
        <v>2061.1</v>
      </c>
      <c r="H430">
        <v>270.5</v>
      </c>
      <c r="I430">
        <v>11.4</v>
      </c>
      <c r="J430" s="13">
        <f t="shared" si="24"/>
        <v>0.87968416559965856</v>
      </c>
      <c r="K430" s="10" t="str">
        <f t="shared" si="25"/>
        <v>2025-12</v>
      </c>
      <c r="L430" s="10" t="str">
        <f t="shared" si="26"/>
        <v/>
      </c>
      <c r="M430" s="10" t="str">
        <f t="shared" si="27"/>
        <v/>
      </c>
    </row>
    <row r="431" spans="1:13" x14ac:dyDescent="0.3">
      <c r="A431" t="s">
        <v>5263</v>
      </c>
      <c r="B431" s="7">
        <v>46003</v>
      </c>
      <c r="C431" t="s">
        <v>4827</v>
      </c>
      <c r="D431" t="s">
        <v>4830</v>
      </c>
      <c r="E431" t="s">
        <v>4845</v>
      </c>
      <c r="F431">
        <v>2941</v>
      </c>
      <c r="G431">
        <v>2222.6</v>
      </c>
      <c r="H431">
        <v>346.4</v>
      </c>
      <c r="I431">
        <v>372</v>
      </c>
      <c r="J431" s="13">
        <f t="shared" si="24"/>
        <v>0.75572934376062562</v>
      </c>
      <c r="K431" s="10" t="str">
        <f t="shared" si="25"/>
        <v>2025-12</v>
      </c>
      <c r="L431" s="10" t="str">
        <f t="shared" si="26"/>
        <v>FLAG</v>
      </c>
      <c r="M431" s="10" t="str">
        <f t="shared" si="27"/>
        <v/>
      </c>
    </row>
    <row r="432" spans="1:13" x14ac:dyDescent="0.3">
      <c r="A432" t="s">
        <v>5264</v>
      </c>
      <c r="B432" s="7">
        <v>46004</v>
      </c>
      <c r="C432" t="s">
        <v>4823</v>
      </c>
      <c r="D432" t="s">
        <v>4830</v>
      </c>
      <c r="E432" t="s">
        <v>4831</v>
      </c>
      <c r="F432">
        <v>2034</v>
      </c>
      <c r="G432">
        <v>1755.7</v>
      </c>
      <c r="H432">
        <v>235</v>
      </c>
      <c r="I432">
        <v>43.3</v>
      </c>
      <c r="J432" s="13">
        <f t="shared" si="24"/>
        <v>0.86317600786627335</v>
      </c>
      <c r="K432" s="10" t="str">
        <f t="shared" si="25"/>
        <v>2025-12</v>
      </c>
      <c r="L432" s="10" t="str">
        <f t="shared" si="26"/>
        <v/>
      </c>
      <c r="M432" s="10" t="str">
        <f t="shared" si="27"/>
        <v/>
      </c>
    </row>
    <row r="433" spans="1:13" x14ac:dyDescent="0.3">
      <c r="A433" t="s">
        <v>5265</v>
      </c>
      <c r="B433" s="7">
        <v>46004</v>
      </c>
      <c r="C433" t="s">
        <v>4827</v>
      </c>
      <c r="D433" t="s">
        <v>4830</v>
      </c>
      <c r="E433" t="s">
        <v>4845</v>
      </c>
      <c r="F433">
        <v>2052</v>
      </c>
      <c r="G433">
        <v>1581.6</v>
      </c>
      <c r="H433">
        <v>212</v>
      </c>
      <c r="I433">
        <v>258.39999999999998</v>
      </c>
      <c r="J433" s="13">
        <f t="shared" si="24"/>
        <v>0.77076023391812865</v>
      </c>
      <c r="K433" s="10" t="str">
        <f t="shared" si="25"/>
        <v>2025-12</v>
      </c>
      <c r="L433" s="10" t="str">
        <f t="shared" si="26"/>
        <v>FLAG</v>
      </c>
      <c r="M433" s="10" t="str">
        <f t="shared" si="27"/>
        <v/>
      </c>
    </row>
    <row r="434" spans="1:13" x14ac:dyDescent="0.3">
      <c r="A434" t="s">
        <v>5266</v>
      </c>
      <c r="B434" s="7">
        <v>46006</v>
      </c>
      <c r="C434" t="s">
        <v>4823</v>
      </c>
      <c r="D434" t="s">
        <v>4830</v>
      </c>
      <c r="E434" t="s">
        <v>4838</v>
      </c>
      <c r="F434">
        <v>2194</v>
      </c>
      <c r="G434">
        <v>1906.7</v>
      </c>
      <c r="H434">
        <v>283.3</v>
      </c>
      <c r="I434">
        <v>4</v>
      </c>
      <c r="J434" s="13">
        <f t="shared" si="24"/>
        <v>0.86905195989061079</v>
      </c>
      <c r="K434" s="10" t="str">
        <f t="shared" si="25"/>
        <v>2025-12</v>
      </c>
      <c r="L434" s="10" t="str">
        <f t="shared" si="26"/>
        <v/>
      </c>
      <c r="M434" s="10" t="str">
        <f t="shared" si="27"/>
        <v/>
      </c>
    </row>
    <row r="435" spans="1:13" x14ac:dyDescent="0.3">
      <c r="A435" t="s">
        <v>5267</v>
      </c>
      <c r="B435" s="7">
        <v>46006</v>
      </c>
      <c r="C435" t="s">
        <v>4827</v>
      </c>
      <c r="D435" t="s">
        <v>4830</v>
      </c>
      <c r="E435" t="s">
        <v>4831</v>
      </c>
      <c r="F435">
        <v>2299</v>
      </c>
      <c r="G435">
        <v>1945.1</v>
      </c>
      <c r="H435">
        <v>255.1</v>
      </c>
      <c r="I435">
        <v>98.8</v>
      </c>
      <c r="J435" s="13">
        <f t="shared" si="24"/>
        <v>0.84606350587211832</v>
      </c>
      <c r="K435" s="10" t="str">
        <f t="shared" si="25"/>
        <v>2025-12</v>
      </c>
      <c r="L435" s="10" t="str">
        <f t="shared" si="26"/>
        <v/>
      </c>
      <c r="M435" s="10" t="str">
        <f t="shared" si="27"/>
        <v/>
      </c>
    </row>
    <row r="436" spans="1:13" x14ac:dyDescent="0.3">
      <c r="A436" t="s">
        <v>5268</v>
      </c>
      <c r="B436" s="7">
        <v>46007</v>
      </c>
      <c r="C436" t="s">
        <v>4823</v>
      </c>
      <c r="D436" t="s">
        <v>4824</v>
      </c>
      <c r="E436" t="s">
        <v>4851</v>
      </c>
      <c r="F436">
        <v>2857</v>
      </c>
      <c r="G436">
        <v>2513.3000000000002</v>
      </c>
      <c r="H436">
        <v>346.4</v>
      </c>
      <c r="I436">
        <v>-2.7</v>
      </c>
      <c r="J436" s="13">
        <f t="shared" si="24"/>
        <v>0.87969898494924748</v>
      </c>
      <c r="K436" s="10" t="str">
        <f t="shared" si="25"/>
        <v>2025-12</v>
      </c>
      <c r="L436" s="10" t="str">
        <f t="shared" si="26"/>
        <v/>
      </c>
      <c r="M436" s="10" t="str">
        <f t="shared" si="27"/>
        <v/>
      </c>
    </row>
    <row r="437" spans="1:13" x14ac:dyDescent="0.3">
      <c r="A437" t="s">
        <v>5269</v>
      </c>
      <c r="B437" s="7">
        <v>46007</v>
      </c>
      <c r="C437" t="s">
        <v>4827</v>
      </c>
      <c r="D437" t="s">
        <v>4824</v>
      </c>
      <c r="E437" t="s">
        <v>4828</v>
      </c>
      <c r="F437">
        <v>2688</v>
      </c>
      <c r="G437">
        <v>2372.1</v>
      </c>
      <c r="H437">
        <v>311.89999999999998</v>
      </c>
      <c r="I437">
        <v>4</v>
      </c>
      <c r="J437" s="13">
        <f t="shared" si="24"/>
        <v>0.88247767857142856</v>
      </c>
      <c r="K437" s="10" t="str">
        <f t="shared" si="25"/>
        <v>2025-12</v>
      </c>
      <c r="L437" s="10" t="str">
        <f t="shared" si="26"/>
        <v/>
      </c>
      <c r="M437" s="10" t="str">
        <f t="shared" si="27"/>
        <v/>
      </c>
    </row>
    <row r="438" spans="1:13" x14ac:dyDescent="0.3">
      <c r="A438" t="s">
        <v>5270</v>
      </c>
      <c r="B438" s="7">
        <v>46008</v>
      </c>
      <c r="C438" t="s">
        <v>4823</v>
      </c>
      <c r="D438" t="s">
        <v>4830</v>
      </c>
      <c r="E438" t="s">
        <v>4834</v>
      </c>
      <c r="F438">
        <v>2581</v>
      </c>
      <c r="G438">
        <v>2206.6999999999998</v>
      </c>
      <c r="H438">
        <v>319.5</v>
      </c>
      <c r="I438">
        <v>54.8</v>
      </c>
      <c r="J438" s="13">
        <f t="shared" si="24"/>
        <v>0.8549786904300658</v>
      </c>
      <c r="K438" s="10" t="str">
        <f t="shared" si="25"/>
        <v>2025-12</v>
      </c>
      <c r="L438" s="10" t="str">
        <f t="shared" si="26"/>
        <v/>
      </c>
      <c r="M438" s="10" t="str">
        <f t="shared" si="27"/>
        <v/>
      </c>
    </row>
    <row r="439" spans="1:13" x14ac:dyDescent="0.3">
      <c r="A439" t="s">
        <v>5271</v>
      </c>
      <c r="B439" s="7">
        <v>46008</v>
      </c>
      <c r="C439" t="s">
        <v>4827</v>
      </c>
      <c r="D439" t="s">
        <v>4824</v>
      </c>
      <c r="E439" t="s">
        <v>4834</v>
      </c>
      <c r="F439">
        <v>2914</v>
      </c>
      <c r="G439">
        <v>2535.9</v>
      </c>
      <c r="H439">
        <v>308.10000000000002</v>
      </c>
      <c r="I439">
        <v>70</v>
      </c>
      <c r="J439" s="13">
        <f t="shared" si="24"/>
        <v>0.87024708304735765</v>
      </c>
      <c r="K439" s="10" t="str">
        <f t="shared" si="25"/>
        <v>2025-12</v>
      </c>
      <c r="L439" s="10" t="str">
        <f t="shared" si="26"/>
        <v/>
      </c>
      <c r="M439" s="10" t="str">
        <f t="shared" si="27"/>
        <v/>
      </c>
    </row>
    <row r="440" spans="1:13" x14ac:dyDescent="0.3">
      <c r="A440" t="s">
        <v>5272</v>
      </c>
      <c r="B440" s="7">
        <v>46009</v>
      </c>
      <c r="C440" t="s">
        <v>4823</v>
      </c>
      <c r="D440" t="s">
        <v>4830</v>
      </c>
      <c r="E440" t="s">
        <v>4868</v>
      </c>
      <c r="F440">
        <v>3059</v>
      </c>
      <c r="G440">
        <v>2632</v>
      </c>
      <c r="H440">
        <v>299.2</v>
      </c>
      <c r="I440">
        <v>127.8</v>
      </c>
      <c r="J440" s="13">
        <f t="shared" si="24"/>
        <v>0.86041189931350115</v>
      </c>
      <c r="K440" s="10" t="str">
        <f t="shared" si="25"/>
        <v>2025-12</v>
      </c>
      <c r="L440" s="10" t="str">
        <f t="shared" si="26"/>
        <v/>
      </c>
      <c r="M440" s="10" t="str">
        <f t="shared" si="27"/>
        <v/>
      </c>
    </row>
    <row r="441" spans="1:13" x14ac:dyDescent="0.3">
      <c r="A441" t="s">
        <v>5273</v>
      </c>
      <c r="B441" s="7">
        <v>46009</v>
      </c>
      <c r="C441" t="s">
        <v>4827</v>
      </c>
      <c r="D441" t="s">
        <v>4824</v>
      </c>
      <c r="E441" t="s">
        <v>4825</v>
      </c>
      <c r="F441">
        <v>3130</v>
      </c>
      <c r="G441">
        <v>2651.1</v>
      </c>
      <c r="H441">
        <v>316.7</v>
      </c>
      <c r="I441">
        <v>162.19999999999999</v>
      </c>
      <c r="J441" s="13">
        <f t="shared" si="24"/>
        <v>0.84699680511182107</v>
      </c>
      <c r="K441" s="10" t="str">
        <f t="shared" si="25"/>
        <v>2025-12</v>
      </c>
      <c r="L441" s="10" t="str">
        <f t="shared" si="26"/>
        <v/>
      </c>
      <c r="M441" s="10" t="str">
        <f t="shared" si="27"/>
        <v/>
      </c>
    </row>
    <row r="442" spans="1:13" x14ac:dyDescent="0.3">
      <c r="A442" t="s">
        <v>5274</v>
      </c>
      <c r="B442" s="7">
        <v>46010</v>
      </c>
      <c r="C442" t="s">
        <v>4823</v>
      </c>
      <c r="D442" t="s">
        <v>4830</v>
      </c>
      <c r="E442" t="s">
        <v>4851</v>
      </c>
      <c r="F442">
        <v>2554</v>
      </c>
      <c r="G442">
        <v>2212.9</v>
      </c>
      <c r="H442">
        <v>303.5</v>
      </c>
      <c r="I442">
        <v>37.6</v>
      </c>
      <c r="J442" s="13">
        <f t="shared" si="24"/>
        <v>0.8664447924823806</v>
      </c>
      <c r="K442" s="10" t="str">
        <f t="shared" si="25"/>
        <v>2025-12</v>
      </c>
      <c r="L442" s="10" t="str">
        <f t="shared" si="26"/>
        <v/>
      </c>
      <c r="M442" s="10" t="str">
        <f t="shared" si="27"/>
        <v/>
      </c>
    </row>
    <row r="443" spans="1:13" x14ac:dyDescent="0.3">
      <c r="A443" t="s">
        <v>5275</v>
      </c>
      <c r="B443" s="7">
        <v>46010</v>
      </c>
      <c r="C443" t="s">
        <v>4827</v>
      </c>
      <c r="D443" t="s">
        <v>4824</v>
      </c>
      <c r="E443" t="s">
        <v>4838</v>
      </c>
      <c r="F443">
        <v>3043</v>
      </c>
      <c r="G443">
        <v>2639.6</v>
      </c>
      <c r="H443">
        <v>310.3</v>
      </c>
      <c r="I443">
        <v>93.1</v>
      </c>
      <c r="J443" s="13">
        <f t="shared" si="24"/>
        <v>0.86743345382845871</v>
      </c>
      <c r="K443" s="10" t="str">
        <f t="shared" si="25"/>
        <v>2025-12</v>
      </c>
      <c r="L443" s="10" t="str">
        <f t="shared" si="26"/>
        <v/>
      </c>
      <c r="M443" s="10" t="str">
        <f t="shared" si="27"/>
        <v/>
      </c>
    </row>
    <row r="444" spans="1:13" x14ac:dyDescent="0.3">
      <c r="A444" t="s">
        <v>5276</v>
      </c>
      <c r="B444" s="7">
        <v>46011</v>
      </c>
      <c r="C444" t="s">
        <v>4823</v>
      </c>
      <c r="D444" t="s">
        <v>4830</v>
      </c>
      <c r="E444" t="s">
        <v>4851</v>
      </c>
      <c r="F444">
        <v>2847</v>
      </c>
      <c r="G444">
        <v>2507.5</v>
      </c>
      <c r="H444">
        <v>357.9</v>
      </c>
      <c r="I444">
        <v>-18.399999999999999</v>
      </c>
      <c r="J444" s="13">
        <f t="shared" si="24"/>
        <v>0.88075166842290131</v>
      </c>
      <c r="K444" s="10" t="str">
        <f t="shared" si="25"/>
        <v>2025-12</v>
      </c>
      <c r="L444" s="10" t="str">
        <f t="shared" si="26"/>
        <v/>
      </c>
      <c r="M444" s="10" t="str">
        <f t="shared" si="27"/>
        <v/>
      </c>
    </row>
    <row r="445" spans="1:13" x14ac:dyDescent="0.3">
      <c r="A445" t="s">
        <v>5277</v>
      </c>
      <c r="B445" s="7">
        <v>46011</v>
      </c>
      <c r="C445" t="s">
        <v>4827</v>
      </c>
      <c r="D445" t="s">
        <v>4824</v>
      </c>
      <c r="E445" t="s">
        <v>4845</v>
      </c>
      <c r="F445">
        <v>2850</v>
      </c>
      <c r="G445">
        <v>2248.3000000000002</v>
      </c>
      <c r="H445">
        <v>366.6</v>
      </c>
      <c r="I445">
        <v>235.1</v>
      </c>
      <c r="J445" s="13">
        <f t="shared" si="24"/>
        <v>0.78887719298245618</v>
      </c>
      <c r="K445" s="10" t="str">
        <f t="shared" si="25"/>
        <v>2025-12</v>
      </c>
      <c r="L445" s="10" t="str">
        <f t="shared" si="26"/>
        <v>FLAG</v>
      </c>
      <c r="M445" s="10" t="str">
        <f t="shared" si="27"/>
        <v/>
      </c>
    </row>
    <row r="446" spans="1:13" x14ac:dyDescent="0.3">
      <c r="A446" t="s">
        <v>5278</v>
      </c>
      <c r="B446" s="7">
        <v>46013</v>
      </c>
      <c r="C446" t="s">
        <v>4823</v>
      </c>
      <c r="D446" t="s">
        <v>4830</v>
      </c>
      <c r="E446" t="s">
        <v>4845</v>
      </c>
      <c r="F446">
        <v>2262</v>
      </c>
      <c r="G446">
        <v>1987.9</v>
      </c>
      <c r="H446">
        <v>245.1</v>
      </c>
      <c r="I446">
        <v>29</v>
      </c>
      <c r="J446" s="13">
        <f t="shared" si="24"/>
        <v>0.87882404951370474</v>
      </c>
      <c r="K446" s="10" t="str">
        <f t="shared" si="25"/>
        <v>2025-12</v>
      </c>
      <c r="L446" s="10" t="str">
        <f t="shared" si="26"/>
        <v/>
      </c>
      <c r="M446" s="10" t="str">
        <f t="shared" si="27"/>
        <v/>
      </c>
    </row>
    <row r="447" spans="1:13" x14ac:dyDescent="0.3">
      <c r="A447" t="s">
        <v>5279</v>
      </c>
      <c r="B447" s="7">
        <v>46013</v>
      </c>
      <c r="C447" t="s">
        <v>4827</v>
      </c>
      <c r="D447" t="s">
        <v>4830</v>
      </c>
      <c r="E447" t="s">
        <v>4868</v>
      </c>
      <c r="F447">
        <v>2681</v>
      </c>
      <c r="G447">
        <v>2337.6</v>
      </c>
      <c r="H447">
        <v>296.7</v>
      </c>
      <c r="I447">
        <v>46.7</v>
      </c>
      <c r="J447" s="13">
        <f t="shared" si="24"/>
        <v>0.87191346512495338</v>
      </c>
      <c r="K447" s="10" t="str">
        <f t="shared" si="25"/>
        <v>2025-12</v>
      </c>
      <c r="L447" s="10" t="str">
        <f t="shared" si="26"/>
        <v/>
      </c>
      <c r="M447" s="10" t="str">
        <f t="shared" si="27"/>
        <v/>
      </c>
    </row>
    <row r="448" spans="1:13" x14ac:dyDescent="0.3">
      <c r="A448" t="s">
        <v>5280</v>
      </c>
      <c r="B448" s="7">
        <v>46014</v>
      </c>
      <c r="C448" t="s">
        <v>4823</v>
      </c>
      <c r="D448" t="s">
        <v>4830</v>
      </c>
      <c r="E448" t="s">
        <v>4828</v>
      </c>
      <c r="F448">
        <v>1884</v>
      </c>
      <c r="G448">
        <v>1603.9</v>
      </c>
      <c r="H448">
        <v>230.3</v>
      </c>
      <c r="I448">
        <v>49.8</v>
      </c>
      <c r="J448" s="13">
        <f t="shared" si="24"/>
        <v>0.8513269639065818</v>
      </c>
      <c r="K448" s="10" t="str">
        <f t="shared" si="25"/>
        <v>2025-12</v>
      </c>
      <c r="L448" s="10" t="str">
        <f t="shared" si="26"/>
        <v/>
      </c>
      <c r="M448" s="10" t="str">
        <f t="shared" si="27"/>
        <v/>
      </c>
    </row>
    <row r="449" spans="1:13" x14ac:dyDescent="0.3">
      <c r="A449" t="s">
        <v>5281</v>
      </c>
      <c r="B449" s="7">
        <v>46014</v>
      </c>
      <c r="C449" t="s">
        <v>4827</v>
      </c>
      <c r="D449" t="s">
        <v>4824</v>
      </c>
      <c r="E449" t="s">
        <v>4838</v>
      </c>
      <c r="F449">
        <v>2127</v>
      </c>
      <c r="G449">
        <v>1832.9</v>
      </c>
      <c r="H449">
        <v>257</v>
      </c>
      <c r="I449">
        <v>37.1</v>
      </c>
      <c r="J449" s="13">
        <f t="shared" si="24"/>
        <v>0.86173013634226614</v>
      </c>
      <c r="K449" s="10" t="str">
        <f t="shared" si="25"/>
        <v>2025-12</v>
      </c>
      <c r="L449" s="10" t="str">
        <f t="shared" si="26"/>
        <v/>
      </c>
      <c r="M449" s="10" t="str">
        <f t="shared" si="27"/>
        <v/>
      </c>
    </row>
    <row r="450" spans="1:13" x14ac:dyDescent="0.3">
      <c r="A450" t="s">
        <v>5282</v>
      </c>
      <c r="B450" s="7">
        <v>46015</v>
      </c>
      <c r="C450" t="s">
        <v>4823</v>
      </c>
      <c r="D450" t="s">
        <v>4830</v>
      </c>
      <c r="E450" t="s">
        <v>4838</v>
      </c>
      <c r="F450">
        <v>2235</v>
      </c>
      <c r="G450">
        <v>1976.2</v>
      </c>
      <c r="H450">
        <v>237.8</v>
      </c>
      <c r="I450">
        <v>21</v>
      </c>
      <c r="J450" s="13">
        <f t="shared" si="24"/>
        <v>0.8842058165548099</v>
      </c>
      <c r="K450" s="10" t="str">
        <f t="shared" si="25"/>
        <v>2025-12</v>
      </c>
      <c r="L450" s="10" t="str">
        <f t="shared" si="26"/>
        <v/>
      </c>
      <c r="M450" s="10" t="str">
        <f t="shared" si="27"/>
        <v/>
      </c>
    </row>
    <row r="451" spans="1:13" x14ac:dyDescent="0.3">
      <c r="A451" t="s">
        <v>5283</v>
      </c>
      <c r="B451" s="7">
        <v>46015</v>
      </c>
      <c r="C451" t="s">
        <v>4827</v>
      </c>
      <c r="D451" t="s">
        <v>4830</v>
      </c>
      <c r="E451" t="s">
        <v>4861</v>
      </c>
      <c r="F451">
        <v>2473</v>
      </c>
      <c r="G451">
        <v>2129.9</v>
      </c>
      <c r="H451">
        <v>277.89999999999998</v>
      </c>
      <c r="I451">
        <v>65.2</v>
      </c>
      <c r="J451" s="13">
        <f t="shared" si="24"/>
        <v>0.86126162555600494</v>
      </c>
      <c r="K451" s="10" t="str">
        <f t="shared" si="25"/>
        <v>2025-12</v>
      </c>
      <c r="L451" s="10" t="str">
        <f t="shared" si="26"/>
        <v/>
      </c>
      <c r="M451" s="10" t="str">
        <f t="shared" si="27"/>
        <v/>
      </c>
    </row>
    <row r="452" spans="1:13" x14ac:dyDescent="0.3">
      <c r="A452" t="s">
        <v>5284</v>
      </c>
      <c r="B452" s="7">
        <v>46016</v>
      </c>
      <c r="C452" t="s">
        <v>4823</v>
      </c>
      <c r="D452" t="s">
        <v>4824</v>
      </c>
      <c r="E452" t="s">
        <v>4868</v>
      </c>
      <c r="F452">
        <v>3066</v>
      </c>
      <c r="G452">
        <v>2694.8</v>
      </c>
      <c r="H452">
        <v>328.6</v>
      </c>
      <c r="I452">
        <v>42.6</v>
      </c>
      <c r="J452" s="13">
        <f t="shared" ref="J452:J515" si="28">G452/F452</f>
        <v>0.87893020221787355</v>
      </c>
      <c r="K452" s="10" t="str">
        <f t="shared" ref="K452:K515" si="29">TEXT(B452,"yyyy-mm")</f>
        <v>2025-12</v>
      </c>
      <c r="L452" s="10" t="str">
        <f t="shared" ref="L452:L515" si="30">IF(J452&lt;82%,"FLAG","")</f>
        <v/>
      </c>
      <c r="M452" s="10" t="str">
        <f t="shared" ref="M452:M515" si="31">IF(G452&gt;F452,"FLAG","")</f>
        <v/>
      </c>
    </row>
    <row r="453" spans="1:13" x14ac:dyDescent="0.3">
      <c r="A453" t="s">
        <v>5285</v>
      </c>
      <c r="B453" s="7">
        <v>46016</v>
      </c>
      <c r="C453" t="s">
        <v>4827</v>
      </c>
      <c r="D453" t="s">
        <v>4830</v>
      </c>
      <c r="E453" t="s">
        <v>4861</v>
      </c>
      <c r="F453">
        <v>2067</v>
      </c>
      <c r="G453">
        <v>1761.3</v>
      </c>
      <c r="H453">
        <v>268.10000000000002</v>
      </c>
      <c r="I453">
        <v>37.6</v>
      </c>
      <c r="J453" s="13">
        <f t="shared" si="28"/>
        <v>0.85210449927431053</v>
      </c>
      <c r="K453" s="10" t="str">
        <f t="shared" si="29"/>
        <v>2025-12</v>
      </c>
      <c r="L453" s="10" t="str">
        <f t="shared" si="30"/>
        <v/>
      </c>
      <c r="M453" s="10" t="str">
        <f t="shared" si="31"/>
        <v/>
      </c>
    </row>
    <row r="454" spans="1:13" x14ac:dyDescent="0.3">
      <c r="A454" t="s">
        <v>5286</v>
      </c>
      <c r="B454" s="7">
        <v>46017</v>
      </c>
      <c r="C454" t="s">
        <v>4823</v>
      </c>
      <c r="D454" t="s">
        <v>4830</v>
      </c>
      <c r="E454" t="s">
        <v>4851</v>
      </c>
      <c r="F454">
        <v>2055</v>
      </c>
      <c r="G454">
        <v>1785.9</v>
      </c>
      <c r="H454">
        <v>228.5</v>
      </c>
      <c r="I454">
        <v>40.6</v>
      </c>
      <c r="J454" s="13">
        <f t="shared" si="28"/>
        <v>0.86905109489051102</v>
      </c>
      <c r="K454" s="10" t="str">
        <f t="shared" si="29"/>
        <v>2025-12</v>
      </c>
      <c r="L454" s="10" t="str">
        <f t="shared" si="30"/>
        <v/>
      </c>
      <c r="M454" s="10" t="str">
        <f t="shared" si="31"/>
        <v/>
      </c>
    </row>
    <row r="455" spans="1:13" x14ac:dyDescent="0.3">
      <c r="A455" t="s">
        <v>5287</v>
      </c>
      <c r="B455" s="7">
        <v>46017</v>
      </c>
      <c r="C455" t="s">
        <v>4827</v>
      </c>
      <c r="D455" t="s">
        <v>4830</v>
      </c>
      <c r="E455" t="s">
        <v>4845</v>
      </c>
      <c r="F455">
        <v>2078</v>
      </c>
      <c r="G455">
        <v>1594.6</v>
      </c>
      <c r="H455">
        <v>202.5</v>
      </c>
      <c r="I455">
        <v>280.89999999999998</v>
      </c>
      <c r="J455" s="13">
        <f t="shared" si="28"/>
        <v>0.76737247353224247</v>
      </c>
      <c r="K455" s="10" t="str">
        <f t="shared" si="29"/>
        <v>2025-12</v>
      </c>
      <c r="L455" s="10" t="str">
        <f t="shared" si="30"/>
        <v>FLAG</v>
      </c>
      <c r="M455" s="10" t="str">
        <f t="shared" si="31"/>
        <v/>
      </c>
    </row>
    <row r="456" spans="1:13" x14ac:dyDescent="0.3">
      <c r="A456" t="s">
        <v>5288</v>
      </c>
      <c r="B456" s="7">
        <v>46018</v>
      </c>
      <c r="C456" t="s">
        <v>4823</v>
      </c>
      <c r="D456" t="s">
        <v>4830</v>
      </c>
      <c r="E456" t="s">
        <v>4845</v>
      </c>
      <c r="F456">
        <v>2793</v>
      </c>
      <c r="G456">
        <v>2369.5</v>
      </c>
      <c r="H456">
        <v>278.5</v>
      </c>
      <c r="I456">
        <v>145</v>
      </c>
      <c r="J456" s="13">
        <f t="shared" si="28"/>
        <v>0.84837092731829578</v>
      </c>
      <c r="K456" s="10" t="str">
        <f t="shared" si="29"/>
        <v>2025-12</v>
      </c>
      <c r="L456" s="10" t="str">
        <f t="shared" si="30"/>
        <v/>
      </c>
      <c r="M456" s="10" t="str">
        <f t="shared" si="31"/>
        <v/>
      </c>
    </row>
    <row r="457" spans="1:13" x14ac:dyDescent="0.3">
      <c r="A457" t="s">
        <v>5289</v>
      </c>
      <c r="B457" s="7">
        <v>46018</v>
      </c>
      <c r="C457" t="s">
        <v>4827</v>
      </c>
      <c r="D457" t="s">
        <v>4824</v>
      </c>
      <c r="E457" t="s">
        <v>4845</v>
      </c>
      <c r="F457">
        <v>2412</v>
      </c>
      <c r="G457">
        <v>1899.9</v>
      </c>
      <c r="H457">
        <v>240</v>
      </c>
      <c r="I457">
        <v>272.10000000000002</v>
      </c>
      <c r="J457" s="13">
        <f t="shared" si="28"/>
        <v>0.78768656716417917</v>
      </c>
      <c r="K457" s="10" t="str">
        <f t="shared" si="29"/>
        <v>2025-12</v>
      </c>
      <c r="L457" s="10" t="str">
        <f t="shared" si="30"/>
        <v>FLAG</v>
      </c>
      <c r="M457" s="10" t="str">
        <f t="shared" si="31"/>
        <v/>
      </c>
    </row>
    <row r="458" spans="1:13" x14ac:dyDescent="0.3">
      <c r="A458" t="s">
        <v>5290</v>
      </c>
      <c r="B458" s="7">
        <v>46020</v>
      </c>
      <c r="C458" t="s">
        <v>4823</v>
      </c>
      <c r="D458" t="s">
        <v>4824</v>
      </c>
      <c r="E458" t="s">
        <v>4841</v>
      </c>
      <c r="F458">
        <v>3189</v>
      </c>
      <c r="G458">
        <v>2808.3</v>
      </c>
      <c r="H458">
        <v>309.7</v>
      </c>
      <c r="I458">
        <v>71</v>
      </c>
      <c r="J458" s="13">
        <f t="shared" si="28"/>
        <v>0.88062088428974605</v>
      </c>
      <c r="K458" s="10" t="str">
        <f t="shared" si="29"/>
        <v>2025-12</v>
      </c>
      <c r="L458" s="10" t="str">
        <f t="shared" si="30"/>
        <v/>
      </c>
      <c r="M458" s="10" t="str">
        <f t="shared" si="31"/>
        <v/>
      </c>
    </row>
    <row r="459" spans="1:13" x14ac:dyDescent="0.3">
      <c r="A459" t="s">
        <v>5291</v>
      </c>
      <c r="B459" s="7">
        <v>46020</v>
      </c>
      <c r="C459" t="s">
        <v>4827</v>
      </c>
      <c r="D459" t="s">
        <v>4824</v>
      </c>
      <c r="E459" t="s">
        <v>4838</v>
      </c>
      <c r="F459">
        <v>2028</v>
      </c>
      <c r="G459">
        <v>1725.9</v>
      </c>
      <c r="H459">
        <v>207.3</v>
      </c>
      <c r="I459">
        <v>94.8</v>
      </c>
      <c r="J459" s="13">
        <f t="shared" si="28"/>
        <v>0.85103550295857988</v>
      </c>
      <c r="K459" s="10" t="str">
        <f t="shared" si="29"/>
        <v>2025-12</v>
      </c>
      <c r="L459" s="10" t="str">
        <f t="shared" si="30"/>
        <v/>
      </c>
      <c r="M459" s="10" t="str">
        <f t="shared" si="31"/>
        <v/>
      </c>
    </row>
    <row r="460" spans="1:13" x14ac:dyDescent="0.3">
      <c r="A460" t="s">
        <v>5292</v>
      </c>
      <c r="B460" s="7">
        <v>46021</v>
      </c>
      <c r="C460" t="s">
        <v>4823</v>
      </c>
      <c r="D460" t="s">
        <v>4830</v>
      </c>
      <c r="E460" t="s">
        <v>4861</v>
      </c>
      <c r="F460">
        <v>2249</v>
      </c>
      <c r="G460">
        <v>1922.4</v>
      </c>
      <c r="H460">
        <v>274.5</v>
      </c>
      <c r="I460">
        <v>52.1</v>
      </c>
      <c r="J460" s="13">
        <f t="shared" si="28"/>
        <v>0.85477990217874611</v>
      </c>
      <c r="K460" s="10" t="str">
        <f t="shared" si="29"/>
        <v>2025-12</v>
      </c>
      <c r="L460" s="10" t="str">
        <f t="shared" si="30"/>
        <v/>
      </c>
      <c r="M460" s="10" t="str">
        <f t="shared" si="31"/>
        <v/>
      </c>
    </row>
    <row r="461" spans="1:13" x14ac:dyDescent="0.3">
      <c r="A461" t="s">
        <v>5293</v>
      </c>
      <c r="B461" s="7">
        <v>46021</v>
      </c>
      <c r="C461" t="s">
        <v>4827</v>
      </c>
      <c r="D461" t="s">
        <v>4824</v>
      </c>
      <c r="E461" t="s">
        <v>4831</v>
      </c>
      <c r="F461">
        <v>1830</v>
      </c>
      <c r="G461">
        <v>1566.1</v>
      </c>
      <c r="H461">
        <v>186.8</v>
      </c>
      <c r="I461">
        <v>77.099999999999994</v>
      </c>
      <c r="J461" s="13">
        <f t="shared" si="28"/>
        <v>0.85579234972677587</v>
      </c>
      <c r="K461" s="10" t="str">
        <f t="shared" si="29"/>
        <v>2025-12</v>
      </c>
      <c r="L461" s="10" t="str">
        <f t="shared" si="30"/>
        <v/>
      </c>
      <c r="M461" s="10" t="str">
        <f t="shared" si="31"/>
        <v/>
      </c>
    </row>
    <row r="462" spans="1:13" x14ac:dyDescent="0.3">
      <c r="A462" t="s">
        <v>5294</v>
      </c>
      <c r="B462" s="7">
        <v>46022</v>
      </c>
      <c r="C462" t="s">
        <v>4823</v>
      </c>
      <c r="D462" t="s">
        <v>4824</v>
      </c>
      <c r="E462" t="s">
        <v>4861</v>
      </c>
      <c r="F462">
        <v>1902</v>
      </c>
      <c r="G462">
        <v>1636.4</v>
      </c>
      <c r="H462">
        <v>223</v>
      </c>
      <c r="I462">
        <v>42.6</v>
      </c>
      <c r="J462" s="13">
        <f t="shared" si="28"/>
        <v>0.86035751840168251</v>
      </c>
      <c r="K462" s="10" t="str">
        <f t="shared" si="29"/>
        <v>2025-12</v>
      </c>
      <c r="L462" s="10" t="str">
        <f t="shared" si="30"/>
        <v/>
      </c>
      <c r="M462" s="10" t="str">
        <f t="shared" si="31"/>
        <v/>
      </c>
    </row>
    <row r="463" spans="1:13" x14ac:dyDescent="0.3">
      <c r="A463" t="s">
        <v>5295</v>
      </c>
      <c r="B463" s="7">
        <v>46022</v>
      </c>
      <c r="C463" t="s">
        <v>4827</v>
      </c>
      <c r="D463" t="s">
        <v>4830</v>
      </c>
      <c r="E463" t="s">
        <v>4845</v>
      </c>
      <c r="F463">
        <v>2668</v>
      </c>
      <c r="G463">
        <v>2061.6999999999998</v>
      </c>
      <c r="H463">
        <v>336.3</v>
      </c>
      <c r="I463">
        <v>270</v>
      </c>
      <c r="J463" s="13">
        <f t="shared" si="28"/>
        <v>0.77275112443778105</v>
      </c>
      <c r="K463" s="10" t="str">
        <f t="shared" si="29"/>
        <v>2025-12</v>
      </c>
      <c r="L463" s="10" t="str">
        <f t="shared" si="30"/>
        <v>FLAG</v>
      </c>
      <c r="M463" s="10" t="str">
        <f t="shared" si="31"/>
        <v/>
      </c>
    </row>
    <row r="464" spans="1:13" x14ac:dyDescent="0.3">
      <c r="A464" t="s">
        <v>5296</v>
      </c>
      <c r="B464" s="7">
        <v>46023</v>
      </c>
      <c r="C464" t="s">
        <v>4823</v>
      </c>
      <c r="D464" t="s">
        <v>4824</v>
      </c>
      <c r="E464" t="s">
        <v>4861</v>
      </c>
      <c r="F464">
        <v>2742</v>
      </c>
      <c r="G464">
        <v>2402.9</v>
      </c>
      <c r="H464">
        <v>263.89999999999998</v>
      </c>
      <c r="I464">
        <v>75.2</v>
      </c>
      <c r="J464" s="13">
        <f t="shared" si="28"/>
        <v>0.87633114514952593</v>
      </c>
      <c r="K464" s="10" t="str">
        <f t="shared" si="29"/>
        <v>2026-01</v>
      </c>
      <c r="L464" s="10" t="str">
        <f t="shared" si="30"/>
        <v/>
      </c>
      <c r="M464" s="10" t="str">
        <f t="shared" si="31"/>
        <v/>
      </c>
    </row>
    <row r="465" spans="1:13" x14ac:dyDescent="0.3">
      <c r="A465" t="s">
        <v>5297</v>
      </c>
      <c r="B465" s="7">
        <v>46023</v>
      </c>
      <c r="C465" t="s">
        <v>4827</v>
      </c>
      <c r="D465" t="s">
        <v>4824</v>
      </c>
      <c r="E465" t="s">
        <v>4845</v>
      </c>
      <c r="F465">
        <v>2350</v>
      </c>
      <c r="G465">
        <v>2019.4</v>
      </c>
      <c r="H465">
        <v>240.1</v>
      </c>
      <c r="I465">
        <v>90.5</v>
      </c>
      <c r="J465" s="13">
        <f t="shared" si="28"/>
        <v>0.85931914893617023</v>
      </c>
      <c r="K465" s="10" t="str">
        <f t="shared" si="29"/>
        <v>2026-01</v>
      </c>
      <c r="L465" s="10" t="str">
        <f t="shared" si="30"/>
        <v/>
      </c>
      <c r="M465" s="10" t="str">
        <f t="shared" si="31"/>
        <v/>
      </c>
    </row>
    <row r="466" spans="1:13" x14ac:dyDescent="0.3">
      <c r="A466" t="s">
        <v>5298</v>
      </c>
      <c r="B466" s="7">
        <v>46024</v>
      </c>
      <c r="C466" t="s">
        <v>4823</v>
      </c>
      <c r="D466" t="s">
        <v>4830</v>
      </c>
      <c r="E466" t="s">
        <v>4845</v>
      </c>
      <c r="F466">
        <v>2627</v>
      </c>
      <c r="G466">
        <v>2324.1</v>
      </c>
      <c r="H466">
        <v>265.3</v>
      </c>
      <c r="I466">
        <v>37.6</v>
      </c>
      <c r="J466" s="13">
        <f t="shared" si="28"/>
        <v>0.88469737342976773</v>
      </c>
      <c r="K466" s="10" t="str">
        <f t="shared" si="29"/>
        <v>2026-01</v>
      </c>
      <c r="L466" s="10" t="str">
        <f t="shared" si="30"/>
        <v/>
      </c>
      <c r="M466" s="10" t="str">
        <f t="shared" si="31"/>
        <v/>
      </c>
    </row>
    <row r="467" spans="1:13" x14ac:dyDescent="0.3">
      <c r="A467" t="s">
        <v>5299</v>
      </c>
      <c r="B467" s="7">
        <v>46024</v>
      </c>
      <c r="C467" t="s">
        <v>4827</v>
      </c>
      <c r="D467" t="s">
        <v>4830</v>
      </c>
      <c r="E467" t="s">
        <v>4868</v>
      </c>
      <c r="F467">
        <v>2420</v>
      </c>
      <c r="G467">
        <v>2132.3000000000002</v>
      </c>
      <c r="H467">
        <v>305.10000000000002</v>
      </c>
      <c r="I467">
        <v>-17.399999999999999</v>
      </c>
      <c r="J467" s="13">
        <f t="shared" si="28"/>
        <v>0.8811157024793389</v>
      </c>
      <c r="K467" s="10" t="str">
        <f t="shared" si="29"/>
        <v>2026-01</v>
      </c>
      <c r="L467" s="10" t="str">
        <f t="shared" si="30"/>
        <v/>
      </c>
      <c r="M467" s="10" t="str">
        <f t="shared" si="31"/>
        <v/>
      </c>
    </row>
    <row r="468" spans="1:13" x14ac:dyDescent="0.3">
      <c r="A468" t="s">
        <v>5300</v>
      </c>
      <c r="B468" s="7">
        <v>46025</v>
      </c>
      <c r="C468" t="s">
        <v>4823</v>
      </c>
      <c r="D468" t="s">
        <v>4830</v>
      </c>
      <c r="E468" t="s">
        <v>4845</v>
      </c>
      <c r="F468">
        <v>3198</v>
      </c>
      <c r="G468">
        <v>2771.3</v>
      </c>
      <c r="H468">
        <v>390.1</v>
      </c>
      <c r="I468">
        <v>36.6</v>
      </c>
      <c r="J468" s="13">
        <f t="shared" si="28"/>
        <v>0.86657285803627271</v>
      </c>
      <c r="K468" s="10" t="str">
        <f t="shared" si="29"/>
        <v>2026-01</v>
      </c>
      <c r="L468" s="10" t="str">
        <f t="shared" si="30"/>
        <v/>
      </c>
      <c r="M468" s="10" t="str">
        <f t="shared" si="31"/>
        <v/>
      </c>
    </row>
    <row r="469" spans="1:13" x14ac:dyDescent="0.3">
      <c r="A469" t="s">
        <v>5301</v>
      </c>
      <c r="B469" s="7">
        <v>46025</v>
      </c>
      <c r="C469" t="s">
        <v>4827</v>
      </c>
      <c r="D469" t="s">
        <v>4824</v>
      </c>
      <c r="E469" t="s">
        <v>4845</v>
      </c>
      <c r="F469">
        <v>3119</v>
      </c>
      <c r="G469">
        <v>2726.7</v>
      </c>
      <c r="H469">
        <v>368.4</v>
      </c>
      <c r="I469">
        <v>23.9</v>
      </c>
      <c r="J469" s="13">
        <f t="shared" si="28"/>
        <v>0.87422250721385053</v>
      </c>
      <c r="K469" s="10" t="str">
        <f t="shared" si="29"/>
        <v>2026-01</v>
      </c>
      <c r="L469" s="10" t="str">
        <f t="shared" si="30"/>
        <v/>
      </c>
      <c r="M469" s="10" t="str">
        <f t="shared" si="31"/>
        <v/>
      </c>
    </row>
    <row r="470" spans="1:13" x14ac:dyDescent="0.3">
      <c r="A470" t="s">
        <v>5302</v>
      </c>
      <c r="B470" s="7">
        <v>46027</v>
      </c>
      <c r="C470" t="s">
        <v>4823</v>
      </c>
      <c r="D470" t="s">
        <v>4824</v>
      </c>
      <c r="E470" t="s">
        <v>4831</v>
      </c>
      <c r="F470">
        <v>2007</v>
      </c>
      <c r="G470">
        <v>1713.8</v>
      </c>
      <c r="H470">
        <v>231.3</v>
      </c>
      <c r="I470">
        <v>61.9</v>
      </c>
      <c r="J470" s="13">
        <f t="shared" si="28"/>
        <v>0.8539113104135525</v>
      </c>
      <c r="K470" s="10" t="str">
        <f t="shared" si="29"/>
        <v>2026-01</v>
      </c>
      <c r="L470" s="10" t="str">
        <f t="shared" si="30"/>
        <v/>
      </c>
      <c r="M470" s="10" t="str">
        <f t="shared" si="31"/>
        <v/>
      </c>
    </row>
    <row r="471" spans="1:13" x14ac:dyDescent="0.3">
      <c r="A471" t="s">
        <v>5303</v>
      </c>
      <c r="B471" s="7">
        <v>46027</v>
      </c>
      <c r="C471" t="s">
        <v>4827</v>
      </c>
      <c r="D471" t="s">
        <v>4830</v>
      </c>
      <c r="E471" t="s">
        <v>4831</v>
      </c>
      <c r="F471">
        <v>2386</v>
      </c>
      <c r="G471">
        <v>2030.2</v>
      </c>
      <c r="H471">
        <v>266.5</v>
      </c>
      <c r="I471">
        <v>89.3</v>
      </c>
      <c r="J471" s="13">
        <f t="shared" si="28"/>
        <v>0.85088013411567476</v>
      </c>
      <c r="K471" s="10" t="str">
        <f t="shared" si="29"/>
        <v>2026-01</v>
      </c>
      <c r="L471" s="10" t="str">
        <f t="shared" si="30"/>
        <v/>
      </c>
      <c r="M471" s="10" t="str">
        <f t="shared" si="31"/>
        <v/>
      </c>
    </row>
    <row r="472" spans="1:13" x14ac:dyDescent="0.3">
      <c r="A472" t="s">
        <v>5304</v>
      </c>
      <c r="B472" s="7">
        <v>46028</v>
      </c>
      <c r="C472" t="s">
        <v>4823</v>
      </c>
      <c r="D472" t="s">
        <v>4824</v>
      </c>
      <c r="E472" t="s">
        <v>4851</v>
      </c>
      <c r="F472">
        <v>2315</v>
      </c>
      <c r="G472">
        <v>2017.9</v>
      </c>
      <c r="H472">
        <v>256.7</v>
      </c>
      <c r="I472">
        <v>40.4</v>
      </c>
      <c r="J472" s="13">
        <f t="shared" si="28"/>
        <v>0.87166306695464368</v>
      </c>
      <c r="K472" s="10" t="str">
        <f t="shared" si="29"/>
        <v>2026-01</v>
      </c>
      <c r="L472" s="10" t="str">
        <f t="shared" si="30"/>
        <v/>
      </c>
      <c r="M472" s="10" t="str">
        <f t="shared" si="31"/>
        <v/>
      </c>
    </row>
    <row r="473" spans="1:13" x14ac:dyDescent="0.3">
      <c r="A473" t="s">
        <v>5305</v>
      </c>
      <c r="B473" s="7">
        <v>46028</v>
      </c>
      <c r="C473" t="s">
        <v>4827</v>
      </c>
      <c r="D473" t="s">
        <v>4824</v>
      </c>
      <c r="E473" t="s">
        <v>4831</v>
      </c>
      <c r="F473">
        <v>2349</v>
      </c>
      <c r="G473">
        <v>2074.1</v>
      </c>
      <c r="H473">
        <v>294.5</v>
      </c>
      <c r="I473">
        <v>-19.600000000000001</v>
      </c>
      <c r="J473" s="13">
        <f t="shared" si="28"/>
        <v>0.88297147722435076</v>
      </c>
      <c r="K473" s="10" t="str">
        <f t="shared" si="29"/>
        <v>2026-01</v>
      </c>
      <c r="L473" s="10" t="str">
        <f t="shared" si="30"/>
        <v/>
      </c>
      <c r="M473" s="10" t="str">
        <f t="shared" si="31"/>
        <v/>
      </c>
    </row>
    <row r="474" spans="1:13" x14ac:dyDescent="0.3">
      <c r="A474" t="s">
        <v>5306</v>
      </c>
      <c r="B474" s="7">
        <v>46029</v>
      </c>
      <c r="C474" t="s">
        <v>4823</v>
      </c>
      <c r="D474" t="s">
        <v>4824</v>
      </c>
      <c r="E474" t="s">
        <v>4861</v>
      </c>
      <c r="F474">
        <v>2827</v>
      </c>
      <c r="G474">
        <v>2431.4</v>
      </c>
      <c r="H474">
        <v>319.60000000000002</v>
      </c>
      <c r="I474">
        <v>76</v>
      </c>
      <c r="J474" s="13">
        <f t="shared" si="28"/>
        <v>0.86006367173682352</v>
      </c>
      <c r="K474" s="10" t="str">
        <f t="shared" si="29"/>
        <v>2026-01</v>
      </c>
      <c r="L474" s="10" t="str">
        <f t="shared" si="30"/>
        <v/>
      </c>
      <c r="M474" s="10" t="str">
        <f t="shared" si="31"/>
        <v/>
      </c>
    </row>
    <row r="475" spans="1:13" x14ac:dyDescent="0.3">
      <c r="A475" t="s">
        <v>5307</v>
      </c>
      <c r="B475" s="7">
        <v>46029</v>
      </c>
      <c r="C475" t="s">
        <v>4827</v>
      </c>
      <c r="D475" t="s">
        <v>4830</v>
      </c>
      <c r="E475" t="s">
        <v>4851</v>
      </c>
      <c r="F475">
        <v>3043</v>
      </c>
      <c r="G475">
        <v>2635.9</v>
      </c>
      <c r="H475">
        <v>363.7</v>
      </c>
      <c r="I475">
        <v>43.4</v>
      </c>
      <c r="J475" s="13">
        <f t="shared" si="28"/>
        <v>0.8662175484719028</v>
      </c>
      <c r="K475" s="10" t="str">
        <f t="shared" si="29"/>
        <v>2026-01</v>
      </c>
      <c r="L475" s="10" t="str">
        <f t="shared" si="30"/>
        <v/>
      </c>
      <c r="M475" s="10" t="str">
        <f t="shared" si="31"/>
        <v/>
      </c>
    </row>
    <row r="476" spans="1:13" x14ac:dyDescent="0.3">
      <c r="A476" t="s">
        <v>5308</v>
      </c>
      <c r="B476" s="7">
        <v>46030</v>
      </c>
      <c r="C476" t="s">
        <v>4823</v>
      </c>
      <c r="D476" t="s">
        <v>4830</v>
      </c>
      <c r="E476" t="s">
        <v>4831</v>
      </c>
      <c r="F476">
        <v>2551</v>
      </c>
      <c r="G476">
        <v>2171.6</v>
      </c>
      <c r="H476">
        <v>302.2</v>
      </c>
      <c r="I476">
        <v>77.2</v>
      </c>
      <c r="J476" s="13">
        <f t="shared" si="28"/>
        <v>0.85127401019208149</v>
      </c>
      <c r="K476" s="10" t="str">
        <f t="shared" si="29"/>
        <v>2026-01</v>
      </c>
      <c r="L476" s="10" t="str">
        <f t="shared" si="30"/>
        <v/>
      </c>
      <c r="M476" s="10" t="str">
        <f t="shared" si="31"/>
        <v/>
      </c>
    </row>
    <row r="477" spans="1:13" x14ac:dyDescent="0.3">
      <c r="A477" t="s">
        <v>5309</v>
      </c>
      <c r="B477" s="7">
        <v>46030</v>
      </c>
      <c r="C477" t="s">
        <v>4827</v>
      </c>
      <c r="D477" t="s">
        <v>4830</v>
      </c>
      <c r="E477" t="s">
        <v>4825</v>
      </c>
      <c r="F477">
        <v>2081</v>
      </c>
      <c r="G477">
        <v>1819.7</v>
      </c>
      <c r="H477">
        <v>229.3</v>
      </c>
      <c r="I477">
        <v>32</v>
      </c>
      <c r="J477" s="13">
        <f t="shared" si="28"/>
        <v>0.87443536761172513</v>
      </c>
      <c r="K477" s="10" t="str">
        <f t="shared" si="29"/>
        <v>2026-01</v>
      </c>
      <c r="L477" s="10" t="str">
        <f t="shared" si="30"/>
        <v/>
      </c>
      <c r="M477" s="10" t="str">
        <f t="shared" si="31"/>
        <v/>
      </c>
    </row>
    <row r="478" spans="1:13" x14ac:dyDescent="0.3">
      <c r="A478" t="s">
        <v>5310</v>
      </c>
      <c r="B478" s="7">
        <v>46031</v>
      </c>
      <c r="C478" t="s">
        <v>4823</v>
      </c>
      <c r="D478" t="s">
        <v>4824</v>
      </c>
      <c r="E478" t="s">
        <v>4828</v>
      </c>
      <c r="F478">
        <v>3155</v>
      </c>
      <c r="G478">
        <v>2705.2</v>
      </c>
      <c r="H478">
        <v>327.8</v>
      </c>
      <c r="I478">
        <v>122</v>
      </c>
      <c r="J478" s="13">
        <f t="shared" si="28"/>
        <v>0.8574326465927099</v>
      </c>
      <c r="K478" s="10" t="str">
        <f t="shared" si="29"/>
        <v>2026-01</v>
      </c>
      <c r="L478" s="10" t="str">
        <f t="shared" si="30"/>
        <v/>
      </c>
      <c r="M478" s="10" t="str">
        <f t="shared" si="31"/>
        <v/>
      </c>
    </row>
    <row r="479" spans="1:13" x14ac:dyDescent="0.3">
      <c r="A479" t="s">
        <v>5311</v>
      </c>
      <c r="B479" s="7">
        <v>46031</v>
      </c>
      <c r="C479" t="s">
        <v>4827</v>
      </c>
      <c r="D479" t="s">
        <v>4830</v>
      </c>
      <c r="E479" t="s">
        <v>4825</v>
      </c>
      <c r="F479">
        <v>1841</v>
      </c>
      <c r="G479">
        <v>1628.8</v>
      </c>
      <c r="H479">
        <v>205.8</v>
      </c>
      <c r="I479">
        <v>6.4</v>
      </c>
      <c r="J479" s="13">
        <f t="shared" si="28"/>
        <v>0.88473655621944591</v>
      </c>
      <c r="K479" s="10" t="str">
        <f t="shared" si="29"/>
        <v>2026-01</v>
      </c>
      <c r="L479" s="10" t="str">
        <f t="shared" si="30"/>
        <v/>
      </c>
      <c r="M479" s="10" t="str">
        <f t="shared" si="31"/>
        <v/>
      </c>
    </row>
    <row r="480" spans="1:13" x14ac:dyDescent="0.3">
      <c r="A480" t="s">
        <v>5312</v>
      </c>
      <c r="B480" s="7">
        <v>46032</v>
      </c>
      <c r="C480" t="s">
        <v>4823</v>
      </c>
      <c r="D480" t="s">
        <v>4830</v>
      </c>
      <c r="E480" t="s">
        <v>4868</v>
      </c>
      <c r="F480">
        <v>2623</v>
      </c>
      <c r="G480">
        <v>2304.1</v>
      </c>
      <c r="H480">
        <v>283.8</v>
      </c>
      <c r="I480">
        <v>35.1</v>
      </c>
      <c r="J480" s="13">
        <f t="shared" si="28"/>
        <v>0.87842165459397636</v>
      </c>
      <c r="K480" s="10" t="str">
        <f t="shared" si="29"/>
        <v>2026-01</v>
      </c>
      <c r="L480" s="10" t="str">
        <f t="shared" si="30"/>
        <v/>
      </c>
      <c r="M480" s="10" t="str">
        <f t="shared" si="31"/>
        <v/>
      </c>
    </row>
    <row r="481" spans="1:13" x14ac:dyDescent="0.3">
      <c r="A481" t="s">
        <v>5313</v>
      </c>
      <c r="B481" s="7">
        <v>46032</v>
      </c>
      <c r="C481" t="s">
        <v>4827</v>
      </c>
      <c r="D481" t="s">
        <v>4830</v>
      </c>
      <c r="E481" t="s">
        <v>4861</v>
      </c>
      <c r="F481">
        <v>2728</v>
      </c>
      <c r="G481">
        <v>2400.1</v>
      </c>
      <c r="H481">
        <v>314.89999999999998</v>
      </c>
      <c r="I481">
        <v>13</v>
      </c>
      <c r="J481" s="13">
        <f t="shared" si="28"/>
        <v>0.87980205278592372</v>
      </c>
      <c r="K481" s="10" t="str">
        <f t="shared" si="29"/>
        <v>2026-01</v>
      </c>
      <c r="L481" s="10" t="str">
        <f t="shared" si="30"/>
        <v/>
      </c>
      <c r="M481" s="10" t="str">
        <f t="shared" si="31"/>
        <v/>
      </c>
    </row>
    <row r="482" spans="1:13" x14ac:dyDescent="0.3">
      <c r="A482" t="s">
        <v>5314</v>
      </c>
      <c r="B482" s="7">
        <v>46034</v>
      </c>
      <c r="C482" t="s">
        <v>4823</v>
      </c>
      <c r="D482" t="s">
        <v>4824</v>
      </c>
      <c r="E482" t="s">
        <v>4841</v>
      </c>
      <c r="F482">
        <v>3150</v>
      </c>
      <c r="G482">
        <v>2776.9</v>
      </c>
      <c r="H482">
        <v>332.7</v>
      </c>
      <c r="I482">
        <v>40.4</v>
      </c>
      <c r="J482" s="13">
        <f t="shared" si="28"/>
        <v>0.88155555555555554</v>
      </c>
      <c r="K482" s="10" t="str">
        <f t="shared" si="29"/>
        <v>2026-01</v>
      </c>
      <c r="L482" s="10" t="str">
        <f t="shared" si="30"/>
        <v/>
      </c>
      <c r="M482" s="10" t="str">
        <f t="shared" si="31"/>
        <v/>
      </c>
    </row>
    <row r="483" spans="1:13" x14ac:dyDescent="0.3">
      <c r="A483" t="s">
        <v>5315</v>
      </c>
      <c r="B483" s="7">
        <v>46034</v>
      </c>
      <c r="C483" t="s">
        <v>4827</v>
      </c>
      <c r="D483" t="s">
        <v>4830</v>
      </c>
      <c r="E483" t="s">
        <v>4868</v>
      </c>
      <c r="F483">
        <v>2217</v>
      </c>
      <c r="G483">
        <v>1957.5</v>
      </c>
      <c r="H483">
        <v>215.3</v>
      </c>
      <c r="I483">
        <v>44.2</v>
      </c>
      <c r="J483" s="13">
        <f t="shared" si="28"/>
        <v>0.88294993234100139</v>
      </c>
      <c r="K483" s="10" t="str">
        <f t="shared" si="29"/>
        <v>2026-01</v>
      </c>
      <c r="L483" s="10" t="str">
        <f t="shared" si="30"/>
        <v/>
      </c>
      <c r="M483" s="10" t="str">
        <f t="shared" si="31"/>
        <v/>
      </c>
    </row>
    <row r="484" spans="1:13" x14ac:dyDescent="0.3">
      <c r="A484" t="s">
        <v>5316</v>
      </c>
      <c r="B484" s="7">
        <v>46035</v>
      </c>
      <c r="C484" t="s">
        <v>4823</v>
      </c>
      <c r="D484" t="s">
        <v>4830</v>
      </c>
      <c r="E484" t="s">
        <v>4838</v>
      </c>
      <c r="F484">
        <v>2576</v>
      </c>
      <c r="G484">
        <v>2228.4</v>
      </c>
      <c r="H484">
        <v>282.8</v>
      </c>
      <c r="I484">
        <v>64.8</v>
      </c>
      <c r="J484" s="13">
        <f t="shared" si="28"/>
        <v>0.86506211180124226</v>
      </c>
      <c r="K484" s="10" t="str">
        <f t="shared" si="29"/>
        <v>2026-01</v>
      </c>
      <c r="L484" s="10" t="str">
        <f t="shared" si="30"/>
        <v/>
      </c>
      <c r="M484" s="10" t="str">
        <f t="shared" si="31"/>
        <v/>
      </c>
    </row>
    <row r="485" spans="1:13" x14ac:dyDescent="0.3">
      <c r="A485" t="s">
        <v>5317</v>
      </c>
      <c r="B485" s="7">
        <v>46035</v>
      </c>
      <c r="C485" t="s">
        <v>4827</v>
      </c>
      <c r="D485" t="s">
        <v>4830</v>
      </c>
      <c r="E485" t="s">
        <v>4831</v>
      </c>
      <c r="F485">
        <v>3036</v>
      </c>
      <c r="G485">
        <v>2641.8</v>
      </c>
      <c r="H485">
        <v>386</v>
      </c>
      <c r="I485">
        <v>8.1999999999999993</v>
      </c>
      <c r="J485" s="13">
        <f t="shared" si="28"/>
        <v>0.8701581027667985</v>
      </c>
      <c r="K485" s="10" t="str">
        <f t="shared" si="29"/>
        <v>2026-01</v>
      </c>
      <c r="L485" s="10" t="str">
        <f t="shared" si="30"/>
        <v/>
      </c>
      <c r="M485" s="10" t="str">
        <f t="shared" si="31"/>
        <v/>
      </c>
    </row>
    <row r="486" spans="1:13" x14ac:dyDescent="0.3">
      <c r="A486" t="s">
        <v>5318</v>
      </c>
      <c r="B486" s="7">
        <v>46037</v>
      </c>
      <c r="C486" t="s">
        <v>4823</v>
      </c>
      <c r="D486" t="s">
        <v>4824</v>
      </c>
      <c r="E486" t="s">
        <v>4861</v>
      </c>
      <c r="F486">
        <v>2124</v>
      </c>
      <c r="G486">
        <v>1865.7</v>
      </c>
      <c r="H486">
        <v>264</v>
      </c>
      <c r="I486">
        <v>-5.7</v>
      </c>
      <c r="J486" s="13">
        <f t="shared" si="28"/>
        <v>0.87838983050847463</v>
      </c>
      <c r="K486" s="10" t="str">
        <f t="shared" si="29"/>
        <v>2026-01</v>
      </c>
      <c r="L486" s="10" t="str">
        <f t="shared" si="30"/>
        <v/>
      </c>
      <c r="M486" s="10" t="str">
        <f t="shared" si="31"/>
        <v/>
      </c>
    </row>
    <row r="487" spans="1:13" x14ac:dyDescent="0.3">
      <c r="A487" t="s">
        <v>5319</v>
      </c>
      <c r="B487" s="7">
        <v>46037</v>
      </c>
      <c r="C487" t="s">
        <v>4827</v>
      </c>
      <c r="D487" t="s">
        <v>4824</v>
      </c>
      <c r="E487" t="s">
        <v>4851</v>
      </c>
      <c r="F487">
        <v>1973</v>
      </c>
      <c r="G487">
        <v>1701.1</v>
      </c>
      <c r="H487">
        <v>249.6</v>
      </c>
      <c r="I487">
        <v>22.3</v>
      </c>
      <c r="J487" s="13">
        <f t="shared" si="28"/>
        <v>0.86218955904713634</v>
      </c>
      <c r="K487" s="10" t="str">
        <f t="shared" si="29"/>
        <v>2026-01</v>
      </c>
      <c r="L487" s="10" t="str">
        <f t="shared" si="30"/>
        <v/>
      </c>
      <c r="M487" s="10" t="str">
        <f t="shared" si="31"/>
        <v/>
      </c>
    </row>
    <row r="488" spans="1:13" x14ac:dyDescent="0.3">
      <c r="A488" t="s">
        <v>5320</v>
      </c>
      <c r="B488" s="7">
        <v>46038</v>
      </c>
      <c r="C488" t="s">
        <v>4823</v>
      </c>
      <c r="D488" t="s">
        <v>4824</v>
      </c>
      <c r="E488" t="s">
        <v>4838</v>
      </c>
      <c r="F488">
        <v>2528</v>
      </c>
      <c r="G488">
        <v>2153.1</v>
      </c>
      <c r="H488">
        <v>307.89999999999998</v>
      </c>
      <c r="I488">
        <v>67</v>
      </c>
      <c r="J488" s="13">
        <f t="shared" si="28"/>
        <v>0.85170094936708862</v>
      </c>
      <c r="K488" s="10" t="str">
        <f t="shared" si="29"/>
        <v>2026-01</v>
      </c>
      <c r="L488" s="10" t="str">
        <f t="shared" si="30"/>
        <v/>
      </c>
      <c r="M488" s="10" t="str">
        <f t="shared" si="31"/>
        <v/>
      </c>
    </row>
    <row r="489" spans="1:13" x14ac:dyDescent="0.3">
      <c r="A489" t="s">
        <v>5321</v>
      </c>
      <c r="B489" s="7">
        <v>46038</v>
      </c>
      <c r="C489" t="s">
        <v>4827</v>
      </c>
      <c r="D489" t="s">
        <v>4824</v>
      </c>
      <c r="E489" t="s">
        <v>4868</v>
      </c>
      <c r="F489">
        <v>2235</v>
      </c>
      <c r="G489">
        <v>1890.2</v>
      </c>
      <c r="H489">
        <v>266.2</v>
      </c>
      <c r="I489">
        <v>78.599999999999994</v>
      </c>
      <c r="J489" s="13">
        <f t="shared" si="28"/>
        <v>0.84572706935123043</v>
      </c>
      <c r="K489" s="10" t="str">
        <f t="shared" si="29"/>
        <v>2026-01</v>
      </c>
      <c r="L489" s="10" t="str">
        <f t="shared" si="30"/>
        <v/>
      </c>
      <c r="M489" s="10" t="str">
        <f t="shared" si="31"/>
        <v/>
      </c>
    </row>
    <row r="490" spans="1:13" x14ac:dyDescent="0.3">
      <c r="A490" t="s">
        <v>5322</v>
      </c>
      <c r="B490" s="7">
        <v>46039</v>
      </c>
      <c r="C490" t="s">
        <v>4823</v>
      </c>
      <c r="D490" t="s">
        <v>4824</v>
      </c>
      <c r="E490" t="s">
        <v>4868</v>
      </c>
      <c r="F490">
        <v>2020</v>
      </c>
      <c r="G490">
        <v>1732</v>
      </c>
      <c r="H490">
        <v>260.10000000000002</v>
      </c>
      <c r="I490">
        <v>27.9</v>
      </c>
      <c r="J490" s="13">
        <f t="shared" si="28"/>
        <v>0.85742574257425741</v>
      </c>
      <c r="K490" s="10" t="str">
        <f t="shared" si="29"/>
        <v>2026-01</v>
      </c>
      <c r="L490" s="10" t="str">
        <f t="shared" si="30"/>
        <v/>
      </c>
      <c r="M490" s="10" t="str">
        <f t="shared" si="31"/>
        <v/>
      </c>
    </row>
    <row r="491" spans="1:13" x14ac:dyDescent="0.3">
      <c r="A491" t="s">
        <v>5323</v>
      </c>
      <c r="B491" s="7">
        <v>46039</v>
      </c>
      <c r="C491" t="s">
        <v>4827</v>
      </c>
      <c r="D491" t="s">
        <v>4830</v>
      </c>
      <c r="E491" t="s">
        <v>4834</v>
      </c>
      <c r="F491">
        <v>2418</v>
      </c>
      <c r="G491">
        <v>2057.6999999999998</v>
      </c>
      <c r="H491">
        <v>283.2</v>
      </c>
      <c r="I491">
        <v>77.099999999999994</v>
      </c>
      <c r="J491" s="13">
        <f t="shared" si="28"/>
        <v>0.85099255583126543</v>
      </c>
      <c r="K491" s="10" t="str">
        <f t="shared" si="29"/>
        <v>2026-01</v>
      </c>
      <c r="L491" s="10" t="str">
        <f t="shared" si="30"/>
        <v/>
      </c>
      <c r="M491" s="10" t="str">
        <f t="shared" si="31"/>
        <v/>
      </c>
    </row>
    <row r="492" spans="1:13" x14ac:dyDescent="0.3">
      <c r="A492" t="s">
        <v>5324</v>
      </c>
      <c r="B492" s="7">
        <v>46041</v>
      </c>
      <c r="C492" t="s">
        <v>4823</v>
      </c>
      <c r="D492" t="s">
        <v>4830</v>
      </c>
      <c r="E492" t="s">
        <v>4828</v>
      </c>
      <c r="F492">
        <v>2748</v>
      </c>
      <c r="G492">
        <v>2333</v>
      </c>
      <c r="H492">
        <v>342.2</v>
      </c>
      <c r="I492">
        <v>72.8</v>
      </c>
      <c r="J492" s="13">
        <f t="shared" si="28"/>
        <v>0.84898107714701598</v>
      </c>
      <c r="K492" s="10" t="str">
        <f t="shared" si="29"/>
        <v>2026-01</v>
      </c>
      <c r="L492" s="10" t="str">
        <f t="shared" si="30"/>
        <v/>
      </c>
      <c r="M492" s="10" t="str">
        <f t="shared" si="31"/>
        <v/>
      </c>
    </row>
    <row r="493" spans="1:13" x14ac:dyDescent="0.3">
      <c r="A493" t="s">
        <v>5325</v>
      </c>
      <c r="B493" s="7">
        <v>46041</v>
      </c>
      <c r="C493" t="s">
        <v>4827</v>
      </c>
      <c r="D493" t="s">
        <v>4830</v>
      </c>
      <c r="E493" t="s">
        <v>4851</v>
      </c>
      <c r="F493">
        <v>2323</v>
      </c>
      <c r="G493">
        <v>1975.2</v>
      </c>
      <c r="H493">
        <v>282.5</v>
      </c>
      <c r="I493">
        <v>65.3</v>
      </c>
      <c r="J493" s="13">
        <f t="shared" si="28"/>
        <v>0.85027981058975466</v>
      </c>
      <c r="K493" s="10" t="str">
        <f t="shared" si="29"/>
        <v>2026-01</v>
      </c>
      <c r="L493" s="10" t="str">
        <f t="shared" si="30"/>
        <v/>
      </c>
      <c r="M493" s="10" t="str">
        <f t="shared" si="31"/>
        <v/>
      </c>
    </row>
    <row r="494" spans="1:13" x14ac:dyDescent="0.3">
      <c r="A494" t="s">
        <v>5326</v>
      </c>
      <c r="B494" s="7">
        <v>46042</v>
      </c>
      <c r="C494" t="s">
        <v>4823</v>
      </c>
      <c r="D494" t="s">
        <v>4824</v>
      </c>
      <c r="E494" t="s">
        <v>4841</v>
      </c>
      <c r="F494">
        <v>2208</v>
      </c>
      <c r="G494">
        <v>1934</v>
      </c>
      <c r="H494">
        <v>264.39999999999998</v>
      </c>
      <c r="I494">
        <v>9.6</v>
      </c>
      <c r="J494" s="13">
        <f t="shared" si="28"/>
        <v>0.87590579710144922</v>
      </c>
      <c r="K494" s="10" t="str">
        <f t="shared" si="29"/>
        <v>2026-01</v>
      </c>
      <c r="L494" s="10" t="str">
        <f t="shared" si="30"/>
        <v/>
      </c>
      <c r="M494" s="10" t="str">
        <f t="shared" si="31"/>
        <v/>
      </c>
    </row>
    <row r="495" spans="1:13" x14ac:dyDescent="0.3">
      <c r="A495" t="s">
        <v>5327</v>
      </c>
      <c r="B495" s="7">
        <v>46042</v>
      </c>
      <c r="C495" t="s">
        <v>4827</v>
      </c>
      <c r="D495" t="s">
        <v>4830</v>
      </c>
      <c r="E495" t="s">
        <v>4868</v>
      </c>
      <c r="F495">
        <v>1890</v>
      </c>
      <c r="G495">
        <v>1650.3</v>
      </c>
      <c r="H495">
        <v>211.3</v>
      </c>
      <c r="I495">
        <v>28.4</v>
      </c>
      <c r="J495" s="13">
        <f t="shared" si="28"/>
        <v>0.87317460317460316</v>
      </c>
      <c r="K495" s="10" t="str">
        <f t="shared" si="29"/>
        <v>2026-01</v>
      </c>
      <c r="L495" s="10" t="str">
        <f t="shared" si="30"/>
        <v/>
      </c>
      <c r="M495" s="10" t="str">
        <f t="shared" si="31"/>
        <v/>
      </c>
    </row>
    <row r="496" spans="1:13" x14ac:dyDescent="0.3">
      <c r="A496" t="s">
        <v>5328</v>
      </c>
      <c r="B496" s="7">
        <v>46043</v>
      </c>
      <c r="C496" t="s">
        <v>4823</v>
      </c>
      <c r="D496" t="s">
        <v>4824</v>
      </c>
      <c r="E496" t="s">
        <v>4845</v>
      </c>
      <c r="F496">
        <v>2392</v>
      </c>
      <c r="G496">
        <v>2067.4</v>
      </c>
      <c r="H496">
        <v>264.7</v>
      </c>
      <c r="I496">
        <v>59.9</v>
      </c>
      <c r="J496" s="13">
        <f t="shared" si="28"/>
        <v>0.86429765886287624</v>
      </c>
      <c r="K496" s="10" t="str">
        <f t="shared" si="29"/>
        <v>2026-01</v>
      </c>
      <c r="L496" s="10" t="str">
        <f t="shared" si="30"/>
        <v/>
      </c>
      <c r="M496" s="10" t="str">
        <f t="shared" si="31"/>
        <v/>
      </c>
    </row>
    <row r="497" spans="1:13" x14ac:dyDescent="0.3">
      <c r="A497" t="s">
        <v>5329</v>
      </c>
      <c r="B497" s="7">
        <v>46043</v>
      </c>
      <c r="C497" t="s">
        <v>4827</v>
      </c>
      <c r="D497" t="s">
        <v>4830</v>
      </c>
      <c r="E497" t="s">
        <v>4861</v>
      </c>
      <c r="F497">
        <v>2873</v>
      </c>
      <c r="G497">
        <v>2487.8000000000002</v>
      </c>
      <c r="H497">
        <v>336.7</v>
      </c>
      <c r="I497">
        <v>48.5</v>
      </c>
      <c r="J497" s="13">
        <f t="shared" si="28"/>
        <v>0.86592412112774109</v>
      </c>
      <c r="K497" s="10" t="str">
        <f t="shared" si="29"/>
        <v>2026-01</v>
      </c>
      <c r="L497" s="10" t="str">
        <f t="shared" si="30"/>
        <v/>
      </c>
      <c r="M497" s="10" t="str">
        <f t="shared" si="31"/>
        <v/>
      </c>
    </row>
    <row r="498" spans="1:13" x14ac:dyDescent="0.3">
      <c r="A498" t="s">
        <v>5330</v>
      </c>
      <c r="B498" s="7">
        <v>46044</v>
      </c>
      <c r="C498" t="s">
        <v>4823</v>
      </c>
      <c r="D498" t="s">
        <v>4824</v>
      </c>
      <c r="E498" t="s">
        <v>4868</v>
      </c>
      <c r="F498">
        <v>2692</v>
      </c>
      <c r="G498">
        <v>2308.1999999999998</v>
      </c>
      <c r="H498">
        <v>297</v>
      </c>
      <c r="I498">
        <v>86.8</v>
      </c>
      <c r="J498" s="13">
        <f t="shared" si="28"/>
        <v>0.85742942050520055</v>
      </c>
      <c r="K498" s="10" t="str">
        <f t="shared" si="29"/>
        <v>2026-01</v>
      </c>
      <c r="L498" s="10" t="str">
        <f t="shared" si="30"/>
        <v/>
      </c>
      <c r="M498" s="10" t="str">
        <f t="shared" si="31"/>
        <v/>
      </c>
    </row>
    <row r="499" spans="1:13" x14ac:dyDescent="0.3">
      <c r="A499" t="s">
        <v>5331</v>
      </c>
      <c r="B499" s="7">
        <v>46044</v>
      </c>
      <c r="C499" t="s">
        <v>4827</v>
      </c>
      <c r="D499" t="s">
        <v>4830</v>
      </c>
      <c r="E499" t="s">
        <v>4868</v>
      </c>
      <c r="F499">
        <v>3119</v>
      </c>
      <c r="G499">
        <v>2680.3</v>
      </c>
      <c r="H499">
        <v>324.39999999999998</v>
      </c>
      <c r="I499">
        <v>114.3</v>
      </c>
      <c r="J499" s="13">
        <f t="shared" si="28"/>
        <v>0.85934594421288879</v>
      </c>
      <c r="K499" s="10" t="str">
        <f t="shared" si="29"/>
        <v>2026-01</v>
      </c>
      <c r="L499" s="10" t="str">
        <f t="shared" si="30"/>
        <v/>
      </c>
      <c r="M499" s="10" t="str">
        <f t="shared" si="31"/>
        <v/>
      </c>
    </row>
    <row r="500" spans="1:13" x14ac:dyDescent="0.3">
      <c r="A500" t="s">
        <v>5332</v>
      </c>
      <c r="B500" s="7">
        <v>46045</v>
      </c>
      <c r="C500" t="s">
        <v>4823</v>
      </c>
      <c r="D500" t="s">
        <v>4824</v>
      </c>
      <c r="E500" t="s">
        <v>4834</v>
      </c>
      <c r="F500">
        <v>1806</v>
      </c>
      <c r="G500">
        <v>1590.6</v>
      </c>
      <c r="H500">
        <v>171.7</v>
      </c>
      <c r="I500">
        <v>43.7</v>
      </c>
      <c r="J500" s="13">
        <f t="shared" si="28"/>
        <v>0.88073089700996676</v>
      </c>
      <c r="K500" s="10" t="str">
        <f t="shared" si="29"/>
        <v>2026-01</v>
      </c>
      <c r="L500" s="10" t="str">
        <f t="shared" si="30"/>
        <v/>
      </c>
      <c r="M500" s="10" t="str">
        <f t="shared" si="31"/>
        <v/>
      </c>
    </row>
    <row r="501" spans="1:13" x14ac:dyDescent="0.3">
      <c r="A501" t="s">
        <v>5333</v>
      </c>
      <c r="B501" s="7">
        <v>46045</v>
      </c>
      <c r="C501" t="s">
        <v>4827</v>
      </c>
      <c r="D501" t="s">
        <v>4830</v>
      </c>
      <c r="E501" t="s">
        <v>4868</v>
      </c>
      <c r="F501">
        <v>2173</v>
      </c>
      <c r="G501">
        <v>1884.9</v>
      </c>
      <c r="H501">
        <v>261.10000000000002</v>
      </c>
      <c r="I501">
        <v>27</v>
      </c>
      <c r="J501" s="13">
        <f t="shared" si="28"/>
        <v>0.86741831569259098</v>
      </c>
      <c r="K501" s="10" t="str">
        <f t="shared" si="29"/>
        <v>2026-01</v>
      </c>
      <c r="L501" s="10" t="str">
        <f t="shared" si="30"/>
        <v/>
      </c>
      <c r="M501" s="10" t="str">
        <f t="shared" si="31"/>
        <v/>
      </c>
    </row>
    <row r="502" spans="1:13" x14ac:dyDescent="0.3">
      <c r="A502" t="s">
        <v>5334</v>
      </c>
      <c r="B502" s="7">
        <v>46046</v>
      </c>
      <c r="C502" t="s">
        <v>4823</v>
      </c>
      <c r="D502" t="s">
        <v>4830</v>
      </c>
      <c r="E502" t="s">
        <v>4868</v>
      </c>
      <c r="F502">
        <v>2896</v>
      </c>
      <c r="G502">
        <v>2463.6</v>
      </c>
      <c r="H502">
        <v>375.9</v>
      </c>
      <c r="I502">
        <v>56.5</v>
      </c>
      <c r="J502" s="13">
        <f t="shared" si="28"/>
        <v>0.85069060773480665</v>
      </c>
      <c r="K502" s="10" t="str">
        <f t="shared" si="29"/>
        <v>2026-01</v>
      </c>
      <c r="L502" s="10" t="str">
        <f t="shared" si="30"/>
        <v/>
      </c>
      <c r="M502" s="10" t="str">
        <f t="shared" si="31"/>
        <v/>
      </c>
    </row>
    <row r="503" spans="1:13" x14ac:dyDescent="0.3">
      <c r="A503" t="s">
        <v>5335</v>
      </c>
      <c r="B503" s="7">
        <v>46046</v>
      </c>
      <c r="C503" t="s">
        <v>4827</v>
      </c>
      <c r="D503" t="s">
        <v>4824</v>
      </c>
      <c r="E503" t="s">
        <v>4831</v>
      </c>
      <c r="F503">
        <v>3070</v>
      </c>
      <c r="G503">
        <v>2629</v>
      </c>
      <c r="H503">
        <v>361.6</v>
      </c>
      <c r="I503">
        <v>79.400000000000006</v>
      </c>
      <c r="J503" s="13">
        <f t="shared" si="28"/>
        <v>0.85635179153094465</v>
      </c>
      <c r="K503" s="10" t="str">
        <f t="shared" si="29"/>
        <v>2026-01</v>
      </c>
      <c r="L503" s="10" t="str">
        <f t="shared" si="30"/>
        <v/>
      </c>
      <c r="M503" s="10" t="str">
        <f t="shared" si="31"/>
        <v/>
      </c>
    </row>
    <row r="504" spans="1:13" x14ac:dyDescent="0.3">
      <c r="A504" t="s">
        <v>5336</v>
      </c>
      <c r="B504" s="7">
        <v>46049</v>
      </c>
      <c r="C504" t="s">
        <v>4823</v>
      </c>
      <c r="D504" t="s">
        <v>4824</v>
      </c>
      <c r="E504" t="s">
        <v>4828</v>
      </c>
      <c r="F504">
        <v>2584</v>
      </c>
      <c r="G504">
        <v>2204.1</v>
      </c>
      <c r="H504">
        <v>313.7</v>
      </c>
      <c r="I504">
        <v>66.2</v>
      </c>
      <c r="J504" s="13">
        <f t="shared" si="28"/>
        <v>0.85297987616099069</v>
      </c>
      <c r="K504" s="10" t="str">
        <f t="shared" si="29"/>
        <v>2026-01</v>
      </c>
      <c r="L504" s="10" t="str">
        <f t="shared" si="30"/>
        <v/>
      </c>
      <c r="M504" s="10" t="str">
        <f t="shared" si="31"/>
        <v/>
      </c>
    </row>
    <row r="505" spans="1:13" x14ac:dyDescent="0.3">
      <c r="A505" t="s">
        <v>5337</v>
      </c>
      <c r="B505" s="7">
        <v>46049</v>
      </c>
      <c r="C505" t="s">
        <v>4827</v>
      </c>
      <c r="D505" t="s">
        <v>4830</v>
      </c>
      <c r="E505" t="s">
        <v>4845</v>
      </c>
      <c r="F505">
        <v>2663</v>
      </c>
      <c r="G505">
        <v>2292.4</v>
      </c>
      <c r="H505">
        <v>263</v>
      </c>
      <c r="I505">
        <v>107.6</v>
      </c>
      <c r="J505" s="13">
        <f t="shared" si="28"/>
        <v>0.86083364626361247</v>
      </c>
      <c r="K505" s="10" t="str">
        <f t="shared" si="29"/>
        <v>2026-01</v>
      </c>
      <c r="L505" s="10" t="str">
        <f t="shared" si="30"/>
        <v/>
      </c>
      <c r="M505" s="10" t="str">
        <f t="shared" si="31"/>
        <v/>
      </c>
    </row>
    <row r="506" spans="1:13" x14ac:dyDescent="0.3">
      <c r="A506" t="s">
        <v>5338</v>
      </c>
      <c r="B506" s="7">
        <v>46050</v>
      </c>
      <c r="C506" t="s">
        <v>4823</v>
      </c>
      <c r="D506" t="s">
        <v>4830</v>
      </c>
      <c r="E506" t="s">
        <v>4841</v>
      </c>
      <c r="F506">
        <v>2613</v>
      </c>
      <c r="G506">
        <v>2233.9</v>
      </c>
      <c r="H506">
        <v>264.2</v>
      </c>
      <c r="I506">
        <v>114.9</v>
      </c>
      <c r="J506" s="13">
        <f t="shared" si="28"/>
        <v>0.85491771909682357</v>
      </c>
      <c r="K506" s="10" t="str">
        <f t="shared" si="29"/>
        <v>2026-01</v>
      </c>
      <c r="L506" s="10" t="str">
        <f t="shared" si="30"/>
        <v/>
      </c>
      <c r="M506" s="10" t="str">
        <f t="shared" si="31"/>
        <v/>
      </c>
    </row>
    <row r="507" spans="1:13" x14ac:dyDescent="0.3">
      <c r="A507" t="s">
        <v>5339</v>
      </c>
      <c r="B507" s="7">
        <v>46050</v>
      </c>
      <c r="C507" t="s">
        <v>4827</v>
      </c>
      <c r="D507" t="s">
        <v>4824</v>
      </c>
      <c r="E507" t="s">
        <v>4825</v>
      </c>
      <c r="F507">
        <v>2150</v>
      </c>
      <c r="G507">
        <v>1892.5</v>
      </c>
      <c r="H507">
        <v>229.3</v>
      </c>
      <c r="I507">
        <v>28.2</v>
      </c>
      <c r="J507" s="13">
        <f t="shared" si="28"/>
        <v>0.88023255813953494</v>
      </c>
      <c r="K507" s="10" t="str">
        <f t="shared" si="29"/>
        <v>2026-01</v>
      </c>
      <c r="L507" s="10" t="str">
        <f t="shared" si="30"/>
        <v/>
      </c>
      <c r="M507" s="10" t="str">
        <f t="shared" si="31"/>
        <v/>
      </c>
    </row>
    <row r="508" spans="1:13" x14ac:dyDescent="0.3">
      <c r="A508" t="s">
        <v>5340</v>
      </c>
      <c r="B508" s="7">
        <v>46051</v>
      </c>
      <c r="C508" t="s">
        <v>4823</v>
      </c>
      <c r="D508" t="s">
        <v>4824</v>
      </c>
      <c r="E508" t="s">
        <v>4831</v>
      </c>
      <c r="F508">
        <v>1937</v>
      </c>
      <c r="G508">
        <v>1694.6</v>
      </c>
      <c r="H508">
        <v>209.4</v>
      </c>
      <c r="I508">
        <v>33</v>
      </c>
      <c r="J508" s="13">
        <f t="shared" si="28"/>
        <v>0.87485802787816203</v>
      </c>
      <c r="K508" s="10" t="str">
        <f t="shared" si="29"/>
        <v>2026-01</v>
      </c>
      <c r="L508" s="10" t="str">
        <f t="shared" si="30"/>
        <v/>
      </c>
      <c r="M508" s="10" t="str">
        <f t="shared" si="31"/>
        <v/>
      </c>
    </row>
    <row r="509" spans="1:13" x14ac:dyDescent="0.3">
      <c r="A509" t="s">
        <v>5341</v>
      </c>
      <c r="B509" s="7">
        <v>46051</v>
      </c>
      <c r="C509" t="s">
        <v>4827</v>
      </c>
      <c r="D509" t="s">
        <v>4824</v>
      </c>
      <c r="E509" t="s">
        <v>4828</v>
      </c>
      <c r="F509">
        <v>2047</v>
      </c>
      <c r="G509">
        <v>1738.2</v>
      </c>
      <c r="H509">
        <v>232.4</v>
      </c>
      <c r="I509">
        <v>76.400000000000006</v>
      </c>
      <c r="J509" s="13">
        <f t="shared" si="28"/>
        <v>0.84914509037616026</v>
      </c>
      <c r="K509" s="10" t="str">
        <f t="shared" si="29"/>
        <v>2026-01</v>
      </c>
      <c r="L509" s="10" t="str">
        <f t="shared" si="30"/>
        <v/>
      </c>
      <c r="M509" s="10" t="str">
        <f t="shared" si="31"/>
        <v/>
      </c>
    </row>
    <row r="510" spans="1:13" x14ac:dyDescent="0.3">
      <c r="A510" t="s">
        <v>5342</v>
      </c>
      <c r="B510" s="7">
        <v>46052</v>
      </c>
      <c r="C510" t="s">
        <v>4823</v>
      </c>
      <c r="D510" t="s">
        <v>4824</v>
      </c>
      <c r="E510" t="s">
        <v>4851</v>
      </c>
      <c r="F510">
        <v>3196</v>
      </c>
      <c r="G510">
        <v>2804</v>
      </c>
      <c r="H510">
        <v>305.39999999999998</v>
      </c>
      <c r="I510">
        <v>86.6</v>
      </c>
      <c r="J510" s="13">
        <f t="shared" si="28"/>
        <v>0.87734668335419275</v>
      </c>
      <c r="K510" s="10" t="str">
        <f t="shared" si="29"/>
        <v>2026-01</v>
      </c>
      <c r="L510" s="10" t="str">
        <f t="shared" si="30"/>
        <v/>
      </c>
      <c r="M510" s="10" t="str">
        <f t="shared" si="31"/>
        <v/>
      </c>
    </row>
    <row r="511" spans="1:13" x14ac:dyDescent="0.3">
      <c r="A511" t="s">
        <v>5343</v>
      </c>
      <c r="B511" s="7">
        <v>46052</v>
      </c>
      <c r="C511" t="s">
        <v>4827</v>
      </c>
      <c r="D511" t="s">
        <v>4824</v>
      </c>
      <c r="E511" t="s">
        <v>4868</v>
      </c>
      <c r="F511">
        <v>2975</v>
      </c>
      <c r="G511">
        <v>2608.3000000000002</v>
      </c>
      <c r="H511">
        <v>375.5</v>
      </c>
      <c r="I511">
        <v>-8.8000000000000007</v>
      </c>
      <c r="J511" s="13">
        <f t="shared" si="28"/>
        <v>0.87673949579831933</v>
      </c>
      <c r="K511" s="10" t="str">
        <f t="shared" si="29"/>
        <v>2026-01</v>
      </c>
      <c r="L511" s="10" t="str">
        <f t="shared" si="30"/>
        <v/>
      </c>
      <c r="M511" s="10" t="str">
        <f t="shared" si="31"/>
        <v/>
      </c>
    </row>
    <row r="512" spans="1:13" x14ac:dyDescent="0.3">
      <c r="A512" t="s">
        <v>5344</v>
      </c>
      <c r="B512" s="7">
        <v>46053</v>
      </c>
      <c r="C512" t="s">
        <v>4823</v>
      </c>
      <c r="D512" t="s">
        <v>4824</v>
      </c>
      <c r="E512" t="s">
        <v>4831</v>
      </c>
      <c r="F512">
        <v>2081</v>
      </c>
      <c r="G512">
        <v>1831.1</v>
      </c>
      <c r="H512">
        <v>210.7</v>
      </c>
      <c r="I512">
        <v>39.200000000000003</v>
      </c>
      <c r="J512" s="13">
        <f t="shared" si="28"/>
        <v>0.87991350312349825</v>
      </c>
      <c r="K512" s="10" t="str">
        <f t="shared" si="29"/>
        <v>2026-01</v>
      </c>
      <c r="L512" s="10" t="str">
        <f t="shared" si="30"/>
        <v/>
      </c>
      <c r="M512" s="10" t="str">
        <f t="shared" si="31"/>
        <v/>
      </c>
    </row>
    <row r="513" spans="1:13" x14ac:dyDescent="0.3">
      <c r="A513" t="s">
        <v>5345</v>
      </c>
      <c r="B513" s="7">
        <v>46053</v>
      </c>
      <c r="C513" t="s">
        <v>4827</v>
      </c>
      <c r="D513" t="s">
        <v>4830</v>
      </c>
      <c r="E513" t="s">
        <v>4861</v>
      </c>
      <c r="F513">
        <v>3031</v>
      </c>
      <c r="G513">
        <v>2590.1999999999998</v>
      </c>
      <c r="H513">
        <v>370.7</v>
      </c>
      <c r="I513">
        <v>70.099999999999994</v>
      </c>
      <c r="J513" s="13">
        <f t="shared" si="28"/>
        <v>0.85456944902672383</v>
      </c>
      <c r="K513" s="10" t="str">
        <f t="shared" si="29"/>
        <v>2026-01</v>
      </c>
      <c r="L513" s="10" t="str">
        <f t="shared" si="30"/>
        <v/>
      </c>
      <c r="M513" s="10" t="str">
        <f t="shared" si="31"/>
        <v/>
      </c>
    </row>
    <row r="514" spans="1:13" x14ac:dyDescent="0.3">
      <c r="A514" t="s">
        <v>5346</v>
      </c>
      <c r="B514" s="7">
        <v>46055</v>
      </c>
      <c r="C514" t="s">
        <v>4823</v>
      </c>
      <c r="D514" t="s">
        <v>4830</v>
      </c>
      <c r="E514" t="s">
        <v>4841</v>
      </c>
      <c r="F514">
        <v>2334</v>
      </c>
      <c r="G514">
        <v>1987.6</v>
      </c>
      <c r="H514">
        <v>238.3</v>
      </c>
      <c r="I514">
        <v>108.1</v>
      </c>
      <c r="J514" s="13">
        <f t="shared" si="28"/>
        <v>0.85158526135389889</v>
      </c>
      <c r="K514" s="10" t="str">
        <f t="shared" si="29"/>
        <v>2026-02</v>
      </c>
      <c r="L514" s="10" t="str">
        <f t="shared" si="30"/>
        <v/>
      </c>
      <c r="M514" s="10" t="str">
        <f t="shared" si="31"/>
        <v/>
      </c>
    </row>
    <row r="515" spans="1:13" x14ac:dyDescent="0.3">
      <c r="A515" t="s">
        <v>5347</v>
      </c>
      <c r="B515" s="7">
        <v>46055</v>
      </c>
      <c r="C515" t="s">
        <v>4827</v>
      </c>
      <c r="D515" t="s">
        <v>4830</v>
      </c>
      <c r="E515" t="s">
        <v>4851</v>
      </c>
      <c r="F515">
        <v>2867</v>
      </c>
      <c r="G515">
        <v>2448.6999999999998</v>
      </c>
      <c r="H515">
        <v>285.8</v>
      </c>
      <c r="I515">
        <v>132.5</v>
      </c>
      <c r="J515" s="13">
        <f t="shared" si="28"/>
        <v>0.85409836065573763</v>
      </c>
      <c r="K515" s="10" t="str">
        <f t="shared" si="29"/>
        <v>2026-02</v>
      </c>
      <c r="L515" s="10" t="str">
        <f t="shared" si="30"/>
        <v/>
      </c>
      <c r="M515" s="10" t="str">
        <f t="shared" si="31"/>
        <v/>
      </c>
    </row>
    <row r="516" spans="1:13" x14ac:dyDescent="0.3">
      <c r="A516" t="s">
        <v>5348</v>
      </c>
      <c r="B516" s="7">
        <v>46056</v>
      </c>
      <c r="C516" t="s">
        <v>4823</v>
      </c>
      <c r="D516" t="s">
        <v>4830</v>
      </c>
      <c r="E516" t="s">
        <v>4834</v>
      </c>
      <c r="F516">
        <v>1840</v>
      </c>
      <c r="G516">
        <v>1595</v>
      </c>
      <c r="H516">
        <v>238.2</v>
      </c>
      <c r="I516">
        <v>6.8</v>
      </c>
      <c r="J516" s="13">
        <f t="shared" ref="J516:J579" si="32">G516/F516</f>
        <v>0.86684782608695654</v>
      </c>
      <c r="K516" s="10" t="str">
        <f t="shared" ref="K516:K579" si="33">TEXT(B516,"yyyy-mm")</f>
        <v>2026-02</v>
      </c>
      <c r="L516" s="10" t="str">
        <f t="shared" ref="L516:L579" si="34">IF(J516&lt;82%,"FLAG","")</f>
        <v/>
      </c>
      <c r="M516" s="10" t="str">
        <f t="shared" ref="M516:M579" si="35">IF(G516&gt;F516,"FLAG","")</f>
        <v/>
      </c>
    </row>
    <row r="517" spans="1:13" x14ac:dyDescent="0.3">
      <c r="A517" t="s">
        <v>5349</v>
      </c>
      <c r="B517" s="7">
        <v>46056</v>
      </c>
      <c r="C517" t="s">
        <v>4827</v>
      </c>
      <c r="D517" t="s">
        <v>4830</v>
      </c>
      <c r="E517" t="s">
        <v>4831</v>
      </c>
      <c r="F517">
        <v>1996</v>
      </c>
      <c r="G517">
        <v>1723.7</v>
      </c>
      <c r="H517">
        <v>246.2</v>
      </c>
      <c r="I517">
        <v>26.1</v>
      </c>
      <c r="J517" s="13">
        <f t="shared" si="32"/>
        <v>0.86357715430861726</v>
      </c>
      <c r="K517" s="10" t="str">
        <f t="shared" si="33"/>
        <v>2026-02</v>
      </c>
      <c r="L517" s="10" t="str">
        <f t="shared" si="34"/>
        <v/>
      </c>
      <c r="M517" s="10" t="str">
        <f t="shared" si="35"/>
        <v/>
      </c>
    </row>
    <row r="518" spans="1:13" x14ac:dyDescent="0.3">
      <c r="A518" t="s">
        <v>5350</v>
      </c>
      <c r="B518" s="7">
        <v>46057</v>
      </c>
      <c r="C518" t="s">
        <v>4823</v>
      </c>
      <c r="D518" t="s">
        <v>4824</v>
      </c>
      <c r="E518" t="s">
        <v>4845</v>
      </c>
      <c r="F518">
        <v>2134</v>
      </c>
      <c r="G518">
        <v>1849.2</v>
      </c>
      <c r="H518">
        <v>244.9</v>
      </c>
      <c r="I518">
        <v>39.9</v>
      </c>
      <c r="J518" s="13">
        <f t="shared" si="32"/>
        <v>0.86654170571696343</v>
      </c>
      <c r="K518" s="10" t="str">
        <f t="shared" si="33"/>
        <v>2026-02</v>
      </c>
      <c r="L518" s="10" t="str">
        <f t="shared" si="34"/>
        <v/>
      </c>
      <c r="M518" s="10" t="str">
        <f t="shared" si="35"/>
        <v/>
      </c>
    </row>
    <row r="519" spans="1:13" x14ac:dyDescent="0.3">
      <c r="A519" t="s">
        <v>5351</v>
      </c>
      <c r="B519" s="7">
        <v>46057</v>
      </c>
      <c r="C519" t="s">
        <v>4827</v>
      </c>
      <c r="D519" t="s">
        <v>4824</v>
      </c>
      <c r="E519" t="s">
        <v>4841</v>
      </c>
      <c r="F519">
        <v>1990</v>
      </c>
      <c r="G519">
        <v>1725.3</v>
      </c>
      <c r="H519">
        <v>216.1</v>
      </c>
      <c r="I519">
        <v>48.6</v>
      </c>
      <c r="J519" s="13">
        <f t="shared" si="32"/>
        <v>0.8669849246231156</v>
      </c>
      <c r="K519" s="10" t="str">
        <f t="shared" si="33"/>
        <v>2026-02</v>
      </c>
      <c r="L519" s="10" t="str">
        <f t="shared" si="34"/>
        <v/>
      </c>
      <c r="M519" s="10" t="str">
        <f t="shared" si="35"/>
        <v/>
      </c>
    </row>
    <row r="520" spans="1:13" x14ac:dyDescent="0.3">
      <c r="A520" t="s">
        <v>5352</v>
      </c>
      <c r="B520" s="7">
        <v>46058</v>
      </c>
      <c r="C520" t="s">
        <v>4823</v>
      </c>
      <c r="D520" t="s">
        <v>4830</v>
      </c>
      <c r="E520" t="s">
        <v>4851</v>
      </c>
      <c r="F520">
        <v>2494</v>
      </c>
      <c r="G520">
        <v>2168.3000000000002</v>
      </c>
      <c r="H520">
        <v>289</v>
      </c>
      <c r="I520">
        <v>36.700000000000003</v>
      </c>
      <c r="J520" s="13">
        <f t="shared" si="32"/>
        <v>0.86940657578187652</v>
      </c>
      <c r="K520" s="10" t="str">
        <f t="shared" si="33"/>
        <v>2026-02</v>
      </c>
      <c r="L520" s="10" t="str">
        <f t="shared" si="34"/>
        <v/>
      </c>
      <c r="M520" s="10" t="str">
        <f t="shared" si="35"/>
        <v/>
      </c>
    </row>
    <row r="521" spans="1:13" x14ac:dyDescent="0.3">
      <c r="A521" t="s">
        <v>5353</v>
      </c>
      <c r="B521" s="7">
        <v>46058</v>
      </c>
      <c r="C521" t="s">
        <v>4827</v>
      </c>
      <c r="D521" t="s">
        <v>4824</v>
      </c>
      <c r="E521" t="s">
        <v>4861</v>
      </c>
      <c r="F521">
        <v>2596</v>
      </c>
      <c r="G521">
        <v>2242.6</v>
      </c>
      <c r="H521">
        <v>289.89999999999998</v>
      </c>
      <c r="I521">
        <v>63.5</v>
      </c>
      <c r="J521" s="13">
        <f t="shared" si="32"/>
        <v>0.8638674884437596</v>
      </c>
      <c r="K521" s="10" t="str">
        <f t="shared" si="33"/>
        <v>2026-02</v>
      </c>
      <c r="L521" s="10" t="str">
        <f t="shared" si="34"/>
        <v/>
      </c>
      <c r="M521" s="10" t="str">
        <f t="shared" si="35"/>
        <v/>
      </c>
    </row>
    <row r="522" spans="1:13" x14ac:dyDescent="0.3">
      <c r="A522" t="s">
        <v>5354</v>
      </c>
      <c r="B522" s="7">
        <v>46059</v>
      </c>
      <c r="C522" t="s">
        <v>4823</v>
      </c>
      <c r="D522" t="s">
        <v>4830</v>
      </c>
      <c r="E522" t="s">
        <v>4831</v>
      </c>
      <c r="F522">
        <v>2097</v>
      </c>
      <c r="G522">
        <v>1838.5</v>
      </c>
      <c r="H522">
        <v>221.8</v>
      </c>
      <c r="I522">
        <v>36.700000000000003</v>
      </c>
      <c r="J522" s="13">
        <f t="shared" si="32"/>
        <v>0.87672865999046257</v>
      </c>
      <c r="K522" s="10" t="str">
        <f t="shared" si="33"/>
        <v>2026-02</v>
      </c>
      <c r="L522" s="10" t="str">
        <f t="shared" si="34"/>
        <v/>
      </c>
      <c r="M522" s="10" t="str">
        <f t="shared" si="35"/>
        <v/>
      </c>
    </row>
    <row r="523" spans="1:13" x14ac:dyDescent="0.3">
      <c r="A523" t="s">
        <v>5355</v>
      </c>
      <c r="B523" s="7">
        <v>46059</v>
      </c>
      <c r="C523" t="s">
        <v>4827</v>
      </c>
      <c r="D523" t="s">
        <v>4824</v>
      </c>
      <c r="E523" t="s">
        <v>4851</v>
      </c>
      <c r="F523">
        <v>2033</v>
      </c>
      <c r="G523">
        <v>1787</v>
      </c>
      <c r="H523">
        <v>198.7</v>
      </c>
      <c r="I523">
        <v>47.3</v>
      </c>
      <c r="J523" s="13">
        <f t="shared" si="32"/>
        <v>0.87899655681259226</v>
      </c>
      <c r="K523" s="10" t="str">
        <f t="shared" si="33"/>
        <v>2026-02</v>
      </c>
      <c r="L523" s="10" t="str">
        <f t="shared" si="34"/>
        <v/>
      </c>
      <c r="M523" s="10" t="str">
        <f t="shared" si="35"/>
        <v/>
      </c>
    </row>
    <row r="524" spans="1:13" x14ac:dyDescent="0.3">
      <c r="A524" t="s">
        <v>5356</v>
      </c>
      <c r="B524" s="7">
        <v>46060</v>
      </c>
      <c r="C524" t="s">
        <v>4823</v>
      </c>
      <c r="D524" t="s">
        <v>4830</v>
      </c>
      <c r="E524" t="s">
        <v>4845</v>
      </c>
      <c r="F524">
        <v>2103</v>
      </c>
      <c r="G524">
        <v>1841.9</v>
      </c>
      <c r="H524">
        <v>223.7</v>
      </c>
      <c r="I524">
        <v>37.4</v>
      </c>
      <c r="J524" s="13">
        <f t="shared" si="32"/>
        <v>0.87584403233475994</v>
      </c>
      <c r="K524" s="10" t="str">
        <f t="shared" si="33"/>
        <v>2026-02</v>
      </c>
      <c r="L524" s="10" t="str">
        <f t="shared" si="34"/>
        <v/>
      </c>
      <c r="M524" s="10" t="str">
        <f t="shared" si="35"/>
        <v/>
      </c>
    </row>
    <row r="525" spans="1:13" x14ac:dyDescent="0.3">
      <c r="A525" t="s">
        <v>5357</v>
      </c>
      <c r="B525" s="7">
        <v>46060</v>
      </c>
      <c r="C525" t="s">
        <v>4827</v>
      </c>
      <c r="D525" t="s">
        <v>4824</v>
      </c>
      <c r="E525" t="s">
        <v>4851</v>
      </c>
      <c r="F525">
        <v>1994</v>
      </c>
      <c r="G525">
        <v>1729.2</v>
      </c>
      <c r="H525">
        <v>237.2</v>
      </c>
      <c r="I525">
        <v>27.6</v>
      </c>
      <c r="J525" s="13">
        <f t="shared" si="32"/>
        <v>0.86720160481444331</v>
      </c>
      <c r="K525" s="10" t="str">
        <f t="shared" si="33"/>
        <v>2026-02</v>
      </c>
      <c r="L525" s="10" t="str">
        <f t="shared" si="34"/>
        <v/>
      </c>
      <c r="M525" s="10" t="str">
        <f t="shared" si="35"/>
        <v/>
      </c>
    </row>
    <row r="526" spans="1:13" x14ac:dyDescent="0.3">
      <c r="A526" t="s">
        <v>5358</v>
      </c>
      <c r="B526" s="7">
        <v>46062</v>
      </c>
      <c r="C526" t="s">
        <v>4823</v>
      </c>
      <c r="D526" t="s">
        <v>4824</v>
      </c>
      <c r="E526" t="s">
        <v>4868</v>
      </c>
      <c r="F526">
        <v>2231</v>
      </c>
      <c r="G526">
        <v>1890.4</v>
      </c>
      <c r="H526">
        <v>289.60000000000002</v>
      </c>
      <c r="I526">
        <v>51</v>
      </c>
      <c r="J526" s="13">
        <f t="shared" si="32"/>
        <v>0.84733303451367104</v>
      </c>
      <c r="K526" s="10" t="str">
        <f t="shared" si="33"/>
        <v>2026-02</v>
      </c>
      <c r="L526" s="10" t="str">
        <f t="shared" si="34"/>
        <v/>
      </c>
      <c r="M526" s="10" t="str">
        <f t="shared" si="35"/>
        <v/>
      </c>
    </row>
    <row r="527" spans="1:13" x14ac:dyDescent="0.3">
      <c r="A527" t="s">
        <v>5359</v>
      </c>
      <c r="B527" s="7">
        <v>46062</v>
      </c>
      <c r="C527" t="s">
        <v>4827</v>
      </c>
      <c r="D527" t="s">
        <v>4824</v>
      </c>
      <c r="E527" t="s">
        <v>4841</v>
      </c>
      <c r="F527">
        <v>1830</v>
      </c>
      <c r="G527">
        <v>1563.9</v>
      </c>
      <c r="H527">
        <v>210.5</v>
      </c>
      <c r="I527">
        <v>55.6</v>
      </c>
      <c r="J527" s="13">
        <f t="shared" si="32"/>
        <v>0.85459016393442633</v>
      </c>
      <c r="K527" s="10" t="str">
        <f t="shared" si="33"/>
        <v>2026-02</v>
      </c>
      <c r="L527" s="10" t="str">
        <f t="shared" si="34"/>
        <v/>
      </c>
      <c r="M527" s="10" t="str">
        <f t="shared" si="35"/>
        <v/>
      </c>
    </row>
    <row r="528" spans="1:13" x14ac:dyDescent="0.3">
      <c r="A528" t="s">
        <v>5360</v>
      </c>
      <c r="B528" s="7">
        <v>46063</v>
      </c>
      <c r="C528" t="s">
        <v>4823</v>
      </c>
      <c r="D528" t="s">
        <v>4830</v>
      </c>
      <c r="E528" t="s">
        <v>4841</v>
      </c>
      <c r="F528">
        <v>2577</v>
      </c>
      <c r="G528">
        <v>2249.3000000000002</v>
      </c>
      <c r="H528">
        <v>316.2</v>
      </c>
      <c r="I528">
        <v>11.5</v>
      </c>
      <c r="J528" s="13">
        <f t="shared" si="32"/>
        <v>0.87283663174233617</v>
      </c>
      <c r="K528" s="10" t="str">
        <f t="shared" si="33"/>
        <v>2026-02</v>
      </c>
      <c r="L528" s="10" t="str">
        <f t="shared" si="34"/>
        <v/>
      </c>
      <c r="M528" s="10" t="str">
        <f t="shared" si="35"/>
        <v/>
      </c>
    </row>
    <row r="529" spans="1:13" x14ac:dyDescent="0.3">
      <c r="A529" t="s">
        <v>5361</v>
      </c>
      <c r="B529" s="7">
        <v>46063</v>
      </c>
      <c r="C529" t="s">
        <v>4827</v>
      </c>
      <c r="D529" t="s">
        <v>4830</v>
      </c>
      <c r="E529" t="s">
        <v>4841</v>
      </c>
      <c r="F529">
        <v>2203</v>
      </c>
      <c r="G529">
        <v>1945.6</v>
      </c>
      <c r="H529">
        <v>231.9</v>
      </c>
      <c r="I529">
        <v>25.5</v>
      </c>
      <c r="J529" s="13">
        <f t="shared" si="32"/>
        <v>0.88315932818883336</v>
      </c>
      <c r="K529" s="10" t="str">
        <f t="shared" si="33"/>
        <v>2026-02</v>
      </c>
      <c r="L529" s="10" t="str">
        <f t="shared" si="34"/>
        <v/>
      </c>
      <c r="M529" s="10" t="str">
        <f t="shared" si="35"/>
        <v/>
      </c>
    </row>
    <row r="530" spans="1:13" x14ac:dyDescent="0.3">
      <c r="A530" t="s">
        <v>5362</v>
      </c>
      <c r="B530" s="7">
        <v>46064</v>
      </c>
      <c r="C530" t="s">
        <v>4823</v>
      </c>
      <c r="D530" t="s">
        <v>4824</v>
      </c>
      <c r="E530" t="s">
        <v>4838</v>
      </c>
      <c r="F530">
        <v>2235</v>
      </c>
      <c r="G530">
        <v>1933.4</v>
      </c>
      <c r="H530">
        <v>244.1</v>
      </c>
      <c r="I530">
        <v>57.5</v>
      </c>
      <c r="J530" s="13">
        <f t="shared" si="32"/>
        <v>0.86505592841163315</v>
      </c>
      <c r="K530" s="10" t="str">
        <f t="shared" si="33"/>
        <v>2026-02</v>
      </c>
      <c r="L530" s="10" t="str">
        <f t="shared" si="34"/>
        <v/>
      </c>
      <c r="M530" s="10" t="str">
        <f t="shared" si="35"/>
        <v/>
      </c>
    </row>
    <row r="531" spans="1:13" x14ac:dyDescent="0.3">
      <c r="A531" t="s">
        <v>5363</v>
      </c>
      <c r="B531" s="7">
        <v>46064</v>
      </c>
      <c r="C531" t="s">
        <v>4827</v>
      </c>
      <c r="D531" t="s">
        <v>4824</v>
      </c>
      <c r="E531" t="s">
        <v>4834</v>
      </c>
      <c r="F531">
        <v>1946</v>
      </c>
      <c r="G531">
        <v>1714.5</v>
      </c>
      <c r="H531">
        <v>190.6</v>
      </c>
      <c r="I531">
        <v>40.9</v>
      </c>
      <c r="J531" s="13">
        <f t="shared" si="32"/>
        <v>0.88103802672147991</v>
      </c>
      <c r="K531" s="10" t="str">
        <f t="shared" si="33"/>
        <v>2026-02</v>
      </c>
      <c r="L531" s="10" t="str">
        <f t="shared" si="34"/>
        <v/>
      </c>
      <c r="M531" s="10" t="str">
        <f t="shared" si="35"/>
        <v/>
      </c>
    </row>
    <row r="532" spans="1:13" x14ac:dyDescent="0.3">
      <c r="A532" t="s">
        <v>5364</v>
      </c>
      <c r="B532" s="7">
        <v>46065</v>
      </c>
      <c r="C532" t="s">
        <v>4823</v>
      </c>
      <c r="D532" t="s">
        <v>4824</v>
      </c>
      <c r="E532" t="s">
        <v>4828</v>
      </c>
      <c r="F532">
        <v>2813</v>
      </c>
      <c r="G532">
        <v>2437</v>
      </c>
      <c r="H532">
        <v>309.10000000000002</v>
      </c>
      <c r="I532">
        <v>66.900000000000006</v>
      </c>
      <c r="J532" s="13">
        <f t="shared" si="32"/>
        <v>0.86633487380021335</v>
      </c>
      <c r="K532" s="10" t="str">
        <f t="shared" si="33"/>
        <v>2026-02</v>
      </c>
      <c r="L532" s="10" t="str">
        <f t="shared" si="34"/>
        <v/>
      </c>
      <c r="M532" s="10" t="str">
        <f t="shared" si="35"/>
        <v/>
      </c>
    </row>
    <row r="533" spans="1:13" x14ac:dyDescent="0.3">
      <c r="A533" t="s">
        <v>5365</v>
      </c>
      <c r="B533" s="7">
        <v>46065</v>
      </c>
      <c r="C533" t="s">
        <v>4827</v>
      </c>
      <c r="D533" t="s">
        <v>4824</v>
      </c>
      <c r="E533" t="s">
        <v>4845</v>
      </c>
      <c r="F533">
        <v>3148</v>
      </c>
      <c r="G533">
        <v>2779.9</v>
      </c>
      <c r="H533">
        <v>312.3</v>
      </c>
      <c r="I533">
        <v>55.8</v>
      </c>
      <c r="J533" s="13">
        <f t="shared" si="32"/>
        <v>0.88306861499364675</v>
      </c>
      <c r="K533" s="10" t="str">
        <f t="shared" si="33"/>
        <v>2026-02</v>
      </c>
      <c r="L533" s="10" t="str">
        <f t="shared" si="34"/>
        <v/>
      </c>
      <c r="M533" s="10" t="str">
        <f t="shared" si="35"/>
        <v/>
      </c>
    </row>
    <row r="534" spans="1:13" x14ac:dyDescent="0.3">
      <c r="A534" t="s">
        <v>5366</v>
      </c>
      <c r="B534" s="7">
        <v>46066</v>
      </c>
      <c r="C534" t="s">
        <v>4823</v>
      </c>
      <c r="D534" t="s">
        <v>4824</v>
      </c>
      <c r="E534" t="s">
        <v>4841</v>
      </c>
      <c r="F534">
        <v>2603</v>
      </c>
      <c r="G534">
        <v>2227.9</v>
      </c>
      <c r="H534">
        <v>253.5</v>
      </c>
      <c r="I534">
        <v>121.6</v>
      </c>
      <c r="J534" s="13">
        <f t="shared" si="32"/>
        <v>0.8558970418747599</v>
      </c>
      <c r="K534" s="10" t="str">
        <f t="shared" si="33"/>
        <v>2026-02</v>
      </c>
      <c r="L534" s="10" t="str">
        <f t="shared" si="34"/>
        <v/>
      </c>
      <c r="M534" s="10" t="str">
        <f t="shared" si="35"/>
        <v/>
      </c>
    </row>
    <row r="535" spans="1:13" x14ac:dyDescent="0.3">
      <c r="A535" t="s">
        <v>5367</v>
      </c>
      <c r="B535" s="7">
        <v>46066</v>
      </c>
      <c r="C535" t="s">
        <v>4827</v>
      </c>
      <c r="D535" t="s">
        <v>4824</v>
      </c>
      <c r="E535" t="s">
        <v>4834</v>
      </c>
      <c r="F535">
        <v>2063</v>
      </c>
      <c r="G535">
        <v>1807.7</v>
      </c>
      <c r="H535">
        <v>223.2</v>
      </c>
      <c r="I535">
        <v>32.1</v>
      </c>
      <c r="J535" s="13">
        <f t="shared" si="32"/>
        <v>0.87624818225884638</v>
      </c>
      <c r="K535" s="10" t="str">
        <f t="shared" si="33"/>
        <v>2026-02</v>
      </c>
      <c r="L535" s="10" t="str">
        <f t="shared" si="34"/>
        <v/>
      </c>
      <c r="M535" s="10" t="str">
        <f t="shared" si="35"/>
        <v/>
      </c>
    </row>
    <row r="536" spans="1:13" x14ac:dyDescent="0.3">
      <c r="A536" t="s">
        <v>5368</v>
      </c>
      <c r="B536" s="7">
        <v>46067</v>
      </c>
      <c r="C536" t="s">
        <v>4823</v>
      </c>
      <c r="D536" t="s">
        <v>4830</v>
      </c>
      <c r="E536" t="s">
        <v>4841</v>
      </c>
      <c r="F536">
        <v>2726</v>
      </c>
      <c r="G536">
        <v>2380.1999999999998</v>
      </c>
      <c r="H536">
        <v>322.7</v>
      </c>
      <c r="I536">
        <v>23.1</v>
      </c>
      <c r="J536" s="13">
        <f t="shared" si="32"/>
        <v>0.87314746881878202</v>
      </c>
      <c r="K536" s="10" t="str">
        <f t="shared" si="33"/>
        <v>2026-02</v>
      </c>
      <c r="L536" s="10" t="str">
        <f t="shared" si="34"/>
        <v/>
      </c>
      <c r="M536" s="10" t="str">
        <f t="shared" si="35"/>
        <v/>
      </c>
    </row>
    <row r="537" spans="1:13" x14ac:dyDescent="0.3">
      <c r="A537" t="s">
        <v>5369</v>
      </c>
      <c r="B537" s="7">
        <v>46067</v>
      </c>
      <c r="C537" t="s">
        <v>4827</v>
      </c>
      <c r="D537" t="s">
        <v>4824</v>
      </c>
      <c r="E537" t="s">
        <v>4834</v>
      </c>
      <c r="F537">
        <v>2904</v>
      </c>
      <c r="G537">
        <v>2555.1</v>
      </c>
      <c r="H537">
        <v>358.3</v>
      </c>
      <c r="I537">
        <v>-9.4</v>
      </c>
      <c r="J537" s="13">
        <f t="shared" si="32"/>
        <v>0.87985537190082641</v>
      </c>
      <c r="K537" s="10" t="str">
        <f t="shared" si="33"/>
        <v>2026-02</v>
      </c>
      <c r="L537" s="10" t="str">
        <f t="shared" si="34"/>
        <v/>
      </c>
      <c r="M537" s="10" t="str">
        <f t="shared" si="35"/>
        <v/>
      </c>
    </row>
    <row r="538" spans="1:13" x14ac:dyDescent="0.3">
      <c r="A538" t="s">
        <v>5370</v>
      </c>
      <c r="B538" s="7">
        <v>46069</v>
      </c>
      <c r="C538" t="s">
        <v>4823</v>
      </c>
      <c r="D538" t="s">
        <v>4830</v>
      </c>
      <c r="E538" t="s">
        <v>4828</v>
      </c>
      <c r="F538">
        <v>2703</v>
      </c>
      <c r="G538">
        <v>2313</v>
      </c>
      <c r="H538">
        <v>348.4</v>
      </c>
      <c r="I538">
        <v>41.6</v>
      </c>
      <c r="J538" s="13">
        <f t="shared" si="32"/>
        <v>0.85571587125416204</v>
      </c>
      <c r="K538" s="10" t="str">
        <f t="shared" si="33"/>
        <v>2026-02</v>
      </c>
      <c r="L538" s="10" t="str">
        <f t="shared" si="34"/>
        <v/>
      </c>
      <c r="M538" s="10" t="str">
        <f t="shared" si="35"/>
        <v/>
      </c>
    </row>
    <row r="539" spans="1:13" x14ac:dyDescent="0.3">
      <c r="A539" t="s">
        <v>5371</v>
      </c>
      <c r="B539" s="7">
        <v>46069</v>
      </c>
      <c r="C539" t="s">
        <v>4827</v>
      </c>
      <c r="D539" t="s">
        <v>4824</v>
      </c>
      <c r="E539" t="s">
        <v>4841</v>
      </c>
      <c r="F539">
        <v>2194</v>
      </c>
      <c r="G539">
        <v>1868.9</v>
      </c>
      <c r="H539">
        <v>277.7</v>
      </c>
      <c r="I539">
        <v>47.4</v>
      </c>
      <c r="J539" s="13">
        <f t="shared" si="32"/>
        <v>0.85182315405651776</v>
      </c>
      <c r="K539" s="10" t="str">
        <f t="shared" si="33"/>
        <v>2026-02</v>
      </c>
      <c r="L539" s="10" t="str">
        <f t="shared" si="34"/>
        <v/>
      </c>
      <c r="M539" s="10" t="str">
        <f t="shared" si="35"/>
        <v/>
      </c>
    </row>
    <row r="540" spans="1:13" x14ac:dyDescent="0.3">
      <c r="A540" t="s">
        <v>5372</v>
      </c>
      <c r="B540" s="7">
        <v>46070</v>
      </c>
      <c r="C540" t="s">
        <v>4823</v>
      </c>
      <c r="D540" t="s">
        <v>4824</v>
      </c>
      <c r="E540" t="s">
        <v>4831</v>
      </c>
      <c r="F540">
        <v>2403</v>
      </c>
      <c r="G540">
        <v>2099.8000000000002</v>
      </c>
      <c r="H540">
        <v>307</v>
      </c>
      <c r="I540">
        <v>-3.8</v>
      </c>
      <c r="J540" s="13">
        <f t="shared" si="32"/>
        <v>0.87382438618393687</v>
      </c>
      <c r="K540" s="10" t="str">
        <f t="shared" si="33"/>
        <v>2026-02</v>
      </c>
      <c r="L540" s="10" t="str">
        <f t="shared" si="34"/>
        <v/>
      </c>
      <c r="M540" s="10" t="str">
        <f t="shared" si="35"/>
        <v/>
      </c>
    </row>
    <row r="541" spans="1:13" x14ac:dyDescent="0.3">
      <c r="A541" t="s">
        <v>5373</v>
      </c>
      <c r="B541" s="7">
        <v>46070</v>
      </c>
      <c r="C541" t="s">
        <v>4827</v>
      </c>
      <c r="D541" t="s">
        <v>4824</v>
      </c>
      <c r="E541" t="s">
        <v>4868</v>
      </c>
      <c r="F541">
        <v>3189</v>
      </c>
      <c r="G541">
        <v>2760.4</v>
      </c>
      <c r="H541">
        <v>409.9</v>
      </c>
      <c r="I541">
        <v>18.7</v>
      </c>
      <c r="J541" s="13">
        <f t="shared" si="32"/>
        <v>0.86560050172467862</v>
      </c>
      <c r="K541" s="10" t="str">
        <f t="shared" si="33"/>
        <v>2026-02</v>
      </c>
      <c r="L541" s="10" t="str">
        <f t="shared" si="34"/>
        <v/>
      </c>
      <c r="M541" s="10" t="str">
        <f t="shared" si="35"/>
        <v/>
      </c>
    </row>
    <row r="542" spans="1:13" x14ac:dyDescent="0.3">
      <c r="A542" t="s">
        <v>5374</v>
      </c>
      <c r="B542" s="7">
        <v>46071</v>
      </c>
      <c r="C542" t="s">
        <v>4823</v>
      </c>
      <c r="D542" t="s">
        <v>4824</v>
      </c>
      <c r="E542" t="s">
        <v>4828</v>
      </c>
      <c r="F542">
        <v>3052</v>
      </c>
      <c r="G542">
        <v>2606.1999999999998</v>
      </c>
      <c r="H542">
        <v>304.3</v>
      </c>
      <c r="I542">
        <v>141.5</v>
      </c>
      <c r="J542" s="13">
        <f t="shared" si="32"/>
        <v>0.85393184796854515</v>
      </c>
      <c r="K542" s="10" t="str">
        <f t="shared" si="33"/>
        <v>2026-02</v>
      </c>
      <c r="L542" s="10" t="str">
        <f t="shared" si="34"/>
        <v/>
      </c>
      <c r="M542" s="10" t="str">
        <f t="shared" si="35"/>
        <v/>
      </c>
    </row>
    <row r="543" spans="1:13" x14ac:dyDescent="0.3">
      <c r="A543" t="s">
        <v>5375</v>
      </c>
      <c r="B543" s="7">
        <v>46071</v>
      </c>
      <c r="C543" t="s">
        <v>4827</v>
      </c>
      <c r="D543" t="s">
        <v>4830</v>
      </c>
      <c r="E543" t="s">
        <v>4841</v>
      </c>
      <c r="F543">
        <v>1995</v>
      </c>
      <c r="G543">
        <v>1690.1</v>
      </c>
      <c r="H543">
        <v>201.8</v>
      </c>
      <c r="I543">
        <v>103.1</v>
      </c>
      <c r="J543" s="13">
        <f t="shared" si="32"/>
        <v>0.84716791979949868</v>
      </c>
      <c r="K543" s="10" t="str">
        <f t="shared" si="33"/>
        <v>2026-02</v>
      </c>
      <c r="L543" s="10" t="str">
        <f t="shared" si="34"/>
        <v/>
      </c>
      <c r="M543" s="10" t="str">
        <f t="shared" si="35"/>
        <v/>
      </c>
    </row>
    <row r="544" spans="1:13" x14ac:dyDescent="0.3">
      <c r="A544" t="s">
        <v>5376</v>
      </c>
      <c r="B544" s="7">
        <v>46072</v>
      </c>
      <c r="C544" t="s">
        <v>4823</v>
      </c>
      <c r="D544" t="s">
        <v>4830</v>
      </c>
      <c r="E544" t="s">
        <v>4851</v>
      </c>
      <c r="F544">
        <v>2626</v>
      </c>
      <c r="G544">
        <v>2262</v>
      </c>
      <c r="H544">
        <v>300.89999999999998</v>
      </c>
      <c r="I544">
        <v>63.1</v>
      </c>
      <c r="J544" s="13">
        <f t="shared" si="32"/>
        <v>0.86138613861386137</v>
      </c>
      <c r="K544" s="10" t="str">
        <f t="shared" si="33"/>
        <v>2026-02</v>
      </c>
      <c r="L544" s="10" t="str">
        <f t="shared" si="34"/>
        <v/>
      </c>
      <c r="M544" s="10" t="str">
        <f t="shared" si="35"/>
        <v/>
      </c>
    </row>
    <row r="545" spans="1:13" x14ac:dyDescent="0.3">
      <c r="A545" t="s">
        <v>5377</v>
      </c>
      <c r="B545" s="7">
        <v>46072</v>
      </c>
      <c r="C545" t="s">
        <v>4827</v>
      </c>
      <c r="D545" t="s">
        <v>4824</v>
      </c>
      <c r="E545" t="s">
        <v>4828</v>
      </c>
      <c r="F545">
        <v>3182</v>
      </c>
      <c r="G545">
        <v>2764.2</v>
      </c>
      <c r="H545">
        <v>368.9</v>
      </c>
      <c r="I545">
        <v>48.9</v>
      </c>
      <c r="J545" s="13">
        <f t="shared" si="32"/>
        <v>0.86869893148962907</v>
      </c>
      <c r="K545" s="10" t="str">
        <f t="shared" si="33"/>
        <v>2026-02</v>
      </c>
      <c r="L545" s="10" t="str">
        <f t="shared" si="34"/>
        <v/>
      </c>
      <c r="M545" s="10" t="str">
        <f t="shared" si="35"/>
        <v/>
      </c>
    </row>
    <row r="546" spans="1:13" x14ac:dyDescent="0.3">
      <c r="A546" t="s">
        <v>5378</v>
      </c>
      <c r="B546" s="7">
        <v>46073</v>
      </c>
      <c r="C546" t="s">
        <v>4823</v>
      </c>
      <c r="D546" t="s">
        <v>4824</v>
      </c>
      <c r="E546" t="s">
        <v>4841</v>
      </c>
      <c r="F546">
        <v>3117</v>
      </c>
      <c r="G546">
        <v>2701.4</v>
      </c>
      <c r="H546">
        <v>348.3</v>
      </c>
      <c r="I546">
        <v>67.3</v>
      </c>
      <c r="J546" s="13">
        <f t="shared" si="32"/>
        <v>0.8666666666666667</v>
      </c>
      <c r="K546" s="10" t="str">
        <f t="shared" si="33"/>
        <v>2026-02</v>
      </c>
      <c r="L546" s="10" t="str">
        <f t="shared" si="34"/>
        <v/>
      </c>
      <c r="M546" s="10" t="str">
        <f t="shared" si="35"/>
        <v/>
      </c>
    </row>
    <row r="547" spans="1:13" x14ac:dyDescent="0.3">
      <c r="A547" t="s">
        <v>5379</v>
      </c>
      <c r="B547" s="7">
        <v>46073</v>
      </c>
      <c r="C547" t="s">
        <v>4827</v>
      </c>
      <c r="D547" t="s">
        <v>4830</v>
      </c>
      <c r="E547" t="s">
        <v>4845</v>
      </c>
      <c r="F547">
        <v>2094</v>
      </c>
      <c r="G547">
        <v>1794.9</v>
      </c>
      <c r="H547">
        <v>268.89999999999998</v>
      </c>
      <c r="I547">
        <v>30.2</v>
      </c>
      <c r="J547" s="13">
        <f t="shared" si="32"/>
        <v>0.85716332378223503</v>
      </c>
      <c r="K547" s="10" t="str">
        <f t="shared" si="33"/>
        <v>2026-02</v>
      </c>
      <c r="L547" s="10" t="str">
        <f t="shared" si="34"/>
        <v/>
      </c>
      <c r="M547" s="10" t="str">
        <f t="shared" si="35"/>
        <v/>
      </c>
    </row>
    <row r="548" spans="1:13" x14ac:dyDescent="0.3">
      <c r="A548" t="s">
        <v>5380</v>
      </c>
      <c r="B548" s="7">
        <v>46074</v>
      </c>
      <c r="C548" t="s">
        <v>4823</v>
      </c>
      <c r="D548" t="s">
        <v>4830</v>
      </c>
      <c r="E548" t="s">
        <v>4841</v>
      </c>
      <c r="F548">
        <v>1904</v>
      </c>
      <c r="G548">
        <v>1612.4</v>
      </c>
      <c r="H548">
        <v>190.3</v>
      </c>
      <c r="I548">
        <v>101.3</v>
      </c>
      <c r="J548" s="13">
        <f t="shared" si="32"/>
        <v>0.84684873949579842</v>
      </c>
      <c r="K548" s="10" t="str">
        <f t="shared" si="33"/>
        <v>2026-02</v>
      </c>
      <c r="L548" s="10" t="str">
        <f t="shared" si="34"/>
        <v/>
      </c>
      <c r="M548" s="10" t="str">
        <f t="shared" si="35"/>
        <v/>
      </c>
    </row>
    <row r="549" spans="1:13" x14ac:dyDescent="0.3">
      <c r="A549" t="s">
        <v>5381</v>
      </c>
      <c r="B549" s="7">
        <v>46074</v>
      </c>
      <c r="C549" t="s">
        <v>4827</v>
      </c>
      <c r="D549" t="s">
        <v>4824</v>
      </c>
      <c r="E549" t="s">
        <v>4861</v>
      </c>
      <c r="F549">
        <v>2065</v>
      </c>
      <c r="G549">
        <v>1788.9</v>
      </c>
      <c r="H549">
        <v>242.9</v>
      </c>
      <c r="I549">
        <v>33.200000000000003</v>
      </c>
      <c r="J549" s="13">
        <f t="shared" si="32"/>
        <v>0.86629539951573853</v>
      </c>
      <c r="K549" s="10" t="str">
        <f t="shared" si="33"/>
        <v>2026-02</v>
      </c>
      <c r="L549" s="10" t="str">
        <f t="shared" si="34"/>
        <v/>
      </c>
      <c r="M549" s="10" t="str">
        <f t="shared" si="35"/>
        <v/>
      </c>
    </row>
    <row r="550" spans="1:13" x14ac:dyDescent="0.3">
      <c r="A550" t="s">
        <v>5382</v>
      </c>
      <c r="B550" s="7">
        <v>46076</v>
      </c>
      <c r="C550" t="s">
        <v>4823</v>
      </c>
      <c r="D550" t="s">
        <v>4824</v>
      </c>
      <c r="E550" t="s">
        <v>4845</v>
      </c>
      <c r="F550">
        <v>1972</v>
      </c>
      <c r="G550">
        <v>1724.8</v>
      </c>
      <c r="H550">
        <v>204.3</v>
      </c>
      <c r="I550">
        <v>42.9</v>
      </c>
      <c r="J550" s="13">
        <f t="shared" si="32"/>
        <v>0.87464503042596342</v>
      </c>
      <c r="K550" s="10" t="str">
        <f t="shared" si="33"/>
        <v>2026-02</v>
      </c>
      <c r="L550" s="10" t="str">
        <f t="shared" si="34"/>
        <v/>
      </c>
      <c r="M550" s="10" t="str">
        <f t="shared" si="35"/>
        <v/>
      </c>
    </row>
    <row r="551" spans="1:13" x14ac:dyDescent="0.3">
      <c r="A551" t="s">
        <v>5383</v>
      </c>
      <c r="B551" s="7">
        <v>46076</v>
      </c>
      <c r="C551" t="s">
        <v>4827</v>
      </c>
      <c r="D551" t="s">
        <v>4830</v>
      </c>
      <c r="E551" t="s">
        <v>4831</v>
      </c>
      <c r="F551">
        <v>2732</v>
      </c>
      <c r="G551">
        <v>2333.6</v>
      </c>
      <c r="H551">
        <v>334</v>
      </c>
      <c r="I551">
        <v>64.400000000000006</v>
      </c>
      <c r="J551" s="13">
        <f t="shared" si="32"/>
        <v>0.85417276720351387</v>
      </c>
      <c r="K551" s="10" t="str">
        <f t="shared" si="33"/>
        <v>2026-02</v>
      </c>
      <c r="L551" s="10" t="str">
        <f t="shared" si="34"/>
        <v/>
      </c>
      <c r="M551" s="10" t="str">
        <f t="shared" si="35"/>
        <v/>
      </c>
    </row>
    <row r="552" spans="1:13" x14ac:dyDescent="0.3">
      <c r="A552" t="s">
        <v>5384</v>
      </c>
      <c r="B552" s="7">
        <v>46077</v>
      </c>
      <c r="C552" t="s">
        <v>4823</v>
      </c>
      <c r="D552" t="s">
        <v>4830</v>
      </c>
      <c r="E552" t="s">
        <v>4851</v>
      </c>
      <c r="F552">
        <v>2350</v>
      </c>
      <c r="G552">
        <v>2046.2</v>
      </c>
      <c r="H552">
        <v>270.60000000000002</v>
      </c>
      <c r="I552">
        <v>33.200000000000003</v>
      </c>
      <c r="J552" s="13">
        <f t="shared" si="32"/>
        <v>0.87072340425531913</v>
      </c>
      <c r="K552" s="10" t="str">
        <f t="shared" si="33"/>
        <v>2026-02</v>
      </c>
      <c r="L552" s="10" t="str">
        <f t="shared" si="34"/>
        <v/>
      </c>
      <c r="M552" s="10" t="str">
        <f t="shared" si="35"/>
        <v/>
      </c>
    </row>
    <row r="553" spans="1:13" x14ac:dyDescent="0.3">
      <c r="A553" t="s">
        <v>5385</v>
      </c>
      <c r="B553" s="7">
        <v>46077</v>
      </c>
      <c r="C553" t="s">
        <v>4827</v>
      </c>
      <c r="D553" t="s">
        <v>4830</v>
      </c>
      <c r="E553" t="s">
        <v>4828</v>
      </c>
      <c r="F553">
        <v>2309</v>
      </c>
      <c r="G553">
        <v>1969.7</v>
      </c>
      <c r="H553">
        <v>286.2</v>
      </c>
      <c r="I553">
        <v>53.1</v>
      </c>
      <c r="J553" s="13">
        <f t="shared" si="32"/>
        <v>0.85305326981377216</v>
      </c>
      <c r="K553" s="10" t="str">
        <f t="shared" si="33"/>
        <v>2026-02</v>
      </c>
      <c r="L553" s="10" t="str">
        <f t="shared" si="34"/>
        <v/>
      </c>
      <c r="M553" s="10" t="str">
        <f t="shared" si="35"/>
        <v/>
      </c>
    </row>
    <row r="554" spans="1:13" x14ac:dyDescent="0.3">
      <c r="A554" t="s">
        <v>5386</v>
      </c>
      <c r="B554" s="7">
        <v>46078</v>
      </c>
      <c r="C554" t="s">
        <v>4823</v>
      </c>
      <c r="D554" t="s">
        <v>4830</v>
      </c>
      <c r="E554" t="s">
        <v>4841</v>
      </c>
      <c r="F554">
        <v>3057</v>
      </c>
      <c r="G554">
        <v>2596.8000000000002</v>
      </c>
      <c r="H554">
        <v>318.89999999999998</v>
      </c>
      <c r="I554">
        <v>141.30000000000001</v>
      </c>
      <c r="J554" s="13">
        <f t="shared" si="32"/>
        <v>0.84946025515210999</v>
      </c>
      <c r="K554" s="10" t="str">
        <f t="shared" si="33"/>
        <v>2026-02</v>
      </c>
      <c r="L554" s="10" t="str">
        <f t="shared" si="34"/>
        <v/>
      </c>
      <c r="M554" s="10" t="str">
        <f t="shared" si="35"/>
        <v/>
      </c>
    </row>
    <row r="555" spans="1:13" x14ac:dyDescent="0.3">
      <c r="A555" t="s">
        <v>5387</v>
      </c>
      <c r="B555" s="7">
        <v>46078</v>
      </c>
      <c r="C555" t="s">
        <v>4827</v>
      </c>
      <c r="D555" t="s">
        <v>4830</v>
      </c>
      <c r="E555" t="s">
        <v>4831</v>
      </c>
      <c r="F555">
        <v>2807</v>
      </c>
      <c r="G555">
        <v>2372.9</v>
      </c>
      <c r="H555">
        <v>355.7</v>
      </c>
      <c r="I555">
        <v>78.400000000000006</v>
      </c>
      <c r="J555" s="13">
        <f t="shared" si="32"/>
        <v>0.84535090844317784</v>
      </c>
      <c r="K555" s="10" t="str">
        <f t="shared" si="33"/>
        <v>2026-02</v>
      </c>
      <c r="L555" s="10" t="str">
        <f t="shared" si="34"/>
        <v/>
      </c>
      <c r="M555" s="10" t="str">
        <f t="shared" si="35"/>
        <v/>
      </c>
    </row>
    <row r="556" spans="1:13" x14ac:dyDescent="0.3">
      <c r="A556" t="s">
        <v>5388</v>
      </c>
      <c r="B556" s="7">
        <v>46079</v>
      </c>
      <c r="C556" t="s">
        <v>4823</v>
      </c>
      <c r="D556" t="s">
        <v>4824</v>
      </c>
      <c r="E556" t="s">
        <v>4825</v>
      </c>
      <c r="F556">
        <v>2412</v>
      </c>
      <c r="G556">
        <v>2042.4</v>
      </c>
      <c r="H556">
        <v>248.3</v>
      </c>
      <c r="I556">
        <v>121.3</v>
      </c>
      <c r="J556" s="13">
        <f t="shared" si="32"/>
        <v>0.84676616915422886</v>
      </c>
      <c r="K556" s="10" t="str">
        <f t="shared" si="33"/>
        <v>2026-02</v>
      </c>
      <c r="L556" s="10" t="str">
        <f t="shared" si="34"/>
        <v/>
      </c>
      <c r="M556" s="10" t="str">
        <f t="shared" si="35"/>
        <v/>
      </c>
    </row>
    <row r="557" spans="1:13" x14ac:dyDescent="0.3">
      <c r="A557" t="s">
        <v>5389</v>
      </c>
      <c r="B557" s="7">
        <v>46079</v>
      </c>
      <c r="C557" t="s">
        <v>4827</v>
      </c>
      <c r="D557" t="s">
        <v>4830</v>
      </c>
      <c r="E557" t="s">
        <v>4831</v>
      </c>
      <c r="F557">
        <v>2947</v>
      </c>
      <c r="G557">
        <v>2570.6</v>
      </c>
      <c r="H557">
        <v>369.1</v>
      </c>
      <c r="I557">
        <v>7.3</v>
      </c>
      <c r="J557" s="13">
        <f t="shared" si="32"/>
        <v>0.87227689175432643</v>
      </c>
      <c r="K557" s="10" t="str">
        <f t="shared" si="33"/>
        <v>2026-02</v>
      </c>
      <c r="L557" s="10" t="str">
        <f t="shared" si="34"/>
        <v/>
      </c>
      <c r="M557" s="10" t="str">
        <f t="shared" si="35"/>
        <v/>
      </c>
    </row>
    <row r="558" spans="1:13" x14ac:dyDescent="0.3">
      <c r="A558" t="s">
        <v>5390</v>
      </c>
      <c r="B558" s="7">
        <v>46080</v>
      </c>
      <c r="C558" t="s">
        <v>4823</v>
      </c>
      <c r="D558" t="s">
        <v>4824</v>
      </c>
      <c r="E558" t="s">
        <v>4831</v>
      </c>
      <c r="F558">
        <v>1820</v>
      </c>
      <c r="G558">
        <v>1574</v>
      </c>
      <c r="H558">
        <v>205.3</v>
      </c>
      <c r="I558">
        <v>40.700000000000003</v>
      </c>
      <c r="J558" s="13">
        <f t="shared" si="32"/>
        <v>0.86483516483516487</v>
      </c>
      <c r="K558" s="10" t="str">
        <f t="shared" si="33"/>
        <v>2026-02</v>
      </c>
      <c r="L558" s="10" t="str">
        <f t="shared" si="34"/>
        <v/>
      </c>
      <c r="M558" s="10" t="str">
        <f t="shared" si="35"/>
        <v/>
      </c>
    </row>
    <row r="559" spans="1:13" x14ac:dyDescent="0.3">
      <c r="A559" t="s">
        <v>5391</v>
      </c>
      <c r="B559" s="7">
        <v>46080</v>
      </c>
      <c r="C559" t="s">
        <v>4827</v>
      </c>
      <c r="D559" t="s">
        <v>4830</v>
      </c>
      <c r="E559" t="s">
        <v>4861</v>
      </c>
      <c r="F559">
        <v>2985</v>
      </c>
      <c r="G559">
        <v>2525.6</v>
      </c>
      <c r="H559">
        <v>373.3</v>
      </c>
      <c r="I559">
        <v>86.1</v>
      </c>
      <c r="J559" s="13">
        <f t="shared" si="32"/>
        <v>0.84609715242881067</v>
      </c>
      <c r="K559" s="10" t="str">
        <f t="shared" si="33"/>
        <v>2026-02</v>
      </c>
      <c r="L559" s="10" t="str">
        <f t="shared" si="34"/>
        <v/>
      </c>
      <c r="M559" s="10" t="str">
        <f t="shared" si="35"/>
        <v/>
      </c>
    </row>
    <row r="560" spans="1:13" x14ac:dyDescent="0.3">
      <c r="A560" t="s">
        <v>5392</v>
      </c>
      <c r="B560" s="7">
        <v>46081</v>
      </c>
      <c r="C560" t="s">
        <v>4823</v>
      </c>
      <c r="D560" t="s">
        <v>4824</v>
      </c>
      <c r="E560" t="s">
        <v>4838</v>
      </c>
      <c r="F560">
        <v>2609</v>
      </c>
      <c r="G560">
        <v>2289.6999999999998</v>
      </c>
      <c r="H560">
        <v>280</v>
      </c>
      <c r="I560">
        <v>39.299999999999997</v>
      </c>
      <c r="J560" s="13">
        <f t="shared" si="32"/>
        <v>0.87761594480643923</v>
      </c>
      <c r="K560" s="10" t="str">
        <f t="shared" si="33"/>
        <v>2026-02</v>
      </c>
      <c r="L560" s="10" t="str">
        <f t="shared" si="34"/>
        <v/>
      </c>
      <c r="M560" s="10" t="str">
        <f t="shared" si="35"/>
        <v/>
      </c>
    </row>
    <row r="561" spans="1:13" x14ac:dyDescent="0.3">
      <c r="A561" t="s">
        <v>5393</v>
      </c>
      <c r="B561" s="7">
        <v>46081</v>
      </c>
      <c r="C561" t="s">
        <v>4827</v>
      </c>
      <c r="D561" t="s">
        <v>4824</v>
      </c>
      <c r="E561" t="s">
        <v>4831</v>
      </c>
      <c r="F561">
        <v>2756</v>
      </c>
      <c r="G561">
        <v>2347.1999999999998</v>
      </c>
      <c r="H561">
        <v>307.2</v>
      </c>
      <c r="I561">
        <v>101.6</v>
      </c>
      <c r="J561" s="13">
        <f t="shared" si="32"/>
        <v>0.85166908563134969</v>
      </c>
      <c r="K561" s="10" t="str">
        <f t="shared" si="33"/>
        <v>2026-02</v>
      </c>
      <c r="L561" s="10" t="str">
        <f t="shared" si="34"/>
        <v/>
      </c>
      <c r="M561" s="10" t="str">
        <f t="shared" si="35"/>
        <v/>
      </c>
    </row>
    <row r="562" spans="1:13" x14ac:dyDescent="0.3">
      <c r="A562" t="s">
        <v>5394</v>
      </c>
      <c r="B562" s="7">
        <v>46083</v>
      </c>
      <c r="C562" t="s">
        <v>4823</v>
      </c>
      <c r="D562" t="s">
        <v>4824</v>
      </c>
      <c r="E562" t="s">
        <v>4838</v>
      </c>
      <c r="F562">
        <v>2705</v>
      </c>
      <c r="G562">
        <v>2299.6999999999998</v>
      </c>
      <c r="H562">
        <v>328.2</v>
      </c>
      <c r="I562">
        <v>77.099999999999994</v>
      </c>
      <c r="J562" s="13">
        <f t="shared" si="32"/>
        <v>0.85016635859519407</v>
      </c>
      <c r="K562" s="10" t="str">
        <f t="shared" si="33"/>
        <v>2026-03</v>
      </c>
      <c r="L562" s="10" t="str">
        <f t="shared" si="34"/>
        <v/>
      </c>
      <c r="M562" s="10" t="str">
        <f t="shared" si="35"/>
        <v/>
      </c>
    </row>
    <row r="563" spans="1:13" x14ac:dyDescent="0.3">
      <c r="A563" t="s">
        <v>5395</v>
      </c>
      <c r="B563" s="7">
        <v>46083</v>
      </c>
      <c r="C563" t="s">
        <v>4827</v>
      </c>
      <c r="D563" t="s">
        <v>4824</v>
      </c>
      <c r="E563" t="s">
        <v>4841</v>
      </c>
      <c r="F563">
        <v>2925</v>
      </c>
      <c r="G563">
        <v>2506.6</v>
      </c>
      <c r="H563">
        <v>374.6</v>
      </c>
      <c r="I563">
        <v>43.8</v>
      </c>
      <c r="J563" s="13">
        <f t="shared" si="32"/>
        <v>0.85695726495726487</v>
      </c>
      <c r="K563" s="10" t="str">
        <f t="shared" si="33"/>
        <v>2026-03</v>
      </c>
      <c r="L563" s="10" t="str">
        <f t="shared" si="34"/>
        <v/>
      </c>
      <c r="M563" s="10" t="str">
        <f t="shared" si="35"/>
        <v/>
      </c>
    </row>
    <row r="564" spans="1:13" x14ac:dyDescent="0.3">
      <c r="A564" t="s">
        <v>5396</v>
      </c>
      <c r="B564" s="7">
        <v>46084</v>
      </c>
      <c r="C564" t="s">
        <v>4823</v>
      </c>
      <c r="D564" t="s">
        <v>4830</v>
      </c>
      <c r="E564" t="s">
        <v>4834</v>
      </c>
      <c r="F564">
        <v>2260</v>
      </c>
      <c r="G564">
        <v>1929.3</v>
      </c>
      <c r="H564">
        <v>222.1</v>
      </c>
      <c r="I564">
        <v>108.6</v>
      </c>
      <c r="J564" s="13">
        <f t="shared" si="32"/>
        <v>0.85367256637168143</v>
      </c>
      <c r="K564" s="10" t="str">
        <f t="shared" si="33"/>
        <v>2026-03</v>
      </c>
      <c r="L564" s="10" t="str">
        <f t="shared" si="34"/>
        <v/>
      </c>
      <c r="M564" s="10" t="str">
        <f t="shared" si="35"/>
        <v/>
      </c>
    </row>
    <row r="565" spans="1:13" x14ac:dyDescent="0.3">
      <c r="A565" t="s">
        <v>5397</v>
      </c>
      <c r="B565" s="7">
        <v>46084</v>
      </c>
      <c r="C565" t="s">
        <v>4827</v>
      </c>
      <c r="D565" t="s">
        <v>4830</v>
      </c>
      <c r="E565" t="s">
        <v>4845</v>
      </c>
      <c r="F565">
        <v>3041</v>
      </c>
      <c r="G565">
        <v>2621.7</v>
      </c>
      <c r="H565">
        <v>327.10000000000002</v>
      </c>
      <c r="I565">
        <v>92.2</v>
      </c>
      <c r="J565" s="13">
        <f t="shared" si="32"/>
        <v>0.86211772443275236</v>
      </c>
      <c r="K565" s="10" t="str">
        <f t="shared" si="33"/>
        <v>2026-03</v>
      </c>
      <c r="L565" s="10" t="str">
        <f t="shared" si="34"/>
        <v/>
      </c>
      <c r="M565" s="10" t="str">
        <f t="shared" si="35"/>
        <v/>
      </c>
    </row>
    <row r="566" spans="1:13" x14ac:dyDescent="0.3">
      <c r="A566" t="s">
        <v>5398</v>
      </c>
      <c r="B566" s="7">
        <v>46085</v>
      </c>
      <c r="C566" t="s">
        <v>4823</v>
      </c>
      <c r="D566" t="s">
        <v>4830</v>
      </c>
      <c r="E566" t="s">
        <v>4834</v>
      </c>
      <c r="F566">
        <v>2718</v>
      </c>
      <c r="G566">
        <v>2383.3000000000002</v>
      </c>
      <c r="H566">
        <v>311.8</v>
      </c>
      <c r="I566">
        <v>22.9</v>
      </c>
      <c r="J566" s="13">
        <f t="shared" si="32"/>
        <v>0.87685798381162627</v>
      </c>
      <c r="K566" s="10" t="str">
        <f t="shared" si="33"/>
        <v>2026-03</v>
      </c>
      <c r="L566" s="10" t="str">
        <f t="shared" si="34"/>
        <v/>
      </c>
      <c r="M566" s="10" t="str">
        <f t="shared" si="35"/>
        <v/>
      </c>
    </row>
    <row r="567" spans="1:13" x14ac:dyDescent="0.3">
      <c r="A567" t="s">
        <v>5399</v>
      </c>
      <c r="B567" s="7">
        <v>46085</v>
      </c>
      <c r="C567" t="s">
        <v>4827</v>
      </c>
      <c r="D567" t="s">
        <v>4824</v>
      </c>
      <c r="E567" t="s">
        <v>4831</v>
      </c>
      <c r="F567">
        <v>2310</v>
      </c>
      <c r="G567">
        <v>1958.4</v>
      </c>
      <c r="H567">
        <v>260</v>
      </c>
      <c r="I567">
        <v>91.6</v>
      </c>
      <c r="J567" s="13">
        <f t="shared" si="32"/>
        <v>0.84779220779220787</v>
      </c>
      <c r="K567" s="10" t="str">
        <f t="shared" si="33"/>
        <v>2026-03</v>
      </c>
      <c r="L567" s="10" t="str">
        <f t="shared" si="34"/>
        <v/>
      </c>
      <c r="M567" s="10" t="str">
        <f t="shared" si="35"/>
        <v/>
      </c>
    </row>
    <row r="568" spans="1:13" x14ac:dyDescent="0.3">
      <c r="A568" t="s">
        <v>5400</v>
      </c>
      <c r="B568" s="7">
        <v>46086</v>
      </c>
      <c r="C568" t="s">
        <v>4823</v>
      </c>
      <c r="D568" t="s">
        <v>4824</v>
      </c>
      <c r="E568" t="s">
        <v>4841</v>
      </c>
      <c r="F568">
        <v>2431</v>
      </c>
      <c r="G568">
        <v>2129.4</v>
      </c>
      <c r="H568">
        <v>288.10000000000002</v>
      </c>
      <c r="I568">
        <v>13.5</v>
      </c>
      <c r="J568" s="13">
        <f t="shared" si="32"/>
        <v>0.87593582887700538</v>
      </c>
      <c r="K568" s="10" t="str">
        <f t="shared" si="33"/>
        <v>2026-03</v>
      </c>
      <c r="L568" s="10" t="str">
        <f t="shared" si="34"/>
        <v/>
      </c>
      <c r="M568" s="10" t="str">
        <f t="shared" si="35"/>
        <v/>
      </c>
    </row>
    <row r="569" spans="1:13" x14ac:dyDescent="0.3">
      <c r="A569" t="s">
        <v>5401</v>
      </c>
      <c r="B569" s="7">
        <v>46086</v>
      </c>
      <c r="C569" t="s">
        <v>4827</v>
      </c>
      <c r="D569" t="s">
        <v>4830</v>
      </c>
      <c r="E569" t="s">
        <v>4828</v>
      </c>
      <c r="F569">
        <v>2515</v>
      </c>
      <c r="G569">
        <v>2189.5</v>
      </c>
      <c r="H569">
        <v>258.5</v>
      </c>
      <c r="I569">
        <v>67</v>
      </c>
      <c r="J569" s="13">
        <f t="shared" si="32"/>
        <v>0.8705765407554672</v>
      </c>
      <c r="K569" s="10" t="str">
        <f t="shared" si="33"/>
        <v>2026-03</v>
      </c>
      <c r="L569" s="10" t="str">
        <f t="shared" si="34"/>
        <v/>
      </c>
      <c r="M569" s="10" t="str">
        <f t="shared" si="35"/>
        <v/>
      </c>
    </row>
    <row r="570" spans="1:13" x14ac:dyDescent="0.3">
      <c r="A570" t="s">
        <v>5402</v>
      </c>
      <c r="B570" s="7">
        <v>46087</v>
      </c>
      <c r="C570" t="s">
        <v>4823</v>
      </c>
      <c r="D570" t="s">
        <v>4824</v>
      </c>
      <c r="E570" t="s">
        <v>4834</v>
      </c>
      <c r="F570">
        <v>2285</v>
      </c>
      <c r="G570">
        <v>1939.9</v>
      </c>
      <c r="H570">
        <v>248.8</v>
      </c>
      <c r="I570">
        <v>96.3</v>
      </c>
      <c r="J570" s="13">
        <f t="shared" si="32"/>
        <v>0.84897155361050336</v>
      </c>
      <c r="K570" s="10" t="str">
        <f t="shared" si="33"/>
        <v>2026-03</v>
      </c>
      <c r="L570" s="10" t="str">
        <f t="shared" si="34"/>
        <v/>
      </c>
      <c r="M570" s="10" t="str">
        <f t="shared" si="35"/>
        <v/>
      </c>
    </row>
    <row r="571" spans="1:13" x14ac:dyDescent="0.3">
      <c r="A571" t="s">
        <v>5403</v>
      </c>
      <c r="B571" s="7">
        <v>46087</v>
      </c>
      <c r="C571" t="s">
        <v>4827</v>
      </c>
      <c r="D571" t="s">
        <v>4824</v>
      </c>
      <c r="E571" t="s">
        <v>4841</v>
      </c>
      <c r="F571">
        <v>1864</v>
      </c>
      <c r="G571">
        <v>1647.5</v>
      </c>
      <c r="H571">
        <v>185.7</v>
      </c>
      <c r="I571">
        <v>30.8</v>
      </c>
      <c r="J571" s="13">
        <f t="shared" si="32"/>
        <v>0.88385193133047213</v>
      </c>
      <c r="K571" s="10" t="str">
        <f t="shared" si="33"/>
        <v>2026-03</v>
      </c>
      <c r="L571" s="10" t="str">
        <f t="shared" si="34"/>
        <v/>
      </c>
      <c r="M571" s="10" t="str">
        <f t="shared" si="35"/>
        <v/>
      </c>
    </row>
    <row r="572" spans="1:13" x14ac:dyDescent="0.3">
      <c r="A572" t="s">
        <v>5404</v>
      </c>
      <c r="B572" s="7">
        <v>46088</v>
      </c>
      <c r="C572" t="s">
        <v>4823</v>
      </c>
      <c r="D572" t="s">
        <v>4830</v>
      </c>
      <c r="E572" t="s">
        <v>4828</v>
      </c>
      <c r="F572">
        <v>3096</v>
      </c>
      <c r="G572">
        <v>2695.6</v>
      </c>
      <c r="H572">
        <v>312.39999999999998</v>
      </c>
      <c r="I572">
        <v>88</v>
      </c>
      <c r="J572" s="13">
        <f t="shared" si="32"/>
        <v>0.87067183462532294</v>
      </c>
      <c r="K572" s="10" t="str">
        <f t="shared" si="33"/>
        <v>2026-03</v>
      </c>
      <c r="L572" s="10" t="str">
        <f t="shared" si="34"/>
        <v/>
      </c>
      <c r="M572" s="10" t="str">
        <f t="shared" si="35"/>
        <v/>
      </c>
    </row>
    <row r="573" spans="1:13" x14ac:dyDescent="0.3">
      <c r="A573" t="s">
        <v>5405</v>
      </c>
      <c r="B573" s="7">
        <v>46088</v>
      </c>
      <c r="C573" t="s">
        <v>4827</v>
      </c>
      <c r="D573" t="s">
        <v>4830</v>
      </c>
      <c r="E573" t="s">
        <v>4831</v>
      </c>
      <c r="F573">
        <v>2641</v>
      </c>
      <c r="G573">
        <v>2319.1999999999998</v>
      </c>
      <c r="H573">
        <v>289.39999999999998</v>
      </c>
      <c r="I573">
        <v>32.4</v>
      </c>
      <c r="J573" s="13">
        <f t="shared" si="32"/>
        <v>0.87815221507004915</v>
      </c>
      <c r="K573" s="10" t="str">
        <f t="shared" si="33"/>
        <v>2026-03</v>
      </c>
      <c r="L573" s="10" t="str">
        <f t="shared" si="34"/>
        <v/>
      </c>
      <c r="M573" s="10" t="str">
        <f t="shared" si="35"/>
        <v/>
      </c>
    </row>
    <row r="574" spans="1:13" x14ac:dyDescent="0.3">
      <c r="A574" t="s">
        <v>5406</v>
      </c>
      <c r="B574" s="7">
        <v>46090</v>
      </c>
      <c r="C574" t="s">
        <v>4823</v>
      </c>
      <c r="D574" t="s">
        <v>4830</v>
      </c>
      <c r="E574" t="s">
        <v>4841</v>
      </c>
      <c r="F574">
        <v>1979</v>
      </c>
      <c r="G574">
        <v>1717.8</v>
      </c>
      <c r="H574">
        <v>212.2</v>
      </c>
      <c r="I574">
        <v>49</v>
      </c>
      <c r="J574" s="13">
        <f t="shared" si="32"/>
        <v>0.86801414855987868</v>
      </c>
      <c r="K574" s="10" t="str">
        <f t="shared" si="33"/>
        <v>2026-03</v>
      </c>
      <c r="L574" s="10" t="str">
        <f t="shared" si="34"/>
        <v/>
      </c>
      <c r="M574" s="10" t="str">
        <f t="shared" si="35"/>
        <v/>
      </c>
    </row>
    <row r="575" spans="1:13" x14ac:dyDescent="0.3">
      <c r="A575" t="s">
        <v>5407</v>
      </c>
      <c r="B575" s="7">
        <v>46090</v>
      </c>
      <c r="C575" t="s">
        <v>4827</v>
      </c>
      <c r="D575" t="s">
        <v>4824</v>
      </c>
      <c r="E575" t="s">
        <v>4841</v>
      </c>
      <c r="F575">
        <v>2796</v>
      </c>
      <c r="G575">
        <v>2447.1999999999998</v>
      </c>
      <c r="H575">
        <v>284</v>
      </c>
      <c r="I575">
        <v>64.8</v>
      </c>
      <c r="J575" s="13">
        <f t="shared" si="32"/>
        <v>0.87525035765379111</v>
      </c>
      <c r="K575" s="10" t="str">
        <f t="shared" si="33"/>
        <v>2026-03</v>
      </c>
      <c r="L575" s="10" t="str">
        <f t="shared" si="34"/>
        <v/>
      </c>
      <c r="M575" s="10" t="str">
        <f t="shared" si="35"/>
        <v/>
      </c>
    </row>
    <row r="576" spans="1:13" x14ac:dyDescent="0.3">
      <c r="A576" t="s">
        <v>5408</v>
      </c>
      <c r="B576" s="7">
        <v>46091</v>
      </c>
      <c r="C576" t="s">
        <v>4823</v>
      </c>
      <c r="D576" t="s">
        <v>4830</v>
      </c>
      <c r="E576" t="s">
        <v>4868</v>
      </c>
      <c r="F576">
        <v>2200</v>
      </c>
      <c r="G576">
        <v>1935.2</v>
      </c>
      <c r="H576">
        <v>241.9</v>
      </c>
      <c r="I576">
        <v>22.9</v>
      </c>
      <c r="J576" s="13">
        <f t="shared" si="32"/>
        <v>0.87963636363636366</v>
      </c>
      <c r="K576" s="10" t="str">
        <f t="shared" si="33"/>
        <v>2026-03</v>
      </c>
      <c r="L576" s="10" t="str">
        <f t="shared" si="34"/>
        <v/>
      </c>
      <c r="M576" s="10" t="str">
        <f t="shared" si="35"/>
        <v/>
      </c>
    </row>
    <row r="577" spans="1:13" x14ac:dyDescent="0.3">
      <c r="A577" t="s">
        <v>5409</v>
      </c>
      <c r="B577" s="7">
        <v>46091</v>
      </c>
      <c r="C577" t="s">
        <v>4827</v>
      </c>
      <c r="D577" t="s">
        <v>4830</v>
      </c>
      <c r="E577" t="s">
        <v>4845</v>
      </c>
      <c r="F577">
        <v>2444</v>
      </c>
      <c r="G577">
        <v>2142.6</v>
      </c>
      <c r="H577">
        <v>305</v>
      </c>
      <c r="I577">
        <v>-3.6</v>
      </c>
      <c r="J577" s="13">
        <f t="shared" si="32"/>
        <v>0.87667757774140753</v>
      </c>
      <c r="K577" s="10" t="str">
        <f t="shared" si="33"/>
        <v>2026-03</v>
      </c>
      <c r="L577" s="10" t="str">
        <f t="shared" si="34"/>
        <v/>
      </c>
      <c r="M577" s="10" t="str">
        <f t="shared" si="35"/>
        <v/>
      </c>
    </row>
    <row r="578" spans="1:13" x14ac:dyDescent="0.3">
      <c r="A578" t="s">
        <v>5410</v>
      </c>
      <c r="B578" s="7">
        <v>46092</v>
      </c>
      <c r="C578" t="s">
        <v>4823</v>
      </c>
      <c r="D578" t="s">
        <v>4824</v>
      </c>
      <c r="E578" t="s">
        <v>4831</v>
      </c>
      <c r="F578">
        <v>2356</v>
      </c>
      <c r="G578">
        <v>2072.5</v>
      </c>
      <c r="H578">
        <v>233.4</v>
      </c>
      <c r="I578">
        <v>50.1</v>
      </c>
      <c r="J578" s="13">
        <f t="shared" si="32"/>
        <v>0.87966893039049232</v>
      </c>
      <c r="K578" s="10" t="str">
        <f t="shared" si="33"/>
        <v>2026-03</v>
      </c>
      <c r="L578" s="10" t="str">
        <f t="shared" si="34"/>
        <v/>
      </c>
      <c r="M578" s="10" t="str">
        <f t="shared" si="35"/>
        <v/>
      </c>
    </row>
    <row r="579" spans="1:13" x14ac:dyDescent="0.3">
      <c r="A579" t="s">
        <v>5411</v>
      </c>
      <c r="B579" s="7">
        <v>46092</v>
      </c>
      <c r="C579" t="s">
        <v>4827</v>
      </c>
      <c r="D579" t="s">
        <v>4830</v>
      </c>
      <c r="E579" t="s">
        <v>4861</v>
      </c>
      <c r="F579">
        <v>1983</v>
      </c>
      <c r="G579">
        <v>1750.7</v>
      </c>
      <c r="H579">
        <v>208.1</v>
      </c>
      <c r="I579">
        <v>24.2</v>
      </c>
      <c r="J579" s="13">
        <f t="shared" si="32"/>
        <v>0.88285426122037325</v>
      </c>
      <c r="K579" s="10" t="str">
        <f t="shared" si="33"/>
        <v>2026-03</v>
      </c>
      <c r="L579" s="10" t="str">
        <f t="shared" si="34"/>
        <v/>
      </c>
      <c r="M579" s="10" t="str">
        <f t="shared" si="35"/>
        <v/>
      </c>
    </row>
    <row r="580" spans="1:13" x14ac:dyDescent="0.3">
      <c r="A580" t="s">
        <v>5412</v>
      </c>
      <c r="B580" s="7">
        <v>46093</v>
      </c>
      <c r="C580" t="s">
        <v>4823</v>
      </c>
      <c r="D580" t="s">
        <v>4830</v>
      </c>
      <c r="E580" t="s">
        <v>4828</v>
      </c>
      <c r="F580">
        <v>2651</v>
      </c>
      <c r="G580">
        <v>2267.5</v>
      </c>
      <c r="H580">
        <v>256</v>
      </c>
      <c r="I580">
        <v>127.5</v>
      </c>
      <c r="J580" s="13">
        <f t="shared" ref="J580:J613" si="36">G580/F580</f>
        <v>0.85533760844964168</v>
      </c>
      <c r="K580" s="10" t="str">
        <f t="shared" ref="K580:K613" si="37">TEXT(B580,"yyyy-mm")</f>
        <v>2026-03</v>
      </c>
      <c r="L580" s="10" t="str">
        <f t="shared" ref="L580:L613" si="38">IF(J580&lt;82%,"FLAG","")</f>
        <v/>
      </c>
      <c r="M580" s="10" t="str">
        <f t="shared" ref="M580:M613" si="39">IF(G580&gt;F580,"FLAG","")</f>
        <v/>
      </c>
    </row>
    <row r="581" spans="1:13" x14ac:dyDescent="0.3">
      <c r="A581" t="s">
        <v>5413</v>
      </c>
      <c r="B581" s="7">
        <v>46093</v>
      </c>
      <c r="C581" t="s">
        <v>4827</v>
      </c>
      <c r="D581" t="s">
        <v>4824</v>
      </c>
      <c r="E581" t="s">
        <v>4828</v>
      </c>
      <c r="F581">
        <v>2619</v>
      </c>
      <c r="G581">
        <v>2259.1999999999998</v>
      </c>
      <c r="H581">
        <v>330.6</v>
      </c>
      <c r="I581">
        <v>29.2</v>
      </c>
      <c r="J581" s="13">
        <f t="shared" si="36"/>
        <v>0.86261932035127908</v>
      </c>
      <c r="K581" s="10" t="str">
        <f t="shared" si="37"/>
        <v>2026-03</v>
      </c>
      <c r="L581" s="10" t="str">
        <f t="shared" si="38"/>
        <v/>
      </c>
      <c r="M581" s="10" t="str">
        <f t="shared" si="39"/>
        <v/>
      </c>
    </row>
    <row r="582" spans="1:13" x14ac:dyDescent="0.3">
      <c r="A582" t="s">
        <v>5414</v>
      </c>
      <c r="B582" s="7">
        <v>46094</v>
      </c>
      <c r="C582" t="s">
        <v>4823</v>
      </c>
      <c r="D582" t="s">
        <v>4824</v>
      </c>
      <c r="E582" t="s">
        <v>4838</v>
      </c>
      <c r="F582">
        <v>1952</v>
      </c>
      <c r="G582">
        <v>1656.3</v>
      </c>
      <c r="H582">
        <v>203.5</v>
      </c>
      <c r="I582">
        <v>92.2</v>
      </c>
      <c r="J582" s="13">
        <f t="shared" si="36"/>
        <v>0.84851434426229511</v>
      </c>
      <c r="K582" s="10" t="str">
        <f t="shared" si="37"/>
        <v>2026-03</v>
      </c>
      <c r="L582" s="10" t="str">
        <f t="shared" si="38"/>
        <v/>
      </c>
      <c r="M582" s="10" t="str">
        <f t="shared" si="39"/>
        <v/>
      </c>
    </row>
    <row r="583" spans="1:13" x14ac:dyDescent="0.3">
      <c r="A583" t="s">
        <v>5415</v>
      </c>
      <c r="B583" s="7">
        <v>46094</v>
      </c>
      <c r="C583" t="s">
        <v>4827</v>
      </c>
      <c r="D583" t="s">
        <v>4830</v>
      </c>
      <c r="E583" t="s">
        <v>4851</v>
      </c>
      <c r="F583">
        <v>1834</v>
      </c>
      <c r="G583">
        <v>1593.4</v>
      </c>
      <c r="H583">
        <v>225.8</v>
      </c>
      <c r="I583">
        <v>14.8</v>
      </c>
      <c r="J583" s="13">
        <f t="shared" si="36"/>
        <v>0.86881134133042537</v>
      </c>
      <c r="K583" s="10" t="str">
        <f t="shared" si="37"/>
        <v>2026-03</v>
      </c>
      <c r="L583" s="10" t="str">
        <f t="shared" si="38"/>
        <v/>
      </c>
      <c r="M583" s="10" t="str">
        <f t="shared" si="39"/>
        <v/>
      </c>
    </row>
    <row r="584" spans="1:13" x14ac:dyDescent="0.3">
      <c r="A584" t="s">
        <v>5416</v>
      </c>
      <c r="B584" s="7">
        <v>46095</v>
      </c>
      <c r="C584" t="s">
        <v>4823</v>
      </c>
      <c r="D584" t="s">
        <v>4830</v>
      </c>
      <c r="E584" t="s">
        <v>4831</v>
      </c>
      <c r="F584">
        <v>3047</v>
      </c>
      <c r="G584">
        <v>2592.6999999999998</v>
      </c>
      <c r="H584">
        <v>393</v>
      </c>
      <c r="I584">
        <v>61.3</v>
      </c>
      <c r="J584" s="13">
        <f t="shared" si="36"/>
        <v>0.85090252707581226</v>
      </c>
      <c r="K584" s="10" t="str">
        <f t="shared" si="37"/>
        <v>2026-03</v>
      </c>
      <c r="L584" s="10" t="str">
        <f t="shared" si="38"/>
        <v/>
      </c>
      <c r="M584" s="10" t="str">
        <f t="shared" si="39"/>
        <v/>
      </c>
    </row>
    <row r="585" spans="1:13" x14ac:dyDescent="0.3">
      <c r="A585" t="s">
        <v>5417</v>
      </c>
      <c r="B585" s="7">
        <v>46095</v>
      </c>
      <c r="C585" t="s">
        <v>4827</v>
      </c>
      <c r="D585" t="s">
        <v>4824</v>
      </c>
      <c r="E585" t="s">
        <v>4845</v>
      </c>
      <c r="F585">
        <v>2000</v>
      </c>
      <c r="G585">
        <v>1720.4</v>
      </c>
      <c r="H585">
        <v>209</v>
      </c>
      <c r="I585">
        <v>70.599999999999994</v>
      </c>
      <c r="J585" s="13">
        <f t="shared" si="36"/>
        <v>0.86020000000000008</v>
      </c>
      <c r="K585" s="10" t="str">
        <f t="shared" si="37"/>
        <v>2026-03</v>
      </c>
      <c r="L585" s="10" t="str">
        <f t="shared" si="38"/>
        <v/>
      </c>
      <c r="M585" s="10" t="str">
        <f t="shared" si="39"/>
        <v/>
      </c>
    </row>
    <row r="586" spans="1:13" x14ac:dyDescent="0.3">
      <c r="A586" t="s">
        <v>5418</v>
      </c>
      <c r="B586" s="7">
        <v>46097</v>
      </c>
      <c r="C586" t="s">
        <v>4823</v>
      </c>
      <c r="D586" t="s">
        <v>4824</v>
      </c>
      <c r="E586" t="s">
        <v>4834</v>
      </c>
      <c r="F586">
        <v>3184</v>
      </c>
      <c r="G586">
        <v>2697.2</v>
      </c>
      <c r="H586">
        <v>380.7</v>
      </c>
      <c r="I586">
        <v>106.1</v>
      </c>
      <c r="J586" s="13">
        <f t="shared" si="36"/>
        <v>0.84711055276381908</v>
      </c>
      <c r="K586" s="10" t="str">
        <f t="shared" si="37"/>
        <v>2026-03</v>
      </c>
      <c r="L586" s="10" t="str">
        <f t="shared" si="38"/>
        <v/>
      </c>
      <c r="M586" s="10" t="str">
        <f t="shared" si="39"/>
        <v/>
      </c>
    </row>
    <row r="587" spans="1:13" x14ac:dyDescent="0.3">
      <c r="A587" t="s">
        <v>5419</v>
      </c>
      <c r="B587" s="7">
        <v>46097</v>
      </c>
      <c r="C587" t="s">
        <v>4827</v>
      </c>
      <c r="D587" t="s">
        <v>4824</v>
      </c>
      <c r="E587" t="s">
        <v>4838</v>
      </c>
      <c r="F587">
        <v>3079</v>
      </c>
      <c r="G587">
        <v>2623.5</v>
      </c>
      <c r="H587">
        <v>365.4</v>
      </c>
      <c r="I587">
        <v>90.1</v>
      </c>
      <c r="J587" s="13">
        <f t="shared" si="36"/>
        <v>0.85206235790841178</v>
      </c>
      <c r="K587" s="10" t="str">
        <f t="shared" si="37"/>
        <v>2026-03</v>
      </c>
      <c r="L587" s="10" t="str">
        <f t="shared" si="38"/>
        <v/>
      </c>
      <c r="M587" s="10" t="str">
        <f t="shared" si="39"/>
        <v/>
      </c>
    </row>
    <row r="588" spans="1:13" x14ac:dyDescent="0.3">
      <c r="A588" t="s">
        <v>5420</v>
      </c>
      <c r="B588" s="7">
        <v>46098</v>
      </c>
      <c r="C588" t="s">
        <v>4823</v>
      </c>
      <c r="D588" t="s">
        <v>4824</v>
      </c>
      <c r="E588" t="s">
        <v>4828</v>
      </c>
      <c r="F588">
        <v>3142</v>
      </c>
      <c r="G588">
        <v>2676.7</v>
      </c>
      <c r="H588">
        <v>368.3</v>
      </c>
      <c r="I588">
        <v>97</v>
      </c>
      <c r="J588" s="13">
        <f t="shared" si="36"/>
        <v>0.85190961171228508</v>
      </c>
      <c r="K588" s="10" t="str">
        <f t="shared" si="37"/>
        <v>2026-03</v>
      </c>
      <c r="L588" s="10" t="str">
        <f t="shared" si="38"/>
        <v/>
      </c>
      <c r="M588" s="10" t="str">
        <f t="shared" si="39"/>
        <v/>
      </c>
    </row>
    <row r="589" spans="1:13" x14ac:dyDescent="0.3">
      <c r="A589" t="s">
        <v>5421</v>
      </c>
      <c r="B589" s="7">
        <v>46098</v>
      </c>
      <c r="C589" t="s">
        <v>4827</v>
      </c>
      <c r="D589" t="s">
        <v>4830</v>
      </c>
      <c r="E589" t="s">
        <v>4845</v>
      </c>
      <c r="F589">
        <v>3060</v>
      </c>
      <c r="G589">
        <v>2637</v>
      </c>
      <c r="H589">
        <v>367.2</v>
      </c>
      <c r="I589">
        <v>55.8</v>
      </c>
      <c r="J589" s="13">
        <f t="shared" si="36"/>
        <v>0.86176470588235299</v>
      </c>
      <c r="K589" s="10" t="str">
        <f t="shared" si="37"/>
        <v>2026-03</v>
      </c>
      <c r="L589" s="10" t="str">
        <f t="shared" si="38"/>
        <v/>
      </c>
      <c r="M589" s="10" t="str">
        <f t="shared" si="39"/>
        <v/>
      </c>
    </row>
    <row r="590" spans="1:13" x14ac:dyDescent="0.3">
      <c r="A590" t="s">
        <v>5422</v>
      </c>
      <c r="B590" s="7">
        <v>46099</v>
      </c>
      <c r="C590" t="s">
        <v>4823</v>
      </c>
      <c r="D590" t="s">
        <v>4830</v>
      </c>
      <c r="E590" t="s">
        <v>4834</v>
      </c>
      <c r="F590">
        <v>2447</v>
      </c>
      <c r="G590">
        <v>2112</v>
      </c>
      <c r="H590">
        <v>276.8</v>
      </c>
      <c r="I590">
        <v>58.2</v>
      </c>
      <c r="J590" s="13">
        <f t="shared" si="36"/>
        <v>0.86309767061708209</v>
      </c>
      <c r="K590" s="10" t="str">
        <f t="shared" si="37"/>
        <v>2026-03</v>
      </c>
      <c r="L590" s="10" t="str">
        <f t="shared" si="38"/>
        <v/>
      </c>
      <c r="M590" s="10" t="str">
        <f t="shared" si="39"/>
        <v/>
      </c>
    </row>
    <row r="591" spans="1:13" x14ac:dyDescent="0.3">
      <c r="A591" t="s">
        <v>5423</v>
      </c>
      <c r="B591" s="7">
        <v>46099</v>
      </c>
      <c r="C591" t="s">
        <v>4827</v>
      </c>
      <c r="D591" t="s">
        <v>4830</v>
      </c>
      <c r="E591" t="s">
        <v>4845</v>
      </c>
      <c r="F591">
        <v>2829</v>
      </c>
      <c r="G591">
        <v>2424.8000000000002</v>
      </c>
      <c r="H591">
        <v>308.8</v>
      </c>
      <c r="I591">
        <v>95.4</v>
      </c>
      <c r="J591" s="13">
        <f t="shared" si="36"/>
        <v>0.85712265818310363</v>
      </c>
      <c r="K591" s="10" t="str">
        <f t="shared" si="37"/>
        <v>2026-03</v>
      </c>
      <c r="L591" s="10" t="str">
        <f t="shared" si="38"/>
        <v/>
      </c>
      <c r="M591" s="10" t="str">
        <f t="shared" si="39"/>
        <v/>
      </c>
    </row>
    <row r="592" spans="1:13" x14ac:dyDescent="0.3">
      <c r="A592" t="s">
        <v>5424</v>
      </c>
      <c r="B592" s="7">
        <v>46100</v>
      </c>
      <c r="C592" t="s">
        <v>4823</v>
      </c>
      <c r="D592" t="s">
        <v>4824</v>
      </c>
      <c r="E592" t="s">
        <v>4841</v>
      </c>
      <c r="F592">
        <v>2878</v>
      </c>
      <c r="G592">
        <v>2531</v>
      </c>
      <c r="H592">
        <v>306.10000000000002</v>
      </c>
      <c r="I592">
        <v>40.9</v>
      </c>
      <c r="J592" s="13">
        <f t="shared" si="36"/>
        <v>0.87943015983321748</v>
      </c>
      <c r="K592" s="10" t="str">
        <f t="shared" si="37"/>
        <v>2026-03</v>
      </c>
      <c r="L592" s="10" t="str">
        <f t="shared" si="38"/>
        <v/>
      </c>
      <c r="M592" s="10" t="str">
        <f t="shared" si="39"/>
        <v/>
      </c>
    </row>
    <row r="593" spans="1:13" x14ac:dyDescent="0.3">
      <c r="A593" t="s">
        <v>5425</v>
      </c>
      <c r="B593" s="7">
        <v>46100</v>
      </c>
      <c r="C593" t="s">
        <v>4827</v>
      </c>
      <c r="D593" t="s">
        <v>4824</v>
      </c>
      <c r="E593" t="s">
        <v>4845</v>
      </c>
      <c r="F593">
        <v>2715</v>
      </c>
      <c r="G593">
        <v>2332.8000000000002</v>
      </c>
      <c r="H593">
        <v>330.6</v>
      </c>
      <c r="I593">
        <v>51.6</v>
      </c>
      <c r="J593" s="13">
        <f t="shared" si="36"/>
        <v>0.85922651933701666</v>
      </c>
      <c r="K593" s="10" t="str">
        <f t="shared" si="37"/>
        <v>2026-03</v>
      </c>
      <c r="L593" s="10" t="str">
        <f t="shared" si="38"/>
        <v/>
      </c>
      <c r="M593" s="10" t="str">
        <f t="shared" si="39"/>
        <v/>
      </c>
    </row>
    <row r="594" spans="1:13" x14ac:dyDescent="0.3">
      <c r="A594" t="s">
        <v>5426</v>
      </c>
      <c r="B594" s="7">
        <v>46101</v>
      </c>
      <c r="C594" t="s">
        <v>4823</v>
      </c>
      <c r="D594" t="s">
        <v>4830</v>
      </c>
      <c r="E594" t="s">
        <v>4828</v>
      </c>
      <c r="F594">
        <v>2825</v>
      </c>
      <c r="G594">
        <v>2421</v>
      </c>
      <c r="H594">
        <v>323.39999999999998</v>
      </c>
      <c r="I594">
        <v>80.599999999999994</v>
      </c>
      <c r="J594" s="13">
        <f t="shared" si="36"/>
        <v>0.85699115044247787</v>
      </c>
      <c r="K594" s="10" t="str">
        <f t="shared" si="37"/>
        <v>2026-03</v>
      </c>
      <c r="L594" s="10" t="str">
        <f t="shared" si="38"/>
        <v/>
      </c>
      <c r="M594" s="10" t="str">
        <f t="shared" si="39"/>
        <v/>
      </c>
    </row>
    <row r="595" spans="1:13" x14ac:dyDescent="0.3">
      <c r="A595" t="s">
        <v>5427</v>
      </c>
      <c r="B595" s="7">
        <v>46101</v>
      </c>
      <c r="C595" t="s">
        <v>4827</v>
      </c>
      <c r="D595" t="s">
        <v>4830</v>
      </c>
      <c r="E595" t="s">
        <v>4828</v>
      </c>
      <c r="F595">
        <v>2838</v>
      </c>
      <c r="G595">
        <v>2442.5</v>
      </c>
      <c r="H595">
        <v>309.89999999999998</v>
      </c>
      <c r="I595">
        <v>85.6</v>
      </c>
      <c r="J595" s="13">
        <f t="shared" si="36"/>
        <v>0.86064129668780831</v>
      </c>
      <c r="K595" s="10" t="str">
        <f t="shared" si="37"/>
        <v>2026-03</v>
      </c>
      <c r="L595" s="10" t="str">
        <f t="shared" si="38"/>
        <v/>
      </c>
      <c r="M595" s="10" t="str">
        <f t="shared" si="39"/>
        <v/>
      </c>
    </row>
    <row r="596" spans="1:13" x14ac:dyDescent="0.3">
      <c r="A596" t="s">
        <v>5428</v>
      </c>
      <c r="B596" s="7">
        <v>46102</v>
      </c>
      <c r="C596" t="s">
        <v>4823</v>
      </c>
      <c r="D596" t="s">
        <v>4824</v>
      </c>
      <c r="E596" t="s">
        <v>4861</v>
      </c>
      <c r="F596">
        <v>3189</v>
      </c>
      <c r="G596">
        <v>2821.4</v>
      </c>
      <c r="H596">
        <v>414.5</v>
      </c>
      <c r="I596">
        <v>-46.9</v>
      </c>
      <c r="J596" s="13">
        <f t="shared" si="36"/>
        <v>0.88472875509564131</v>
      </c>
      <c r="K596" s="10" t="str">
        <f t="shared" si="37"/>
        <v>2026-03</v>
      </c>
      <c r="L596" s="10" t="str">
        <f t="shared" si="38"/>
        <v/>
      </c>
      <c r="M596" s="10" t="str">
        <f t="shared" si="39"/>
        <v/>
      </c>
    </row>
    <row r="597" spans="1:13" x14ac:dyDescent="0.3">
      <c r="A597" t="s">
        <v>5429</v>
      </c>
      <c r="B597" s="7">
        <v>46102</v>
      </c>
      <c r="C597" t="s">
        <v>4827</v>
      </c>
      <c r="D597" t="s">
        <v>4830</v>
      </c>
      <c r="E597" t="s">
        <v>4851</v>
      </c>
      <c r="F597">
        <v>3055</v>
      </c>
      <c r="G597">
        <v>2690.4</v>
      </c>
      <c r="H597">
        <v>365.7</v>
      </c>
      <c r="I597">
        <v>-1.1000000000000001</v>
      </c>
      <c r="J597" s="13">
        <f t="shared" si="36"/>
        <v>0.88065466448445173</v>
      </c>
      <c r="K597" s="10" t="str">
        <f t="shared" si="37"/>
        <v>2026-03</v>
      </c>
      <c r="L597" s="10" t="str">
        <f t="shared" si="38"/>
        <v/>
      </c>
      <c r="M597" s="10" t="str">
        <f t="shared" si="39"/>
        <v/>
      </c>
    </row>
    <row r="598" spans="1:13" x14ac:dyDescent="0.3">
      <c r="A598" t="s">
        <v>5430</v>
      </c>
      <c r="B598" s="7">
        <v>46104</v>
      </c>
      <c r="C598" t="s">
        <v>4823</v>
      </c>
      <c r="D598" t="s">
        <v>4830</v>
      </c>
      <c r="E598" t="s">
        <v>4851</v>
      </c>
      <c r="F598">
        <v>2795</v>
      </c>
      <c r="G598">
        <v>2365.1999999999998</v>
      </c>
      <c r="H598">
        <v>352.5</v>
      </c>
      <c r="I598">
        <v>77.3</v>
      </c>
      <c r="J598" s="13">
        <f t="shared" si="36"/>
        <v>0.8462254025044722</v>
      </c>
      <c r="K598" s="10" t="str">
        <f t="shared" si="37"/>
        <v>2026-03</v>
      </c>
      <c r="L598" s="10" t="str">
        <f t="shared" si="38"/>
        <v/>
      </c>
      <c r="M598" s="10" t="str">
        <f t="shared" si="39"/>
        <v/>
      </c>
    </row>
    <row r="599" spans="1:13" x14ac:dyDescent="0.3">
      <c r="A599" t="s">
        <v>5431</v>
      </c>
      <c r="B599" s="7">
        <v>46104</v>
      </c>
      <c r="C599" t="s">
        <v>4827</v>
      </c>
      <c r="D599" t="s">
        <v>4824</v>
      </c>
      <c r="E599" t="s">
        <v>4838</v>
      </c>
      <c r="F599">
        <v>2303</v>
      </c>
      <c r="G599">
        <v>2034</v>
      </c>
      <c r="H599">
        <v>263.60000000000002</v>
      </c>
      <c r="I599">
        <v>5.4</v>
      </c>
      <c r="J599" s="13">
        <f t="shared" si="36"/>
        <v>0.88319583152409897</v>
      </c>
      <c r="K599" s="10" t="str">
        <f t="shared" si="37"/>
        <v>2026-03</v>
      </c>
      <c r="L599" s="10" t="str">
        <f t="shared" si="38"/>
        <v/>
      </c>
      <c r="M599" s="10" t="str">
        <f t="shared" si="39"/>
        <v/>
      </c>
    </row>
    <row r="600" spans="1:13" x14ac:dyDescent="0.3">
      <c r="A600" t="s">
        <v>5432</v>
      </c>
      <c r="B600" s="7">
        <v>46105</v>
      </c>
      <c r="C600" t="s">
        <v>4823</v>
      </c>
      <c r="D600" t="s">
        <v>4824</v>
      </c>
      <c r="E600" t="s">
        <v>4831</v>
      </c>
      <c r="F600">
        <v>2779</v>
      </c>
      <c r="G600">
        <v>2363.6</v>
      </c>
      <c r="H600">
        <v>326.2</v>
      </c>
      <c r="I600">
        <v>89.2</v>
      </c>
      <c r="J600" s="13">
        <f t="shared" si="36"/>
        <v>0.85052177042101473</v>
      </c>
      <c r="K600" s="10" t="str">
        <f t="shared" si="37"/>
        <v>2026-03</v>
      </c>
      <c r="L600" s="10" t="str">
        <f t="shared" si="38"/>
        <v/>
      </c>
      <c r="M600" s="10" t="str">
        <f t="shared" si="39"/>
        <v/>
      </c>
    </row>
    <row r="601" spans="1:13" x14ac:dyDescent="0.3">
      <c r="A601" t="s">
        <v>5433</v>
      </c>
      <c r="B601" s="7">
        <v>46105</v>
      </c>
      <c r="C601" t="s">
        <v>4827</v>
      </c>
      <c r="D601" t="s">
        <v>4824</v>
      </c>
      <c r="E601" t="s">
        <v>4825</v>
      </c>
      <c r="F601">
        <v>2762</v>
      </c>
      <c r="G601">
        <v>2426.9</v>
      </c>
      <c r="H601">
        <v>271.7</v>
      </c>
      <c r="I601">
        <v>63.4</v>
      </c>
      <c r="J601" s="13">
        <f t="shared" si="36"/>
        <v>0.87867487328023175</v>
      </c>
      <c r="K601" s="10" t="str">
        <f t="shared" si="37"/>
        <v>2026-03</v>
      </c>
      <c r="L601" s="10" t="str">
        <f t="shared" si="38"/>
        <v/>
      </c>
      <c r="M601" s="10" t="str">
        <f t="shared" si="39"/>
        <v/>
      </c>
    </row>
    <row r="602" spans="1:13" x14ac:dyDescent="0.3">
      <c r="A602" t="s">
        <v>5434</v>
      </c>
      <c r="B602" s="7">
        <v>46106</v>
      </c>
      <c r="C602" t="s">
        <v>4823</v>
      </c>
      <c r="D602" t="s">
        <v>4830</v>
      </c>
      <c r="E602" t="s">
        <v>4851</v>
      </c>
      <c r="F602">
        <v>2429</v>
      </c>
      <c r="G602">
        <v>2079.8000000000002</v>
      </c>
      <c r="H602">
        <v>258.8</v>
      </c>
      <c r="I602">
        <v>90.4</v>
      </c>
      <c r="J602" s="13">
        <f t="shared" si="36"/>
        <v>0.85623713462330187</v>
      </c>
      <c r="K602" s="10" t="str">
        <f t="shared" si="37"/>
        <v>2026-03</v>
      </c>
      <c r="L602" s="10" t="str">
        <f t="shared" si="38"/>
        <v/>
      </c>
      <c r="M602" s="10" t="str">
        <f t="shared" si="39"/>
        <v/>
      </c>
    </row>
    <row r="603" spans="1:13" x14ac:dyDescent="0.3">
      <c r="A603" t="s">
        <v>5435</v>
      </c>
      <c r="B603" s="7">
        <v>46106</v>
      </c>
      <c r="C603" t="s">
        <v>4827</v>
      </c>
      <c r="D603" t="s">
        <v>4830</v>
      </c>
      <c r="E603" t="s">
        <v>4838</v>
      </c>
      <c r="F603">
        <v>2117</v>
      </c>
      <c r="G603">
        <v>1803.1</v>
      </c>
      <c r="H603">
        <v>264.5</v>
      </c>
      <c r="I603">
        <v>49.4</v>
      </c>
      <c r="J603" s="13">
        <f t="shared" si="36"/>
        <v>0.85172413793103441</v>
      </c>
      <c r="K603" s="10" t="str">
        <f t="shared" si="37"/>
        <v>2026-03</v>
      </c>
      <c r="L603" s="10" t="str">
        <f t="shared" si="38"/>
        <v/>
      </c>
      <c r="M603" s="10" t="str">
        <f t="shared" si="39"/>
        <v/>
      </c>
    </row>
    <row r="604" spans="1:13" x14ac:dyDescent="0.3">
      <c r="A604" t="s">
        <v>5436</v>
      </c>
      <c r="B604" s="7">
        <v>46107</v>
      </c>
      <c r="C604" t="s">
        <v>4823</v>
      </c>
      <c r="D604" t="s">
        <v>4830</v>
      </c>
      <c r="E604" t="s">
        <v>4868</v>
      </c>
      <c r="F604">
        <v>2320</v>
      </c>
      <c r="G604">
        <v>1974</v>
      </c>
      <c r="H604">
        <v>252.6</v>
      </c>
      <c r="I604">
        <v>93.4</v>
      </c>
      <c r="J604" s="13">
        <f t="shared" si="36"/>
        <v>0.85086206896551719</v>
      </c>
      <c r="K604" s="10" t="str">
        <f t="shared" si="37"/>
        <v>2026-03</v>
      </c>
      <c r="L604" s="10" t="str">
        <f t="shared" si="38"/>
        <v/>
      </c>
      <c r="M604" s="10" t="str">
        <f t="shared" si="39"/>
        <v/>
      </c>
    </row>
    <row r="605" spans="1:13" x14ac:dyDescent="0.3">
      <c r="A605" t="s">
        <v>5437</v>
      </c>
      <c r="B605" s="7">
        <v>46107</v>
      </c>
      <c r="C605" t="s">
        <v>4827</v>
      </c>
      <c r="D605" t="s">
        <v>4824</v>
      </c>
      <c r="E605" t="s">
        <v>4828</v>
      </c>
      <c r="F605">
        <v>2661</v>
      </c>
      <c r="G605">
        <v>2281.6</v>
      </c>
      <c r="H605">
        <v>336.3</v>
      </c>
      <c r="I605">
        <v>43.1</v>
      </c>
      <c r="J605" s="13">
        <f t="shared" si="36"/>
        <v>0.8574220217963171</v>
      </c>
      <c r="K605" s="10" t="str">
        <f t="shared" si="37"/>
        <v>2026-03</v>
      </c>
      <c r="L605" s="10" t="str">
        <f t="shared" si="38"/>
        <v/>
      </c>
      <c r="M605" s="10" t="str">
        <f t="shared" si="39"/>
        <v/>
      </c>
    </row>
    <row r="606" spans="1:13" x14ac:dyDescent="0.3">
      <c r="A606" t="s">
        <v>5438</v>
      </c>
      <c r="B606" s="7">
        <v>46108</v>
      </c>
      <c r="C606" t="s">
        <v>4823</v>
      </c>
      <c r="D606" t="s">
        <v>4824</v>
      </c>
      <c r="E606" t="s">
        <v>4831</v>
      </c>
      <c r="F606">
        <v>2331</v>
      </c>
      <c r="G606">
        <v>2024.5</v>
      </c>
      <c r="H606">
        <v>296.10000000000002</v>
      </c>
      <c r="I606">
        <v>10.4</v>
      </c>
      <c r="J606" s="13">
        <f t="shared" si="36"/>
        <v>0.86851136851136856</v>
      </c>
      <c r="K606" s="10" t="str">
        <f t="shared" si="37"/>
        <v>2026-03</v>
      </c>
      <c r="L606" s="10" t="str">
        <f t="shared" si="38"/>
        <v/>
      </c>
      <c r="M606" s="10" t="str">
        <f t="shared" si="39"/>
        <v/>
      </c>
    </row>
    <row r="607" spans="1:13" x14ac:dyDescent="0.3">
      <c r="A607" t="s">
        <v>5439</v>
      </c>
      <c r="B607" s="7">
        <v>46108</v>
      </c>
      <c r="C607" t="s">
        <v>4827</v>
      </c>
      <c r="D607" t="s">
        <v>4824</v>
      </c>
      <c r="E607" t="s">
        <v>4861</v>
      </c>
      <c r="F607">
        <v>2128</v>
      </c>
      <c r="G607">
        <v>1829.8</v>
      </c>
      <c r="H607">
        <v>239.2</v>
      </c>
      <c r="I607">
        <v>59</v>
      </c>
      <c r="J607" s="13">
        <f t="shared" si="36"/>
        <v>0.8598684210526315</v>
      </c>
      <c r="K607" s="10" t="str">
        <f t="shared" si="37"/>
        <v>2026-03</v>
      </c>
      <c r="L607" s="10" t="str">
        <f t="shared" si="38"/>
        <v/>
      </c>
      <c r="M607" s="10" t="str">
        <f t="shared" si="39"/>
        <v/>
      </c>
    </row>
    <row r="608" spans="1:13" x14ac:dyDescent="0.3">
      <c r="A608" t="s">
        <v>5440</v>
      </c>
      <c r="B608" s="7">
        <v>46109</v>
      </c>
      <c r="C608" t="s">
        <v>4823</v>
      </c>
      <c r="D608" t="s">
        <v>4830</v>
      </c>
      <c r="E608" t="s">
        <v>4851</v>
      </c>
      <c r="F608">
        <v>1990</v>
      </c>
      <c r="G608">
        <v>1697.4</v>
      </c>
      <c r="H608">
        <v>206.6</v>
      </c>
      <c r="I608">
        <v>86</v>
      </c>
      <c r="J608" s="13">
        <f t="shared" si="36"/>
        <v>0.85296482412060304</v>
      </c>
      <c r="K608" s="10" t="str">
        <f t="shared" si="37"/>
        <v>2026-03</v>
      </c>
      <c r="L608" s="10" t="str">
        <f t="shared" si="38"/>
        <v/>
      </c>
      <c r="M608" s="10" t="str">
        <f t="shared" si="39"/>
        <v/>
      </c>
    </row>
    <row r="609" spans="1:13" x14ac:dyDescent="0.3">
      <c r="A609" t="s">
        <v>5441</v>
      </c>
      <c r="B609" s="7">
        <v>46109</v>
      </c>
      <c r="C609" t="s">
        <v>4827</v>
      </c>
      <c r="D609" t="s">
        <v>4824</v>
      </c>
      <c r="E609" t="s">
        <v>4825</v>
      </c>
      <c r="F609">
        <v>2606</v>
      </c>
      <c r="G609">
        <v>2265.1999999999998</v>
      </c>
      <c r="H609">
        <v>249.4</v>
      </c>
      <c r="I609">
        <v>91.4</v>
      </c>
      <c r="J609" s="13">
        <f t="shared" si="36"/>
        <v>0.86922486569455093</v>
      </c>
      <c r="K609" s="10" t="str">
        <f t="shared" si="37"/>
        <v>2026-03</v>
      </c>
      <c r="L609" s="10" t="str">
        <f t="shared" si="38"/>
        <v/>
      </c>
      <c r="M609" s="10" t="str">
        <f t="shared" si="39"/>
        <v/>
      </c>
    </row>
    <row r="610" spans="1:13" x14ac:dyDescent="0.3">
      <c r="A610" t="s">
        <v>5442</v>
      </c>
      <c r="B610" s="7">
        <v>46111</v>
      </c>
      <c r="C610" t="s">
        <v>4823</v>
      </c>
      <c r="D610" t="s">
        <v>4824</v>
      </c>
      <c r="E610" t="s">
        <v>4841</v>
      </c>
      <c r="F610">
        <v>2246</v>
      </c>
      <c r="G610">
        <v>1986.5</v>
      </c>
      <c r="H610">
        <v>238.2</v>
      </c>
      <c r="I610">
        <v>21.3</v>
      </c>
      <c r="J610" s="13">
        <f t="shared" si="36"/>
        <v>0.88446126447016915</v>
      </c>
      <c r="K610" s="10" t="str">
        <f t="shared" si="37"/>
        <v>2026-03</v>
      </c>
      <c r="L610" s="10" t="str">
        <f t="shared" si="38"/>
        <v/>
      </c>
      <c r="M610" s="10" t="str">
        <f t="shared" si="39"/>
        <v/>
      </c>
    </row>
    <row r="611" spans="1:13" x14ac:dyDescent="0.3">
      <c r="A611" t="s">
        <v>5443</v>
      </c>
      <c r="B611" s="7">
        <v>46111</v>
      </c>
      <c r="C611" t="s">
        <v>4827</v>
      </c>
      <c r="D611" t="s">
        <v>4830</v>
      </c>
      <c r="E611" t="s">
        <v>4838</v>
      </c>
      <c r="F611">
        <v>2623</v>
      </c>
      <c r="G611">
        <v>2266.1999999999998</v>
      </c>
      <c r="H611">
        <v>312.7</v>
      </c>
      <c r="I611">
        <v>44.1</v>
      </c>
      <c r="J611" s="13">
        <f t="shared" si="36"/>
        <v>0.86397255051467781</v>
      </c>
      <c r="K611" s="10" t="str">
        <f t="shared" si="37"/>
        <v>2026-03</v>
      </c>
      <c r="L611" s="10" t="str">
        <f t="shared" si="38"/>
        <v/>
      </c>
      <c r="M611" s="10" t="str">
        <f t="shared" si="39"/>
        <v/>
      </c>
    </row>
    <row r="612" spans="1:13" x14ac:dyDescent="0.3">
      <c r="A612" t="s">
        <v>5444</v>
      </c>
      <c r="B612" s="7">
        <v>46112</v>
      </c>
      <c r="C612" t="s">
        <v>4823</v>
      </c>
      <c r="D612" t="s">
        <v>4830</v>
      </c>
      <c r="E612" t="s">
        <v>4831</v>
      </c>
      <c r="F612">
        <v>2737</v>
      </c>
      <c r="G612">
        <v>2389.3000000000002</v>
      </c>
      <c r="H612">
        <v>332.4</v>
      </c>
      <c r="I612">
        <v>15.3</v>
      </c>
      <c r="J612" s="13">
        <f t="shared" si="36"/>
        <v>0.87296309828279139</v>
      </c>
      <c r="K612" s="10" t="str">
        <f t="shared" si="37"/>
        <v>2026-03</v>
      </c>
      <c r="L612" s="10" t="str">
        <f t="shared" si="38"/>
        <v/>
      </c>
      <c r="M612" s="10" t="str">
        <f t="shared" si="39"/>
        <v/>
      </c>
    </row>
    <row r="613" spans="1:13" x14ac:dyDescent="0.3">
      <c r="A613" t="s">
        <v>5445</v>
      </c>
      <c r="B613" s="7">
        <v>46112</v>
      </c>
      <c r="C613" t="s">
        <v>4827</v>
      </c>
      <c r="D613" t="s">
        <v>4824</v>
      </c>
      <c r="E613" t="s">
        <v>4861</v>
      </c>
      <c r="F613">
        <v>2856</v>
      </c>
      <c r="G613">
        <v>2433.9</v>
      </c>
      <c r="H613">
        <v>371.2</v>
      </c>
      <c r="I613">
        <v>50.9</v>
      </c>
      <c r="J613" s="13">
        <f t="shared" si="36"/>
        <v>0.85220588235294126</v>
      </c>
      <c r="K613" s="10" t="str">
        <f t="shared" si="37"/>
        <v>2026-03</v>
      </c>
      <c r="L613" s="10" t="str">
        <f t="shared" si="38"/>
        <v/>
      </c>
      <c r="M613" s="10" t="str">
        <f t="shared" si="39"/>
        <v/>
      </c>
    </row>
  </sheetData>
  <autoFilter ref="A3:M613" xr:uid="{00000000-0009-0000-0000-00000B000000}"/>
  <conditionalFormatting sqref="J4:J613">
    <cfRule type="colorScale" priority="3">
      <colorScale>
        <cfvo type="num" val="0.76"/>
        <cfvo type="num" val="0.85"/>
        <cfvo type="num" val="0.89"/>
        <color rgb="FFF8696B"/>
        <color rgb="FFFFEB84"/>
        <color rgb="FF63BE7B"/>
      </colorScale>
    </cfRule>
  </conditionalFormatting>
  <conditionalFormatting sqref="L4:M613">
    <cfRule type="cellIs" dxfId="2" priority="1" operator="equal">
      <formula>"FLAG"</formula>
    </cfRule>
  </conditionalFormatting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5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0" customWidth="1"/>
    <col min="2" max="3" width="21" customWidth="1"/>
    <col min="4" max="5" width="24" customWidth="1"/>
    <col min="6" max="6" width="11" customWidth="1"/>
    <col min="7" max="7" width="38" customWidth="1"/>
    <col min="8" max="8" width="12" customWidth="1"/>
    <col min="9" max="9" width="13" customWidth="1"/>
    <col min="10" max="10" width="8" customWidth="1"/>
    <col min="11" max="12" width="14" customWidth="1"/>
    <col min="13" max="13" width="8" customWidth="1"/>
    <col min="14" max="16" width="14" customWidth="1"/>
    <col min="17" max="17" width="8" customWidth="1"/>
  </cols>
  <sheetData>
    <row r="1" spans="1:17" ht="15.6" x14ac:dyDescent="0.3">
      <c r="A1" s="6" t="s">
        <v>5446</v>
      </c>
    </row>
    <row r="2" spans="1:17" x14ac:dyDescent="0.3">
      <c r="A2" s="2" t="s">
        <v>1525</v>
      </c>
    </row>
    <row r="3" spans="1:17" ht="31.95" customHeight="1" x14ac:dyDescent="0.3">
      <c r="A3" s="8" t="s">
        <v>5447</v>
      </c>
      <c r="B3" s="8" t="s">
        <v>5448</v>
      </c>
      <c r="C3" s="8" t="s">
        <v>5449</v>
      </c>
      <c r="D3" s="8" t="s">
        <v>5450</v>
      </c>
      <c r="E3" s="8" t="s">
        <v>5451</v>
      </c>
      <c r="F3" s="8" t="s">
        <v>4331</v>
      </c>
      <c r="G3" s="8" t="s">
        <v>5452</v>
      </c>
      <c r="H3" s="8" t="s">
        <v>3022</v>
      </c>
      <c r="I3" s="8" t="s">
        <v>186</v>
      </c>
      <c r="J3" s="9" t="s">
        <v>5453</v>
      </c>
      <c r="K3" s="9" t="s">
        <v>5454</v>
      </c>
      <c r="L3" s="9" t="s">
        <v>77</v>
      </c>
      <c r="M3" s="9" t="s">
        <v>5455</v>
      </c>
      <c r="N3" s="9" t="s">
        <v>5456</v>
      </c>
      <c r="O3" s="9" t="s">
        <v>5457</v>
      </c>
      <c r="P3" s="9" t="s">
        <v>5458</v>
      </c>
      <c r="Q3" s="9" t="s">
        <v>4340</v>
      </c>
    </row>
    <row r="4" spans="1:17" x14ac:dyDescent="0.3">
      <c r="A4" t="s">
        <v>5459</v>
      </c>
      <c r="B4" s="7">
        <v>45831</v>
      </c>
      <c r="C4" s="14">
        <v>45831.580706018518</v>
      </c>
      <c r="D4" t="s">
        <v>5460</v>
      </c>
      <c r="E4" t="s">
        <v>5461</v>
      </c>
      <c r="F4">
        <v>144962.57999999999</v>
      </c>
      <c r="G4" t="s">
        <v>5462</v>
      </c>
      <c r="H4" t="s">
        <v>1552</v>
      </c>
      <c r="I4" t="s">
        <v>5463</v>
      </c>
      <c r="J4" s="10">
        <f t="shared" ref="J4:J67" si="0">HOUR(C4)</f>
        <v>13</v>
      </c>
      <c r="K4" s="10" t="str">
        <f t="shared" ref="K4:K67" si="1">IF(OR(J4&gt;=22,J4&lt;6),"FLAG","")</f>
        <v/>
      </c>
      <c r="L4" s="10" t="str">
        <f t="shared" ref="L4:L67" si="2">IF(H4=I4,"FLAG","")</f>
        <v/>
      </c>
      <c r="M4" s="10">
        <f t="shared" ref="M4:M67" si="3">INT(C4)-B4</f>
        <v>0</v>
      </c>
      <c r="N4" s="10" t="str">
        <f t="shared" ref="N4:N67" si="4">IF(M4&gt;30,"FLAG","")</f>
        <v/>
      </c>
      <c r="O4" s="10" t="str">
        <f t="shared" ref="O4:O67" si="5">IF(AND(MOD(F4,50000)=0,E4="Sales - Domestic"),"FLAG","")</f>
        <v/>
      </c>
      <c r="P4" s="10" t="str">
        <f t="shared" ref="P4:P67" si="6">IF(LEN(TRIM(G4))=0,"FLAG","")</f>
        <v/>
      </c>
      <c r="Q4" s="10">
        <f t="shared" ref="Q4:Q67" si="7">VALUE(LEFT(TEXT(INT(F4),"0"),1))</f>
        <v>1</v>
      </c>
    </row>
    <row r="5" spans="1:17" x14ac:dyDescent="0.3">
      <c r="A5" t="s">
        <v>5464</v>
      </c>
      <c r="B5" s="7">
        <v>46070</v>
      </c>
      <c r="C5" s="14">
        <v>46072.421655092592</v>
      </c>
      <c r="D5" t="s">
        <v>5465</v>
      </c>
      <c r="E5" t="s">
        <v>5466</v>
      </c>
      <c r="F5">
        <v>24975.200000000001</v>
      </c>
      <c r="G5" t="s">
        <v>5462</v>
      </c>
      <c r="H5" t="s">
        <v>1552</v>
      </c>
      <c r="I5" t="s">
        <v>5463</v>
      </c>
      <c r="J5" s="10">
        <f t="shared" si="0"/>
        <v>10</v>
      </c>
      <c r="K5" s="10" t="str">
        <f t="shared" si="1"/>
        <v/>
      </c>
      <c r="L5" s="10" t="str">
        <f t="shared" si="2"/>
        <v/>
      </c>
      <c r="M5" s="10">
        <f t="shared" si="3"/>
        <v>2</v>
      </c>
      <c r="N5" s="10" t="str">
        <f t="shared" si="4"/>
        <v/>
      </c>
      <c r="O5" s="10" t="str">
        <f t="shared" si="5"/>
        <v/>
      </c>
      <c r="P5" s="10" t="str">
        <f t="shared" si="6"/>
        <v/>
      </c>
      <c r="Q5" s="10">
        <f t="shared" si="7"/>
        <v>2</v>
      </c>
    </row>
    <row r="6" spans="1:17" x14ac:dyDescent="0.3">
      <c r="A6" t="s">
        <v>5467</v>
      </c>
      <c r="B6" s="7">
        <v>45856</v>
      </c>
      <c r="C6" s="14">
        <v>45859.653865740736</v>
      </c>
      <c r="D6" t="s">
        <v>5468</v>
      </c>
      <c r="E6" t="s">
        <v>5466</v>
      </c>
      <c r="F6">
        <v>7502.53</v>
      </c>
      <c r="G6" t="s">
        <v>5469</v>
      </c>
      <c r="H6" t="s">
        <v>1552</v>
      </c>
      <c r="I6" t="s">
        <v>5463</v>
      </c>
      <c r="J6" s="10">
        <f t="shared" si="0"/>
        <v>15</v>
      </c>
      <c r="K6" s="10" t="str">
        <f t="shared" si="1"/>
        <v/>
      </c>
      <c r="L6" s="10" t="str">
        <f t="shared" si="2"/>
        <v/>
      </c>
      <c r="M6" s="10">
        <f t="shared" si="3"/>
        <v>3</v>
      </c>
      <c r="N6" s="10" t="str">
        <f t="shared" si="4"/>
        <v/>
      </c>
      <c r="O6" s="10" t="str">
        <f t="shared" si="5"/>
        <v/>
      </c>
      <c r="P6" s="10" t="str">
        <f t="shared" si="6"/>
        <v/>
      </c>
      <c r="Q6" s="10">
        <f t="shared" si="7"/>
        <v>7</v>
      </c>
    </row>
    <row r="7" spans="1:17" x14ac:dyDescent="0.3">
      <c r="A7" t="s">
        <v>5470</v>
      </c>
      <c r="B7" s="7">
        <v>45852</v>
      </c>
      <c r="C7" s="14">
        <v>45853.441331018519</v>
      </c>
      <c r="D7" t="s">
        <v>5465</v>
      </c>
      <c r="E7" t="s">
        <v>5471</v>
      </c>
      <c r="F7">
        <v>29167.02</v>
      </c>
      <c r="G7" t="s">
        <v>5472</v>
      </c>
      <c r="H7" t="s">
        <v>1549</v>
      </c>
      <c r="I7" t="s">
        <v>5463</v>
      </c>
      <c r="J7" s="10">
        <f t="shared" si="0"/>
        <v>10</v>
      </c>
      <c r="K7" s="10" t="str">
        <f t="shared" si="1"/>
        <v/>
      </c>
      <c r="L7" s="10" t="str">
        <f t="shared" si="2"/>
        <v/>
      </c>
      <c r="M7" s="10">
        <f t="shared" si="3"/>
        <v>1</v>
      </c>
      <c r="N7" s="10" t="str">
        <f t="shared" si="4"/>
        <v/>
      </c>
      <c r="O7" s="10" t="str">
        <f t="shared" si="5"/>
        <v/>
      </c>
      <c r="P7" s="10" t="str">
        <f t="shared" si="6"/>
        <v/>
      </c>
      <c r="Q7" s="10">
        <f t="shared" si="7"/>
        <v>2</v>
      </c>
    </row>
    <row r="8" spans="1:17" x14ac:dyDescent="0.3">
      <c r="A8" t="s">
        <v>5473</v>
      </c>
      <c r="B8" s="7">
        <v>46058</v>
      </c>
      <c r="C8" s="14">
        <v>46058.794305555559</v>
      </c>
      <c r="D8" t="s">
        <v>5474</v>
      </c>
      <c r="E8" t="s">
        <v>5465</v>
      </c>
      <c r="F8">
        <v>87838.73</v>
      </c>
      <c r="G8" t="s">
        <v>5469</v>
      </c>
      <c r="H8" t="s">
        <v>1549</v>
      </c>
      <c r="I8" t="s">
        <v>5463</v>
      </c>
      <c r="J8" s="10">
        <f t="shared" si="0"/>
        <v>19</v>
      </c>
      <c r="K8" s="10" t="str">
        <f t="shared" si="1"/>
        <v/>
      </c>
      <c r="L8" s="10" t="str">
        <f t="shared" si="2"/>
        <v/>
      </c>
      <c r="M8" s="10">
        <f t="shared" si="3"/>
        <v>0</v>
      </c>
      <c r="N8" s="10" t="str">
        <f t="shared" si="4"/>
        <v/>
      </c>
      <c r="O8" s="10" t="str">
        <f t="shared" si="5"/>
        <v/>
      </c>
      <c r="P8" s="10" t="str">
        <f t="shared" si="6"/>
        <v/>
      </c>
      <c r="Q8" s="10">
        <f t="shared" si="7"/>
        <v>8</v>
      </c>
    </row>
    <row r="9" spans="1:17" x14ac:dyDescent="0.3">
      <c r="A9" t="s">
        <v>5475</v>
      </c>
      <c r="B9" s="7">
        <v>45871</v>
      </c>
      <c r="C9" s="14">
        <v>45871.506076388891</v>
      </c>
      <c r="D9" t="s">
        <v>5461</v>
      </c>
      <c r="E9" t="s">
        <v>5471</v>
      </c>
      <c r="F9">
        <v>28832.99</v>
      </c>
      <c r="G9" t="s">
        <v>5476</v>
      </c>
      <c r="H9" t="s">
        <v>1552</v>
      </c>
      <c r="I9" t="s">
        <v>5463</v>
      </c>
      <c r="J9" s="10">
        <f t="shared" si="0"/>
        <v>12</v>
      </c>
      <c r="K9" s="10" t="str">
        <f t="shared" si="1"/>
        <v/>
      </c>
      <c r="L9" s="10" t="str">
        <f t="shared" si="2"/>
        <v/>
      </c>
      <c r="M9" s="10">
        <f t="shared" si="3"/>
        <v>0</v>
      </c>
      <c r="N9" s="10" t="str">
        <f t="shared" si="4"/>
        <v/>
      </c>
      <c r="O9" s="10" t="str">
        <f t="shared" si="5"/>
        <v/>
      </c>
      <c r="P9" s="10" t="str">
        <f t="shared" si="6"/>
        <v/>
      </c>
      <c r="Q9" s="10">
        <f t="shared" si="7"/>
        <v>2</v>
      </c>
    </row>
    <row r="10" spans="1:17" x14ac:dyDescent="0.3">
      <c r="A10" t="s">
        <v>5477</v>
      </c>
      <c r="B10" s="7">
        <v>45927</v>
      </c>
      <c r="C10" s="14">
        <v>45927.378379629627</v>
      </c>
      <c r="D10" t="s">
        <v>5471</v>
      </c>
      <c r="E10" t="s">
        <v>5478</v>
      </c>
      <c r="F10">
        <v>50927.11</v>
      </c>
      <c r="G10" t="s">
        <v>5479</v>
      </c>
      <c r="H10" t="s">
        <v>1552</v>
      </c>
      <c r="I10" t="s">
        <v>5463</v>
      </c>
      <c r="J10" s="10">
        <f t="shared" si="0"/>
        <v>9</v>
      </c>
      <c r="K10" s="10" t="str">
        <f t="shared" si="1"/>
        <v/>
      </c>
      <c r="L10" s="10" t="str">
        <f t="shared" si="2"/>
        <v/>
      </c>
      <c r="M10" s="10">
        <f t="shared" si="3"/>
        <v>0</v>
      </c>
      <c r="N10" s="10" t="str">
        <f t="shared" si="4"/>
        <v/>
      </c>
      <c r="O10" s="10" t="str">
        <f t="shared" si="5"/>
        <v/>
      </c>
      <c r="P10" s="10" t="str">
        <f t="shared" si="6"/>
        <v/>
      </c>
      <c r="Q10" s="10">
        <f t="shared" si="7"/>
        <v>5</v>
      </c>
    </row>
    <row r="11" spans="1:17" x14ac:dyDescent="0.3">
      <c r="A11" t="s">
        <v>5480</v>
      </c>
      <c r="B11" s="7">
        <v>45873</v>
      </c>
      <c r="C11" s="14">
        <v>45874.539363425924</v>
      </c>
      <c r="D11" t="s">
        <v>5478</v>
      </c>
      <c r="E11" t="s">
        <v>5471</v>
      </c>
      <c r="F11">
        <v>29038.28</v>
      </c>
      <c r="G11" t="s">
        <v>5469</v>
      </c>
      <c r="H11" t="s">
        <v>1549</v>
      </c>
      <c r="I11" t="s">
        <v>5463</v>
      </c>
      <c r="J11" s="10">
        <f t="shared" si="0"/>
        <v>12</v>
      </c>
      <c r="K11" s="10" t="str">
        <f t="shared" si="1"/>
        <v/>
      </c>
      <c r="L11" s="10" t="str">
        <f t="shared" si="2"/>
        <v/>
      </c>
      <c r="M11" s="10">
        <f t="shared" si="3"/>
        <v>1</v>
      </c>
      <c r="N11" s="10" t="str">
        <f t="shared" si="4"/>
        <v/>
      </c>
      <c r="O11" s="10" t="str">
        <f t="shared" si="5"/>
        <v/>
      </c>
      <c r="P11" s="10" t="str">
        <f t="shared" si="6"/>
        <v/>
      </c>
      <c r="Q11" s="10">
        <f t="shared" si="7"/>
        <v>2</v>
      </c>
    </row>
    <row r="12" spans="1:17" x14ac:dyDescent="0.3">
      <c r="A12" t="s">
        <v>5481</v>
      </c>
      <c r="B12" s="7">
        <v>45883</v>
      </c>
      <c r="C12" s="14">
        <v>45883.493425925917</v>
      </c>
      <c r="D12" t="s">
        <v>5474</v>
      </c>
      <c r="E12" t="s">
        <v>5461</v>
      </c>
      <c r="F12">
        <v>28232.62</v>
      </c>
      <c r="G12" t="s">
        <v>5479</v>
      </c>
      <c r="H12" t="s">
        <v>1552</v>
      </c>
      <c r="I12" t="s">
        <v>5463</v>
      </c>
      <c r="J12" s="10">
        <f t="shared" si="0"/>
        <v>11</v>
      </c>
      <c r="K12" s="10" t="str">
        <f t="shared" si="1"/>
        <v/>
      </c>
      <c r="L12" s="10" t="str">
        <f t="shared" si="2"/>
        <v/>
      </c>
      <c r="M12" s="10">
        <f t="shared" si="3"/>
        <v>0</v>
      </c>
      <c r="N12" s="10" t="str">
        <f t="shared" si="4"/>
        <v/>
      </c>
      <c r="O12" s="10" t="str">
        <f t="shared" si="5"/>
        <v/>
      </c>
      <c r="P12" s="10" t="str">
        <f t="shared" si="6"/>
        <v/>
      </c>
      <c r="Q12" s="10">
        <f t="shared" si="7"/>
        <v>2</v>
      </c>
    </row>
    <row r="13" spans="1:17" x14ac:dyDescent="0.3">
      <c r="A13" t="s">
        <v>5482</v>
      </c>
      <c r="B13" s="7">
        <v>45759</v>
      </c>
      <c r="C13" s="14">
        <v>45761.802222222221</v>
      </c>
      <c r="D13" t="s">
        <v>5461</v>
      </c>
      <c r="E13" t="s">
        <v>5465</v>
      </c>
      <c r="F13">
        <v>42470.77</v>
      </c>
      <c r="G13" t="s">
        <v>5476</v>
      </c>
      <c r="H13" t="s">
        <v>1552</v>
      </c>
      <c r="I13" t="s">
        <v>5463</v>
      </c>
      <c r="J13" s="10">
        <f t="shared" si="0"/>
        <v>19</v>
      </c>
      <c r="K13" s="10" t="str">
        <f t="shared" si="1"/>
        <v/>
      </c>
      <c r="L13" s="10" t="str">
        <f t="shared" si="2"/>
        <v/>
      </c>
      <c r="M13" s="10">
        <f t="shared" si="3"/>
        <v>2</v>
      </c>
      <c r="N13" s="10" t="str">
        <f t="shared" si="4"/>
        <v/>
      </c>
      <c r="O13" s="10" t="str">
        <f t="shared" si="5"/>
        <v/>
      </c>
      <c r="P13" s="10" t="str">
        <f t="shared" si="6"/>
        <v/>
      </c>
      <c r="Q13" s="10">
        <f t="shared" si="7"/>
        <v>4</v>
      </c>
    </row>
    <row r="14" spans="1:17" x14ac:dyDescent="0.3">
      <c r="A14" t="s">
        <v>5483</v>
      </c>
      <c r="B14" s="7">
        <v>45835</v>
      </c>
      <c r="C14" s="14">
        <v>45835.755162037043</v>
      </c>
      <c r="D14" t="s">
        <v>5465</v>
      </c>
      <c r="E14" t="s">
        <v>5484</v>
      </c>
      <c r="F14">
        <v>33205.760000000002</v>
      </c>
      <c r="G14" t="s">
        <v>5462</v>
      </c>
      <c r="H14" t="s">
        <v>1549</v>
      </c>
      <c r="I14" t="s">
        <v>5463</v>
      </c>
      <c r="J14" s="10">
        <f t="shared" si="0"/>
        <v>18</v>
      </c>
      <c r="K14" s="10" t="str">
        <f t="shared" si="1"/>
        <v/>
      </c>
      <c r="L14" s="10" t="str">
        <f t="shared" si="2"/>
        <v/>
      </c>
      <c r="M14" s="10">
        <f t="shared" si="3"/>
        <v>0</v>
      </c>
      <c r="N14" s="10" t="str">
        <f t="shared" si="4"/>
        <v/>
      </c>
      <c r="O14" s="10" t="str">
        <f t="shared" si="5"/>
        <v/>
      </c>
      <c r="P14" s="10" t="str">
        <f t="shared" si="6"/>
        <v/>
      </c>
      <c r="Q14" s="10">
        <f t="shared" si="7"/>
        <v>3</v>
      </c>
    </row>
    <row r="15" spans="1:17" x14ac:dyDescent="0.3">
      <c r="A15" t="s">
        <v>5485</v>
      </c>
      <c r="B15" s="7">
        <v>46041</v>
      </c>
      <c r="C15" s="14">
        <v>46041.4219212963</v>
      </c>
      <c r="D15" t="s">
        <v>5486</v>
      </c>
      <c r="E15" t="s">
        <v>5471</v>
      </c>
      <c r="F15">
        <v>160696.34</v>
      </c>
      <c r="G15" t="s">
        <v>5462</v>
      </c>
      <c r="H15" t="s">
        <v>1549</v>
      </c>
      <c r="I15" t="s">
        <v>5463</v>
      </c>
      <c r="J15" s="10">
        <f t="shared" si="0"/>
        <v>10</v>
      </c>
      <c r="K15" s="10" t="str">
        <f t="shared" si="1"/>
        <v/>
      </c>
      <c r="L15" s="10" t="str">
        <f t="shared" si="2"/>
        <v/>
      </c>
      <c r="M15" s="10">
        <f t="shared" si="3"/>
        <v>0</v>
      </c>
      <c r="N15" s="10" t="str">
        <f t="shared" si="4"/>
        <v/>
      </c>
      <c r="O15" s="10" t="str">
        <f t="shared" si="5"/>
        <v/>
      </c>
      <c r="P15" s="10" t="str">
        <f t="shared" si="6"/>
        <v/>
      </c>
      <c r="Q15" s="10">
        <f t="shared" si="7"/>
        <v>1</v>
      </c>
    </row>
    <row r="16" spans="1:17" x14ac:dyDescent="0.3">
      <c r="A16" t="s">
        <v>5487</v>
      </c>
      <c r="B16" s="7">
        <v>46024</v>
      </c>
      <c r="C16" s="14">
        <v>46027.819849537038</v>
      </c>
      <c r="D16" t="s">
        <v>5461</v>
      </c>
      <c r="E16" t="s">
        <v>5478</v>
      </c>
      <c r="F16">
        <v>26795.279999999999</v>
      </c>
      <c r="G16" t="s">
        <v>5476</v>
      </c>
      <c r="H16" t="s">
        <v>1549</v>
      </c>
      <c r="I16" t="s">
        <v>5463</v>
      </c>
      <c r="J16" s="10">
        <f t="shared" si="0"/>
        <v>19</v>
      </c>
      <c r="K16" s="10" t="str">
        <f t="shared" si="1"/>
        <v/>
      </c>
      <c r="L16" s="10" t="str">
        <f t="shared" si="2"/>
        <v/>
      </c>
      <c r="M16" s="10">
        <f t="shared" si="3"/>
        <v>3</v>
      </c>
      <c r="N16" s="10" t="str">
        <f t="shared" si="4"/>
        <v/>
      </c>
      <c r="O16" s="10" t="str">
        <f t="shared" si="5"/>
        <v/>
      </c>
      <c r="P16" s="10" t="str">
        <f t="shared" si="6"/>
        <v/>
      </c>
      <c r="Q16" s="10">
        <f t="shared" si="7"/>
        <v>2</v>
      </c>
    </row>
    <row r="17" spans="1:17" x14ac:dyDescent="0.3">
      <c r="A17" t="s">
        <v>5488</v>
      </c>
      <c r="B17" s="7">
        <v>45804</v>
      </c>
      <c r="C17" s="14">
        <v>45806.683981481481</v>
      </c>
      <c r="D17" t="s">
        <v>5460</v>
      </c>
      <c r="E17" t="s">
        <v>5465</v>
      </c>
      <c r="F17">
        <v>53078.41</v>
      </c>
      <c r="G17" t="s">
        <v>5469</v>
      </c>
      <c r="H17" t="s">
        <v>1552</v>
      </c>
      <c r="I17" t="s">
        <v>5463</v>
      </c>
      <c r="J17" s="10">
        <f t="shared" si="0"/>
        <v>16</v>
      </c>
      <c r="K17" s="10" t="str">
        <f t="shared" si="1"/>
        <v/>
      </c>
      <c r="L17" s="10" t="str">
        <f t="shared" si="2"/>
        <v/>
      </c>
      <c r="M17" s="10">
        <f t="shared" si="3"/>
        <v>2</v>
      </c>
      <c r="N17" s="10" t="str">
        <f t="shared" si="4"/>
        <v/>
      </c>
      <c r="O17" s="10" t="str">
        <f t="shared" si="5"/>
        <v/>
      </c>
      <c r="P17" s="10" t="str">
        <f t="shared" si="6"/>
        <v/>
      </c>
      <c r="Q17" s="10">
        <f t="shared" si="7"/>
        <v>5</v>
      </c>
    </row>
    <row r="18" spans="1:17" x14ac:dyDescent="0.3">
      <c r="A18" t="s">
        <v>5489</v>
      </c>
      <c r="B18" s="7">
        <v>46018</v>
      </c>
      <c r="C18" s="14">
        <v>46018.710023148153</v>
      </c>
      <c r="D18" t="s">
        <v>5486</v>
      </c>
      <c r="E18" t="s">
        <v>5490</v>
      </c>
      <c r="F18">
        <v>17807.89</v>
      </c>
      <c r="G18" t="s">
        <v>5476</v>
      </c>
      <c r="H18" t="s">
        <v>1549</v>
      </c>
      <c r="I18" t="s">
        <v>5463</v>
      </c>
      <c r="J18" s="10">
        <f t="shared" si="0"/>
        <v>17</v>
      </c>
      <c r="K18" s="10" t="str">
        <f t="shared" si="1"/>
        <v/>
      </c>
      <c r="L18" s="10" t="str">
        <f t="shared" si="2"/>
        <v/>
      </c>
      <c r="M18" s="10">
        <f t="shared" si="3"/>
        <v>0</v>
      </c>
      <c r="N18" s="10" t="str">
        <f t="shared" si="4"/>
        <v/>
      </c>
      <c r="O18" s="10" t="str">
        <f t="shared" si="5"/>
        <v/>
      </c>
      <c r="P18" s="10" t="str">
        <f t="shared" si="6"/>
        <v/>
      </c>
      <c r="Q18" s="10">
        <f t="shared" si="7"/>
        <v>1</v>
      </c>
    </row>
    <row r="19" spans="1:17" x14ac:dyDescent="0.3">
      <c r="A19" t="s">
        <v>5491</v>
      </c>
      <c r="B19" s="7">
        <v>46086</v>
      </c>
      <c r="C19" s="14">
        <v>46089.807291666657</v>
      </c>
      <c r="D19" t="s">
        <v>5478</v>
      </c>
      <c r="E19" t="s">
        <v>5468</v>
      </c>
      <c r="F19">
        <v>30243.439999999999</v>
      </c>
      <c r="G19" t="s">
        <v>5479</v>
      </c>
      <c r="H19" t="s">
        <v>1552</v>
      </c>
      <c r="I19" t="s">
        <v>5463</v>
      </c>
      <c r="J19" s="10">
        <f t="shared" si="0"/>
        <v>19</v>
      </c>
      <c r="K19" s="10" t="str">
        <f t="shared" si="1"/>
        <v/>
      </c>
      <c r="L19" s="10" t="str">
        <f t="shared" si="2"/>
        <v/>
      </c>
      <c r="M19" s="10">
        <f t="shared" si="3"/>
        <v>3</v>
      </c>
      <c r="N19" s="10" t="str">
        <f t="shared" si="4"/>
        <v/>
      </c>
      <c r="O19" s="10" t="str">
        <f t="shared" si="5"/>
        <v/>
      </c>
      <c r="P19" s="10" t="str">
        <f t="shared" si="6"/>
        <v/>
      </c>
      <c r="Q19" s="10">
        <f t="shared" si="7"/>
        <v>3</v>
      </c>
    </row>
    <row r="20" spans="1:17" x14ac:dyDescent="0.3">
      <c r="A20" t="s">
        <v>5492</v>
      </c>
      <c r="B20" s="7">
        <v>45896</v>
      </c>
      <c r="C20" s="14">
        <v>45896.791215277779</v>
      </c>
      <c r="D20" t="s">
        <v>5486</v>
      </c>
      <c r="E20" t="s">
        <v>5478</v>
      </c>
      <c r="F20">
        <v>32441.87</v>
      </c>
      <c r="G20" t="s">
        <v>5469</v>
      </c>
      <c r="H20" t="s">
        <v>1552</v>
      </c>
      <c r="I20" t="s">
        <v>5463</v>
      </c>
      <c r="J20" s="10">
        <f t="shared" si="0"/>
        <v>18</v>
      </c>
      <c r="K20" s="10" t="str">
        <f t="shared" si="1"/>
        <v/>
      </c>
      <c r="L20" s="10" t="str">
        <f t="shared" si="2"/>
        <v/>
      </c>
      <c r="M20" s="10">
        <f t="shared" si="3"/>
        <v>0</v>
      </c>
      <c r="N20" s="10" t="str">
        <f t="shared" si="4"/>
        <v/>
      </c>
      <c r="O20" s="10" t="str">
        <f t="shared" si="5"/>
        <v/>
      </c>
      <c r="P20" s="10" t="str">
        <f t="shared" si="6"/>
        <v/>
      </c>
      <c r="Q20" s="10">
        <f t="shared" si="7"/>
        <v>3</v>
      </c>
    </row>
    <row r="21" spans="1:17" x14ac:dyDescent="0.3">
      <c r="A21" t="s">
        <v>5493</v>
      </c>
      <c r="B21" s="7">
        <v>45951</v>
      </c>
      <c r="C21" s="14">
        <v>45952.38821759259</v>
      </c>
      <c r="D21" t="s">
        <v>5471</v>
      </c>
      <c r="E21" t="s">
        <v>5478</v>
      </c>
      <c r="F21">
        <v>53518.17</v>
      </c>
      <c r="G21" t="s">
        <v>5494</v>
      </c>
      <c r="H21" t="s">
        <v>1549</v>
      </c>
      <c r="I21" t="s">
        <v>5463</v>
      </c>
      <c r="J21" s="10">
        <f t="shared" si="0"/>
        <v>9</v>
      </c>
      <c r="K21" s="10" t="str">
        <f t="shared" si="1"/>
        <v/>
      </c>
      <c r="L21" s="10" t="str">
        <f t="shared" si="2"/>
        <v/>
      </c>
      <c r="M21" s="10">
        <f t="shared" si="3"/>
        <v>1</v>
      </c>
      <c r="N21" s="10" t="str">
        <f t="shared" si="4"/>
        <v/>
      </c>
      <c r="O21" s="10" t="str">
        <f t="shared" si="5"/>
        <v/>
      </c>
      <c r="P21" s="10" t="str">
        <f t="shared" si="6"/>
        <v/>
      </c>
      <c r="Q21" s="10">
        <f t="shared" si="7"/>
        <v>5</v>
      </c>
    </row>
    <row r="22" spans="1:17" x14ac:dyDescent="0.3">
      <c r="A22" t="s">
        <v>5495</v>
      </c>
      <c r="B22" s="7">
        <v>45912</v>
      </c>
      <c r="C22" s="14">
        <v>45912.785162037027</v>
      </c>
      <c r="D22" t="s">
        <v>5474</v>
      </c>
      <c r="E22" t="s">
        <v>5486</v>
      </c>
      <c r="F22">
        <v>26790.63</v>
      </c>
      <c r="G22" t="s">
        <v>5472</v>
      </c>
      <c r="H22" t="s">
        <v>1552</v>
      </c>
      <c r="I22" t="s">
        <v>5463</v>
      </c>
      <c r="J22" s="10">
        <f t="shared" si="0"/>
        <v>18</v>
      </c>
      <c r="K22" s="10" t="str">
        <f t="shared" si="1"/>
        <v/>
      </c>
      <c r="L22" s="10" t="str">
        <f t="shared" si="2"/>
        <v/>
      </c>
      <c r="M22" s="10">
        <f t="shared" si="3"/>
        <v>0</v>
      </c>
      <c r="N22" s="10" t="str">
        <f t="shared" si="4"/>
        <v/>
      </c>
      <c r="O22" s="10" t="str">
        <f t="shared" si="5"/>
        <v/>
      </c>
      <c r="P22" s="10" t="str">
        <f t="shared" si="6"/>
        <v/>
      </c>
      <c r="Q22" s="10">
        <f t="shared" si="7"/>
        <v>2</v>
      </c>
    </row>
    <row r="23" spans="1:17" x14ac:dyDescent="0.3">
      <c r="A23" t="s">
        <v>5496</v>
      </c>
      <c r="B23" s="7">
        <v>46101</v>
      </c>
      <c r="C23" s="14">
        <v>46103.618356481478</v>
      </c>
      <c r="D23" t="s">
        <v>5461</v>
      </c>
      <c r="E23" t="s">
        <v>5490</v>
      </c>
      <c r="F23">
        <v>30493.33</v>
      </c>
      <c r="G23" t="s">
        <v>5479</v>
      </c>
      <c r="H23" t="s">
        <v>1549</v>
      </c>
      <c r="I23" t="s">
        <v>5463</v>
      </c>
      <c r="J23" s="10">
        <f t="shared" si="0"/>
        <v>14</v>
      </c>
      <c r="K23" s="10" t="str">
        <f t="shared" si="1"/>
        <v/>
      </c>
      <c r="L23" s="10" t="str">
        <f t="shared" si="2"/>
        <v/>
      </c>
      <c r="M23" s="10">
        <f t="shared" si="3"/>
        <v>2</v>
      </c>
      <c r="N23" s="10" t="str">
        <f t="shared" si="4"/>
        <v/>
      </c>
      <c r="O23" s="10" t="str">
        <f t="shared" si="5"/>
        <v/>
      </c>
      <c r="P23" s="10" t="str">
        <f t="shared" si="6"/>
        <v/>
      </c>
      <c r="Q23" s="10">
        <f t="shared" si="7"/>
        <v>3</v>
      </c>
    </row>
    <row r="24" spans="1:17" x14ac:dyDescent="0.3">
      <c r="A24" t="s">
        <v>5497</v>
      </c>
      <c r="B24" s="7">
        <v>45874</v>
      </c>
      <c r="C24" s="14">
        <v>45875.628564814811</v>
      </c>
      <c r="D24" t="s">
        <v>5474</v>
      </c>
      <c r="E24" t="s">
        <v>5460</v>
      </c>
      <c r="F24">
        <v>16716.009999999998</v>
      </c>
      <c r="H24" t="s">
        <v>1552</v>
      </c>
      <c r="I24" t="s">
        <v>5463</v>
      </c>
      <c r="J24" s="10">
        <f t="shared" si="0"/>
        <v>15</v>
      </c>
      <c r="K24" s="10" t="str">
        <f t="shared" si="1"/>
        <v/>
      </c>
      <c r="L24" s="10" t="str">
        <f t="shared" si="2"/>
        <v/>
      </c>
      <c r="M24" s="10">
        <f t="shared" si="3"/>
        <v>1</v>
      </c>
      <c r="N24" s="10" t="str">
        <f t="shared" si="4"/>
        <v/>
      </c>
      <c r="O24" s="10" t="str">
        <f t="shared" si="5"/>
        <v/>
      </c>
      <c r="P24" s="10" t="str">
        <f t="shared" si="6"/>
        <v>FLAG</v>
      </c>
      <c r="Q24" s="10">
        <f t="shared" si="7"/>
        <v>1</v>
      </c>
    </row>
    <row r="25" spans="1:17" x14ac:dyDescent="0.3">
      <c r="A25" t="s">
        <v>5498</v>
      </c>
      <c r="B25" s="7">
        <v>45775</v>
      </c>
      <c r="C25" s="14">
        <v>45775.668043981481</v>
      </c>
      <c r="D25" t="s">
        <v>5465</v>
      </c>
      <c r="E25" t="s">
        <v>5474</v>
      </c>
      <c r="F25">
        <v>26023.02</v>
      </c>
      <c r="G25" t="s">
        <v>5494</v>
      </c>
      <c r="H25" t="s">
        <v>1552</v>
      </c>
      <c r="I25" t="s">
        <v>5463</v>
      </c>
      <c r="J25" s="10">
        <f t="shared" si="0"/>
        <v>16</v>
      </c>
      <c r="K25" s="10" t="str">
        <f t="shared" si="1"/>
        <v/>
      </c>
      <c r="L25" s="10" t="str">
        <f t="shared" si="2"/>
        <v/>
      </c>
      <c r="M25" s="10">
        <f t="shared" si="3"/>
        <v>0</v>
      </c>
      <c r="N25" s="10" t="str">
        <f t="shared" si="4"/>
        <v/>
      </c>
      <c r="O25" s="10" t="str">
        <f t="shared" si="5"/>
        <v/>
      </c>
      <c r="P25" s="10" t="str">
        <f t="shared" si="6"/>
        <v/>
      </c>
      <c r="Q25" s="10">
        <f t="shared" si="7"/>
        <v>2</v>
      </c>
    </row>
    <row r="26" spans="1:17" x14ac:dyDescent="0.3">
      <c r="A26" t="s">
        <v>5499</v>
      </c>
      <c r="B26" s="7">
        <v>45821</v>
      </c>
      <c r="C26" s="14">
        <v>45821.814953703702</v>
      </c>
      <c r="D26" t="s">
        <v>5478</v>
      </c>
      <c r="E26" t="s">
        <v>5468</v>
      </c>
      <c r="F26">
        <v>35318.120000000003</v>
      </c>
      <c r="G26" t="s">
        <v>5472</v>
      </c>
      <c r="H26" t="s">
        <v>1549</v>
      </c>
      <c r="I26" t="s">
        <v>5463</v>
      </c>
      <c r="J26" s="10">
        <f t="shared" si="0"/>
        <v>19</v>
      </c>
      <c r="K26" s="10" t="str">
        <f t="shared" si="1"/>
        <v/>
      </c>
      <c r="L26" s="10" t="str">
        <f t="shared" si="2"/>
        <v/>
      </c>
      <c r="M26" s="10">
        <f t="shared" si="3"/>
        <v>0</v>
      </c>
      <c r="N26" s="10" t="str">
        <f t="shared" si="4"/>
        <v/>
      </c>
      <c r="O26" s="10" t="str">
        <f t="shared" si="5"/>
        <v/>
      </c>
      <c r="P26" s="10" t="str">
        <f t="shared" si="6"/>
        <v/>
      </c>
      <c r="Q26" s="10">
        <f t="shared" si="7"/>
        <v>3</v>
      </c>
    </row>
    <row r="27" spans="1:17" x14ac:dyDescent="0.3">
      <c r="A27" t="s">
        <v>5500</v>
      </c>
      <c r="B27" s="7">
        <v>46038</v>
      </c>
      <c r="C27" s="14">
        <v>46040.437777777777</v>
      </c>
      <c r="D27" t="s">
        <v>5465</v>
      </c>
      <c r="E27" t="s">
        <v>5461</v>
      </c>
      <c r="F27">
        <v>12608.88</v>
      </c>
      <c r="G27" t="s">
        <v>5479</v>
      </c>
      <c r="H27" t="s">
        <v>1549</v>
      </c>
      <c r="I27" t="s">
        <v>5463</v>
      </c>
      <c r="J27" s="10">
        <f t="shared" si="0"/>
        <v>10</v>
      </c>
      <c r="K27" s="10" t="str">
        <f t="shared" si="1"/>
        <v/>
      </c>
      <c r="L27" s="10" t="str">
        <f t="shared" si="2"/>
        <v/>
      </c>
      <c r="M27" s="10">
        <f t="shared" si="3"/>
        <v>2</v>
      </c>
      <c r="N27" s="10" t="str">
        <f t="shared" si="4"/>
        <v/>
      </c>
      <c r="O27" s="10" t="str">
        <f t="shared" si="5"/>
        <v/>
      </c>
      <c r="P27" s="10" t="str">
        <f t="shared" si="6"/>
        <v/>
      </c>
      <c r="Q27" s="10">
        <f t="shared" si="7"/>
        <v>1</v>
      </c>
    </row>
    <row r="28" spans="1:17" x14ac:dyDescent="0.3">
      <c r="A28" t="s">
        <v>5501</v>
      </c>
      <c r="B28" s="7">
        <v>45960</v>
      </c>
      <c r="C28" s="14">
        <v>45963.525775462957</v>
      </c>
      <c r="D28" t="s">
        <v>5474</v>
      </c>
      <c r="E28" t="s">
        <v>5461</v>
      </c>
      <c r="F28">
        <v>35880.14</v>
      </c>
      <c r="G28" t="s">
        <v>5462</v>
      </c>
      <c r="H28" t="s">
        <v>1549</v>
      </c>
      <c r="I28" t="s">
        <v>5463</v>
      </c>
      <c r="J28" s="10">
        <f t="shared" si="0"/>
        <v>12</v>
      </c>
      <c r="K28" s="10" t="str">
        <f t="shared" si="1"/>
        <v/>
      </c>
      <c r="L28" s="10" t="str">
        <f t="shared" si="2"/>
        <v/>
      </c>
      <c r="M28" s="10">
        <f t="shared" si="3"/>
        <v>3</v>
      </c>
      <c r="N28" s="10" t="str">
        <f t="shared" si="4"/>
        <v/>
      </c>
      <c r="O28" s="10" t="str">
        <f t="shared" si="5"/>
        <v/>
      </c>
      <c r="P28" s="10" t="str">
        <f t="shared" si="6"/>
        <v/>
      </c>
      <c r="Q28" s="10">
        <f t="shared" si="7"/>
        <v>3</v>
      </c>
    </row>
    <row r="29" spans="1:17" x14ac:dyDescent="0.3">
      <c r="A29" t="s">
        <v>5502</v>
      </c>
      <c r="B29" s="7">
        <v>46028</v>
      </c>
      <c r="C29" s="14">
        <v>46031.57408564815</v>
      </c>
      <c r="D29" t="s">
        <v>5465</v>
      </c>
      <c r="E29" t="s">
        <v>5484</v>
      </c>
      <c r="F29">
        <v>59145.78</v>
      </c>
      <c r="G29" t="s">
        <v>5494</v>
      </c>
      <c r="H29" t="s">
        <v>1552</v>
      </c>
      <c r="I29" t="s">
        <v>5463</v>
      </c>
      <c r="J29" s="10">
        <f t="shared" si="0"/>
        <v>13</v>
      </c>
      <c r="K29" s="10" t="str">
        <f t="shared" si="1"/>
        <v/>
      </c>
      <c r="L29" s="10" t="str">
        <f t="shared" si="2"/>
        <v/>
      </c>
      <c r="M29" s="10">
        <f t="shared" si="3"/>
        <v>3</v>
      </c>
      <c r="N29" s="10" t="str">
        <f t="shared" si="4"/>
        <v/>
      </c>
      <c r="O29" s="10" t="str">
        <f t="shared" si="5"/>
        <v/>
      </c>
      <c r="P29" s="10" t="str">
        <f t="shared" si="6"/>
        <v/>
      </c>
      <c r="Q29" s="10">
        <f t="shared" si="7"/>
        <v>5</v>
      </c>
    </row>
    <row r="30" spans="1:17" x14ac:dyDescent="0.3">
      <c r="A30" t="s">
        <v>5503</v>
      </c>
      <c r="B30" s="7">
        <v>46066</v>
      </c>
      <c r="C30" s="14">
        <v>46066.476412037038</v>
      </c>
      <c r="D30" t="s">
        <v>5461</v>
      </c>
      <c r="E30" t="s">
        <v>5471</v>
      </c>
      <c r="F30">
        <v>53323.3</v>
      </c>
      <c r="G30" t="s">
        <v>5476</v>
      </c>
      <c r="H30" t="s">
        <v>1552</v>
      </c>
      <c r="I30" t="s">
        <v>5463</v>
      </c>
      <c r="J30" s="10">
        <f t="shared" si="0"/>
        <v>11</v>
      </c>
      <c r="K30" s="10" t="str">
        <f t="shared" si="1"/>
        <v/>
      </c>
      <c r="L30" s="10" t="str">
        <f t="shared" si="2"/>
        <v/>
      </c>
      <c r="M30" s="10">
        <f t="shared" si="3"/>
        <v>0</v>
      </c>
      <c r="N30" s="10" t="str">
        <f t="shared" si="4"/>
        <v/>
      </c>
      <c r="O30" s="10" t="str">
        <f t="shared" si="5"/>
        <v/>
      </c>
      <c r="P30" s="10" t="str">
        <f t="shared" si="6"/>
        <v/>
      </c>
      <c r="Q30" s="10">
        <f t="shared" si="7"/>
        <v>5</v>
      </c>
    </row>
    <row r="31" spans="1:17" x14ac:dyDescent="0.3">
      <c r="A31" t="s">
        <v>5504</v>
      </c>
      <c r="B31" s="7">
        <v>46037</v>
      </c>
      <c r="C31" s="14">
        <v>46037.819074074083</v>
      </c>
      <c r="D31" t="s">
        <v>5466</v>
      </c>
      <c r="E31" t="s">
        <v>5465</v>
      </c>
      <c r="F31">
        <v>16448.400000000001</v>
      </c>
      <c r="G31" t="s">
        <v>5476</v>
      </c>
      <c r="H31" t="s">
        <v>1552</v>
      </c>
      <c r="I31" t="s">
        <v>5463</v>
      </c>
      <c r="J31" s="10">
        <f t="shared" si="0"/>
        <v>19</v>
      </c>
      <c r="K31" s="10" t="str">
        <f t="shared" si="1"/>
        <v/>
      </c>
      <c r="L31" s="10" t="str">
        <f t="shared" si="2"/>
        <v/>
      </c>
      <c r="M31" s="10">
        <f t="shared" si="3"/>
        <v>0</v>
      </c>
      <c r="N31" s="10" t="str">
        <f t="shared" si="4"/>
        <v/>
      </c>
      <c r="O31" s="10" t="str">
        <f t="shared" si="5"/>
        <v/>
      </c>
      <c r="P31" s="10" t="str">
        <f t="shared" si="6"/>
        <v/>
      </c>
      <c r="Q31" s="10">
        <f t="shared" si="7"/>
        <v>1</v>
      </c>
    </row>
    <row r="32" spans="1:17" x14ac:dyDescent="0.3">
      <c r="A32" t="s">
        <v>5505</v>
      </c>
      <c r="B32" s="7">
        <v>45855</v>
      </c>
      <c r="C32" s="14">
        <v>45857.497361111113</v>
      </c>
      <c r="D32" t="s">
        <v>5471</v>
      </c>
      <c r="E32" t="s">
        <v>5484</v>
      </c>
      <c r="F32">
        <v>82844.28</v>
      </c>
      <c r="G32" t="s">
        <v>5469</v>
      </c>
      <c r="H32" t="s">
        <v>1549</v>
      </c>
      <c r="I32" t="s">
        <v>5463</v>
      </c>
      <c r="J32" s="10">
        <f t="shared" si="0"/>
        <v>11</v>
      </c>
      <c r="K32" s="10" t="str">
        <f t="shared" si="1"/>
        <v/>
      </c>
      <c r="L32" s="10" t="str">
        <f t="shared" si="2"/>
        <v/>
      </c>
      <c r="M32" s="10">
        <f t="shared" si="3"/>
        <v>2</v>
      </c>
      <c r="N32" s="10" t="str">
        <f t="shared" si="4"/>
        <v/>
      </c>
      <c r="O32" s="10" t="str">
        <f t="shared" si="5"/>
        <v/>
      </c>
      <c r="P32" s="10" t="str">
        <f t="shared" si="6"/>
        <v/>
      </c>
      <c r="Q32" s="10">
        <f t="shared" si="7"/>
        <v>8</v>
      </c>
    </row>
    <row r="33" spans="1:17" x14ac:dyDescent="0.3">
      <c r="A33" t="s">
        <v>5506</v>
      </c>
      <c r="B33" s="7">
        <v>46094</v>
      </c>
      <c r="C33" s="14">
        <v>46095.793298611112</v>
      </c>
      <c r="D33" t="s">
        <v>5478</v>
      </c>
      <c r="E33" t="s">
        <v>5471</v>
      </c>
      <c r="F33">
        <v>21137.94</v>
      </c>
      <c r="G33" t="s">
        <v>5494</v>
      </c>
      <c r="H33" t="s">
        <v>1552</v>
      </c>
      <c r="I33" t="s">
        <v>5463</v>
      </c>
      <c r="J33" s="10">
        <f t="shared" si="0"/>
        <v>19</v>
      </c>
      <c r="K33" s="10" t="str">
        <f t="shared" si="1"/>
        <v/>
      </c>
      <c r="L33" s="10" t="str">
        <f t="shared" si="2"/>
        <v/>
      </c>
      <c r="M33" s="10">
        <f t="shared" si="3"/>
        <v>1</v>
      </c>
      <c r="N33" s="10" t="str">
        <f t="shared" si="4"/>
        <v/>
      </c>
      <c r="O33" s="10" t="str">
        <f t="shared" si="5"/>
        <v/>
      </c>
      <c r="P33" s="10" t="str">
        <f t="shared" si="6"/>
        <v/>
      </c>
      <c r="Q33" s="10">
        <f t="shared" si="7"/>
        <v>2</v>
      </c>
    </row>
    <row r="34" spans="1:17" x14ac:dyDescent="0.3">
      <c r="A34" t="s">
        <v>5507</v>
      </c>
      <c r="B34" s="7">
        <v>46018</v>
      </c>
      <c r="C34" s="14">
        <v>46018.453067129631</v>
      </c>
      <c r="D34" t="s">
        <v>5468</v>
      </c>
      <c r="E34" t="s">
        <v>5484</v>
      </c>
      <c r="F34">
        <v>8840.11</v>
      </c>
      <c r="G34" t="s">
        <v>5462</v>
      </c>
      <c r="H34" t="s">
        <v>1552</v>
      </c>
      <c r="I34" t="s">
        <v>5463</v>
      </c>
      <c r="J34" s="10">
        <f t="shared" si="0"/>
        <v>10</v>
      </c>
      <c r="K34" s="10" t="str">
        <f t="shared" si="1"/>
        <v/>
      </c>
      <c r="L34" s="10" t="str">
        <f t="shared" si="2"/>
        <v/>
      </c>
      <c r="M34" s="10">
        <f t="shared" si="3"/>
        <v>0</v>
      </c>
      <c r="N34" s="10" t="str">
        <f t="shared" si="4"/>
        <v/>
      </c>
      <c r="O34" s="10" t="str">
        <f t="shared" si="5"/>
        <v/>
      </c>
      <c r="P34" s="10" t="str">
        <f t="shared" si="6"/>
        <v/>
      </c>
      <c r="Q34" s="10">
        <f t="shared" si="7"/>
        <v>8</v>
      </c>
    </row>
    <row r="35" spans="1:17" x14ac:dyDescent="0.3">
      <c r="A35" t="s">
        <v>5508</v>
      </c>
      <c r="B35" s="7">
        <v>46090</v>
      </c>
      <c r="C35" s="14">
        <v>46091.607233796298</v>
      </c>
      <c r="D35" t="s">
        <v>5486</v>
      </c>
      <c r="E35" t="s">
        <v>5474</v>
      </c>
      <c r="F35">
        <v>39305.54</v>
      </c>
      <c r="G35" t="s">
        <v>5494</v>
      </c>
      <c r="H35" t="s">
        <v>1552</v>
      </c>
      <c r="I35" t="s">
        <v>5463</v>
      </c>
      <c r="J35" s="10">
        <f t="shared" si="0"/>
        <v>14</v>
      </c>
      <c r="K35" s="10" t="str">
        <f t="shared" si="1"/>
        <v/>
      </c>
      <c r="L35" s="10" t="str">
        <f t="shared" si="2"/>
        <v/>
      </c>
      <c r="M35" s="10">
        <f t="shared" si="3"/>
        <v>1</v>
      </c>
      <c r="N35" s="10" t="str">
        <f t="shared" si="4"/>
        <v/>
      </c>
      <c r="O35" s="10" t="str">
        <f t="shared" si="5"/>
        <v/>
      </c>
      <c r="P35" s="10" t="str">
        <f t="shared" si="6"/>
        <v/>
      </c>
      <c r="Q35" s="10">
        <f t="shared" si="7"/>
        <v>3</v>
      </c>
    </row>
    <row r="36" spans="1:17" x14ac:dyDescent="0.3">
      <c r="A36" t="s">
        <v>5509</v>
      </c>
      <c r="B36" s="7">
        <v>45791</v>
      </c>
      <c r="C36" s="14">
        <v>45794.562256944453</v>
      </c>
      <c r="D36" t="s">
        <v>5460</v>
      </c>
      <c r="E36" t="s">
        <v>5468</v>
      </c>
      <c r="F36">
        <v>12301.3</v>
      </c>
      <c r="G36" t="s">
        <v>5494</v>
      </c>
      <c r="H36" t="s">
        <v>1549</v>
      </c>
      <c r="I36" t="s">
        <v>5463</v>
      </c>
      <c r="J36" s="10">
        <f t="shared" si="0"/>
        <v>13</v>
      </c>
      <c r="K36" s="10" t="str">
        <f t="shared" si="1"/>
        <v/>
      </c>
      <c r="L36" s="10" t="str">
        <f t="shared" si="2"/>
        <v/>
      </c>
      <c r="M36" s="10">
        <f t="shared" si="3"/>
        <v>3</v>
      </c>
      <c r="N36" s="10" t="str">
        <f t="shared" si="4"/>
        <v/>
      </c>
      <c r="O36" s="10" t="str">
        <f t="shared" si="5"/>
        <v/>
      </c>
      <c r="P36" s="10" t="str">
        <f t="shared" si="6"/>
        <v/>
      </c>
      <c r="Q36" s="10">
        <f t="shared" si="7"/>
        <v>1</v>
      </c>
    </row>
    <row r="37" spans="1:17" x14ac:dyDescent="0.3">
      <c r="A37" t="s">
        <v>5510</v>
      </c>
      <c r="B37" s="7">
        <v>46025</v>
      </c>
      <c r="C37" s="14">
        <v>46026.41878472222</v>
      </c>
      <c r="D37" t="s">
        <v>5486</v>
      </c>
      <c r="E37" t="s">
        <v>5474</v>
      </c>
      <c r="F37">
        <v>11008.38</v>
      </c>
      <c r="G37" t="s">
        <v>5494</v>
      </c>
      <c r="H37" t="s">
        <v>1552</v>
      </c>
      <c r="I37" t="s">
        <v>5463</v>
      </c>
      <c r="J37" s="10">
        <f t="shared" si="0"/>
        <v>10</v>
      </c>
      <c r="K37" s="10" t="str">
        <f t="shared" si="1"/>
        <v/>
      </c>
      <c r="L37" s="10" t="str">
        <f t="shared" si="2"/>
        <v/>
      </c>
      <c r="M37" s="10">
        <f t="shared" si="3"/>
        <v>1</v>
      </c>
      <c r="N37" s="10" t="str">
        <f t="shared" si="4"/>
        <v/>
      </c>
      <c r="O37" s="10" t="str">
        <f t="shared" si="5"/>
        <v/>
      </c>
      <c r="P37" s="10" t="str">
        <f t="shared" si="6"/>
        <v/>
      </c>
      <c r="Q37" s="10">
        <f t="shared" si="7"/>
        <v>1</v>
      </c>
    </row>
    <row r="38" spans="1:17" x14ac:dyDescent="0.3">
      <c r="A38" t="s">
        <v>5511</v>
      </c>
      <c r="B38" s="7">
        <v>45925</v>
      </c>
      <c r="C38" s="14">
        <v>45928.613715277781</v>
      </c>
      <c r="D38" t="s">
        <v>5486</v>
      </c>
      <c r="E38" t="s">
        <v>5465</v>
      </c>
      <c r="F38">
        <v>13242.58</v>
      </c>
      <c r="G38" t="s">
        <v>5472</v>
      </c>
      <c r="H38" t="s">
        <v>1549</v>
      </c>
      <c r="I38" t="s">
        <v>5463</v>
      </c>
      <c r="J38" s="10">
        <f t="shared" si="0"/>
        <v>14</v>
      </c>
      <c r="K38" s="10" t="str">
        <f t="shared" si="1"/>
        <v/>
      </c>
      <c r="L38" s="10" t="str">
        <f t="shared" si="2"/>
        <v/>
      </c>
      <c r="M38" s="10">
        <f t="shared" si="3"/>
        <v>3</v>
      </c>
      <c r="N38" s="10" t="str">
        <f t="shared" si="4"/>
        <v/>
      </c>
      <c r="O38" s="10" t="str">
        <f t="shared" si="5"/>
        <v/>
      </c>
      <c r="P38" s="10" t="str">
        <f t="shared" si="6"/>
        <v/>
      </c>
      <c r="Q38" s="10">
        <f t="shared" si="7"/>
        <v>1</v>
      </c>
    </row>
    <row r="39" spans="1:17" x14ac:dyDescent="0.3">
      <c r="A39" t="s">
        <v>5512</v>
      </c>
      <c r="B39" s="7">
        <v>45855</v>
      </c>
      <c r="C39" s="14">
        <v>45858.44189814815</v>
      </c>
      <c r="D39" t="s">
        <v>5484</v>
      </c>
      <c r="E39" t="s">
        <v>5461</v>
      </c>
      <c r="F39">
        <v>9327.7900000000009</v>
      </c>
      <c r="G39" t="s">
        <v>5476</v>
      </c>
      <c r="H39" t="s">
        <v>1552</v>
      </c>
      <c r="I39" t="s">
        <v>5463</v>
      </c>
      <c r="J39" s="10">
        <f t="shared" si="0"/>
        <v>10</v>
      </c>
      <c r="K39" s="10" t="str">
        <f t="shared" si="1"/>
        <v/>
      </c>
      <c r="L39" s="10" t="str">
        <f t="shared" si="2"/>
        <v/>
      </c>
      <c r="M39" s="10">
        <f t="shared" si="3"/>
        <v>3</v>
      </c>
      <c r="N39" s="10" t="str">
        <f t="shared" si="4"/>
        <v/>
      </c>
      <c r="O39" s="10" t="str">
        <f t="shared" si="5"/>
        <v/>
      </c>
      <c r="P39" s="10" t="str">
        <f t="shared" si="6"/>
        <v/>
      </c>
      <c r="Q39" s="10">
        <f t="shared" si="7"/>
        <v>9</v>
      </c>
    </row>
    <row r="40" spans="1:17" x14ac:dyDescent="0.3">
      <c r="A40" t="s">
        <v>5513</v>
      </c>
      <c r="B40" s="7">
        <v>46020</v>
      </c>
      <c r="C40" s="14">
        <v>46023.731863425928</v>
      </c>
      <c r="D40" t="s">
        <v>5484</v>
      </c>
      <c r="E40" t="s">
        <v>5465</v>
      </c>
      <c r="F40">
        <v>18177.64</v>
      </c>
      <c r="G40" t="s">
        <v>5479</v>
      </c>
      <c r="H40" t="s">
        <v>1552</v>
      </c>
      <c r="I40" t="s">
        <v>5463</v>
      </c>
      <c r="J40" s="10">
        <f t="shared" si="0"/>
        <v>17</v>
      </c>
      <c r="K40" s="10" t="str">
        <f t="shared" si="1"/>
        <v/>
      </c>
      <c r="L40" s="10" t="str">
        <f t="shared" si="2"/>
        <v/>
      </c>
      <c r="M40" s="10">
        <f t="shared" si="3"/>
        <v>3</v>
      </c>
      <c r="N40" s="10" t="str">
        <f t="shared" si="4"/>
        <v/>
      </c>
      <c r="O40" s="10" t="str">
        <f t="shared" si="5"/>
        <v/>
      </c>
      <c r="P40" s="10" t="str">
        <f t="shared" si="6"/>
        <v/>
      </c>
      <c r="Q40" s="10">
        <f t="shared" si="7"/>
        <v>1</v>
      </c>
    </row>
    <row r="41" spans="1:17" x14ac:dyDescent="0.3">
      <c r="A41" t="s">
        <v>5514</v>
      </c>
      <c r="B41" s="7">
        <v>46010</v>
      </c>
      <c r="C41" s="14">
        <v>46013.613483796304</v>
      </c>
      <c r="D41" t="s">
        <v>5465</v>
      </c>
      <c r="E41" t="s">
        <v>5468</v>
      </c>
      <c r="F41">
        <v>6912.7</v>
      </c>
      <c r="G41" t="s">
        <v>5479</v>
      </c>
      <c r="H41" t="s">
        <v>1549</v>
      </c>
      <c r="I41" t="s">
        <v>5463</v>
      </c>
      <c r="J41" s="10">
        <f t="shared" si="0"/>
        <v>14</v>
      </c>
      <c r="K41" s="10" t="str">
        <f t="shared" si="1"/>
        <v/>
      </c>
      <c r="L41" s="10" t="str">
        <f t="shared" si="2"/>
        <v/>
      </c>
      <c r="M41" s="10">
        <f t="shared" si="3"/>
        <v>3</v>
      </c>
      <c r="N41" s="10" t="str">
        <f t="shared" si="4"/>
        <v/>
      </c>
      <c r="O41" s="10" t="str">
        <f t="shared" si="5"/>
        <v/>
      </c>
      <c r="P41" s="10" t="str">
        <f t="shared" si="6"/>
        <v/>
      </c>
      <c r="Q41" s="10">
        <f t="shared" si="7"/>
        <v>6</v>
      </c>
    </row>
    <row r="42" spans="1:17" x14ac:dyDescent="0.3">
      <c r="A42" t="s">
        <v>5515</v>
      </c>
      <c r="B42" s="7">
        <v>45750</v>
      </c>
      <c r="C42" s="14">
        <v>45751.537557870368</v>
      </c>
      <c r="D42" t="s">
        <v>5466</v>
      </c>
      <c r="E42" t="s">
        <v>5478</v>
      </c>
      <c r="F42">
        <v>140858.57</v>
      </c>
      <c r="G42" t="s">
        <v>5479</v>
      </c>
      <c r="H42" t="s">
        <v>1549</v>
      </c>
      <c r="I42" t="s">
        <v>5463</v>
      </c>
      <c r="J42" s="10">
        <f t="shared" si="0"/>
        <v>12</v>
      </c>
      <c r="K42" s="10" t="str">
        <f t="shared" si="1"/>
        <v/>
      </c>
      <c r="L42" s="10" t="str">
        <f t="shared" si="2"/>
        <v/>
      </c>
      <c r="M42" s="10">
        <f t="shared" si="3"/>
        <v>1</v>
      </c>
      <c r="N42" s="10" t="str">
        <f t="shared" si="4"/>
        <v/>
      </c>
      <c r="O42" s="10" t="str">
        <f t="shared" si="5"/>
        <v/>
      </c>
      <c r="P42" s="10" t="str">
        <f t="shared" si="6"/>
        <v/>
      </c>
      <c r="Q42" s="10">
        <f t="shared" si="7"/>
        <v>1</v>
      </c>
    </row>
    <row r="43" spans="1:17" x14ac:dyDescent="0.3">
      <c r="A43" t="s">
        <v>5516</v>
      </c>
      <c r="B43" s="7">
        <v>45967</v>
      </c>
      <c r="C43" s="14">
        <v>45968.530150462961</v>
      </c>
      <c r="D43" t="s">
        <v>5465</v>
      </c>
      <c r="E43" t="s">
        <v>5490</v>
      </c>
      <c r="F43">
        <v>27667.71</v>
      </c>
      <c r="G43" t="s">
        <v>5469</v>
      </c>
      <c r="H43" t="s">
        <v>1549</v>
      </c>
      <c r="I43" t="s">
        <v>5463</v>
      </c>
      <c r="J43" s="10">
        <f t="shared" si="0"/>
        <v>12</v>
      </c>
      <c r="K43" s="10" t="str">
        <f t="shared" si="1"/>
        <v/>
      </c>
      <c r="L43" s="10" t="str">
        <f t="shared" si="2"/>
        <v/>
      </c>
      <c r="M43" s="10">
        <f t="shared" si="3"/>
        <v>1</v>
      </c>
      <c r="N43" s="10" t="str">
        <f t="shared" si="4"/>
        <v/>
      </c>
      <c r="O43" s="10" t="str">
        <f t="shared" si="5"/>
        <v/>
      </c>
      <c r="P43" s="10" t="str">
        <f t="shared" si="6"/>
        <v/>
      </c>
      <c r="Q43" s="10">
        <f t="shared" si="7"/>
        <v>2</v>
      </c>
    </row>
    <row r="44" spans="1:17" x14ac:dyDescent="0.3">
      <c r="A44" t="s">
        <v>5517</v>
      </c>
      <c r="B44" s="7">
        <v>45923</v>
      </c>
      <c r="C44" s="14">
        <v>45926.640162037038</v>
      </c>
      <c r="D44" t="s">
        <v>5460</v>
      </c>
      <c r="E44" t="s">
        <v>5461</v>
      </c>
      <c r="F44">
        <v>9443.7000000000007</v>
      </c>
      <c r="G44" t="s">
        <v>5469</v>
      </c>
      <c r="H44" t="s">
        <v>1549</v>
      </c>
      <c r="I44" t="s">
        <v>5463</v>
      </c>
      <c r="J44" s="10">
        <f t="shared" si="0"/>
        <v>15</v>
      </c>
      <c r="K44" s="10" t="str">
        <f t="shared" si="1"/>
        <v/>
      </c>
      <c r="L44" s="10" t="str">
        <f t="shared" si="2"/>
        <v/>
      </c>
      <c r="M44" s="10">
        <f t="shared" si="3"/>
        <v>3</v>
      </c>
      <c r="N44" s="10" t="str">
        <f t="shared" si="4"/>
        <v/>
      </c>
      <c r="O44" s="10" t="str">
        <f t="shared" si="5"/>
        <v/>
      </c>
      <c r="P44" s="10" t="str">
        <f t="shared" si="6"/>
        <v/>
      </c>
      <c r="Q44" s="10">
        <f t="shared" si="7"/>
        <v>9</v>
      </c>
    </row>
    <row r="45" spans="1:17" x14ac:dyDescent="0.3">
      <c r="A45" t="s">
        <v>5518</v>
      </c>
      <c r="B45" s="7">
        <v>45819</v>
      </c>
      <c r="C45" s="14">
        <v>45819.816886574074</v>
      </c>
      <c r="D45" t="s">
        <v>5474</v>
      </c>
      <c r="E45" t="s">
        <v>5484</v>
      </c>
      <c r="F45">
        <v>29612.240000000002</v>
      </c>
      <c r="G45" t="s">
        <v>5476</v>
      </c>
      <c r="H45" t="s">
        <v>1552</v>
      </c>
      <c r="I45" t="s">
        <v>5463</v>
      </c>
      <c r="J45" s="10">
        <f t="shared" si="0"/>
        <v>19</v>
      </c>
      <c r="K45" s="10" t="str">
        <f t="shared" si="1"/>
        <v/>
      </c>
      <c r="L45" s="10" t="str">
        <f t="shared" si="2"/>
        <v/>
      </c>
      <c r="M45" s="10">
        <f t="shared" si="3"/>
        <v>0</v>
      </c>
      <c r="N45" s="10" t="str">
        <f t="shared" si="4"/>
        <v/>
      </c>
      <c r="O45" s="10" t="str">
        <f t="shared" si="5"/>
        <v/>
      </c>
      <c r="P45" s="10" t="str">
        <f t="shared" si="6"/>
        <v/>
      </c>
      <c r="Q45" s="10">
        <f t="shared" si="7"/>
        <v>2</v>
      </c>
    </row>
    <row r="46" spans="1:17" x14ac:dyDescent="0.3">
      <c r="A46" t="s">
        <v>5519</v>
      </c>
      <c r="B46" s="7">
        <v>46059</v>
      </c>
      <c r="C46" s="14">
        <v>46059.754699074067</v>
      </c>
      <c r="D46" t="s">
        <v>5486</v>
      </c>
      <c r="E46" t="s">
        <v>5461</v>
      </c>
      <c r="F46">
        <v>10373.200000000001</v>
      </c>
      <c r="G46" t="s">
        <v>5479</v>
      </c>
      <c r="H46" t="s">
        <v>1549</v>
      </c>
      <c r="I46" t="s">
        <v>5463</v>
      </c>
      <c r="J46" s="10">
        <f t="shared" si="0"/>
        <v>18</v>
      </c>
      <c r="K46" s="10" t="str">
        <f t="shared" si="1"/>
        <v/>
      </c>
      <c r="L46" s="10" t="str">
        <f t="shared" si="2"/>
        <v/>
      </c>
      <c r="M46" s="10">
        <f t="shared" si="3"/>
        <v>0</v>
      </c>
      <c r="N46" s="10" t="str">
        <f t="shared" si="4"/>
        <v/>
      </c>
      <c r="O46" s="10" t="str">
        <f t="shared" si="5"/>
        <v/>
      </c>
      <c r="P46" s="10" t="str">
        <f t="shared" si="6"/>
        <v/>
      </c>
      <c r="Q46" s="10">
        <f t="shared" si="7"/>
        <v>1</v>
      </c>
    </row>
    <row r="47" spans="1:17" x14ac:dyDescent="0.3">
      <c r="A47" t="s">
        <v>5520</v>
      </c>
      <c r="B47" s="7">
        <v>45862</v>
      </c>
      <c r="C47" s="14">
        <v>45864.626435185193</v>
      </c>
      <c r="D47" t="s">
        <v>5490</v>
      </c>
      <c r="E47" t="s">
        <v>5466</v>
      </c>
      <c r="F47">
        <v>127531.9</v>
      </c>
      <c r="G47" t="s">
        <v>5494</v>
      </c>
      <c r="H47" t="s">
        <v>1549</v>
      </c>
      <c r="I47" t="s">
        <v>5463</v>
      </c>
      <c r="J47" s="10">
        <f t="shared" si="0"/>
        <v>15</v>
      </c>
      <c r="K47" s="10" t="str">
        <f t="shared" si="1"/>
        <v/>
      </c>
      <c r="L47" s="10" t="str">
        <f t="shared" si="2"/>
        <v/>
      </c>
      <c r="M47" s="10">
        <f t="shared" si="3"/>
        <v>2</v>
      </c>
      <c r="N47" s="10" t="str">
        <f t="shared" si="4"/>
        <v/>
      </c>
      <c r="O47" s="10" t="str">
        <f t="shared" si="5"/>
        <v/>
      </c>
      <c r="P47" s="10" t="str">
        <f t="shared" si="6"/>
        <v/>
      </c>
      <c r="Q47" s="10">
        <f t="shared" si="7"/>
        <v>1</v>
      </c>
    </row>
    <row r="48" spans="1:17" x14ac:dyDescent="0.3">
      <c r="A48" t="s">
        <v>5521</v>
      </c>
      <c r="B48" s="7">
        <v>45889</v>
      </c>
      <c r="C48" s="14">
        <v>45892.826122685183</v>
      </c>
      <c r="D48" t="s">
        <v>5466</v>
      </c>
      <c r="E48" t="s">
        <v>5461</v>
      </c>
      <c r="F48">
        <v>33853.89</v>
      </c>
      <c r="G48" t="s">
        <v>5472</v>
      </c>
      <c r="H48" t="s">
        <v>1552</v>
      </c>
      <c r="I48" t="s">
        <v>5463</v>
      </c>
      <c r="J48" s="10">
        <f t="shared" si="0"/>
        <v>19</v>
      </c>
      <c r="K48" s="10" t="str">
        <f t="shared" si="1"/>
        <v/>
      </c>
      <c r="L48" s="10" t="str">
        <f t="shared" si="2"/>
        <v/>
      </c>
      <c r="M48" s="10">
        <f t="shared" si="3"/>
        <v>3</v>
      </c>
      <c r="N48" s="10" t="str">
        <f t="shared" si="4"/>
        <v/>
      </c>
      <c r="O48" s="10" t="str">
        <f t="shared" si="5"/>
        <v/>
      </c>
      <c r="P48" s="10" t="str">
        <f t="shared" si="6"/>
        <v/>
      </c>
      <c r="Q48" s="10">
        <f t="shared" si="7"/>
        <v>3</v>
      </c>
    </row>
    <row r="49" spans="1:17" x14ac:dyDescent="0.3">
      <c r="A49" t="s">
        <v>5522</v>
      </c>
      <c r="B49" s="7">
        <v>46007</v>
      </c>
      <c r="C49" s="14">
        <v>46007.118611111109</v>
      </c>
      <c r="D49" t="s">
        <v>5490</v>
      </c>
      <c r="E49" t="s">
        <v>5466</v>
      </c>
      <c r="F49">
        <v>48461.47</v>
      </c>
      <c r="G49" t="s">
        <v>5494</v>
      </c>
      <c r="H49" t="s">
        <v>5523</v>
      </c>
      <c r="I49" t="s">
        <v>5523</v>
      </c>
      <c r="J49" s="10">
        <f t="shared" si="0"/>
        <v>2</v>
      </c>
      <c r="K49" s="10" t="str">
        <f t="shared" si="1"/>
        <v>FLAG</v>
      </c>
      <c r="L49" s="10" t="str">
        <f t="shared" si="2"/>
        <v>FLAG</v>
      </c>
      <c r="M49" s="10">
        <f t="shared" si="3"/>
        <v>0</v>
      </c>
      <c r="N49" s="10" t="str">
        <f t="shared" si="4"/>
        <v/>
      </c>
      <c r="O49" s="10" t="str">
        <f t="shared" si="5"/>
        <v/>
      </c>
      <c r="P49" s="10" t="str">
        <f t="shared" si="6"/>
        <v/>
      </c>
      <c r="Q49" s="10">
        <f t="shared" si="7"/>
        <v>4</v>
      </c>
    </row>
    <row r="50" spans="1:17" x14ac:dyDescent="0.3">
      <c r="A50" t="s">
        <v>5524</v>
      </c>
      <c r="B50" s="7">
        <v>46008</v>
      </c>
      <c r="C50" s="14">
        <v>46011.795567129629</v>
      </c>
      <c r="D50" t="s">
        <v>5468</v>
      </c>
      <c r="E50" t="s">
        <v>5471</v>
      </c>
      <c r="F50">
        <v>22853.69</v>
      </c>
      <c r="G50" t="s">
        <v>5469</v>
      </c>
      <c r="H50" t="s">
        <v>1552</v>
      </c>
      <c r="I50" t="s">
        <v>5463</v>
      </c>
      <c r="J50" s="10">
        <f t="shared" si="0"/>
        <v>19</v>
      </c>
      <c r="K50" s="10" t="str">
        <f t="shared" si="1"/>
        <v/>
      </c>
      <c r="L50" s="10" t="str">
        <f t="shared" si="2"/>
        <v/>
      </c>
      <c r="M50" s="10">
        <f t="shared" si="3"/>
        <v>3</v>
      </c>
      <c r="N50" s="10" t="str">
        <f t="shared" si="4"/>
        <v/>
      </c>
      <c r="O50" s="10" t="str">
        <f t="shared" si="5"/>
        <v/>
      </c>
      <c r="P50" s="10" t="str">
        <f t="shared" si="6"/>
        <v/>
      </c>
      <c r="Q50" s="10">
        <f t="shared" si="7"/>
        <v>2</v>
      </c>
    </row>
    <row r="51" spans="1:17" x14ac:dyDescent="0.3">
      <c r="A51" t="s">
        <v>5525</v>
      </c>
      <c r="B51" s="7">
        <v>45882</v>
      </c>
      <c r="C51" s="14">
        <v>45883.392974537041</v>
      </c>
      <c r="D51" t="s">
        <v>5471</v>
      </c>
      <c r="E51" t="s">
        <v>5468</v>
      </c>
      <c r="F51">
        <v>18353.45</v>
      </c>
      <c r="G51" t="s">
        <v>5479</v>
      </c>
      <c r="H51" t="s">
        <v>1549</v>
      </c>
      <c r="I51" t="s">
        <v>5463</v>
      </c>
      <c r="J51" s="10">
        <f t="shared" si="0"/>
        <v>9</v>
      </c>
      <c r="K51" s="10" t="str">
        <f t="shared" si="1"/>
        <v/>
      </c>
      <c r="L51" s="10" t="str">
        <f t="shared" si="2"/>
        <v/>
      </c>
      <c r="M51" s="10">
        <f t="shared" si="3"/>
        <v>1</v>
      </c>
      <c r="N51" s="10" t="str">
        <f t="shared" si="4"/>
        <v/>
      </c>
      <c r="O51" s="10" t="str">
        <f t="shared" si="5"/>
        <v/>
      </c>
      <c r="P51" s="10" t="str">
        <f t="shared" si="6"/>
        <v/>
      </c>
      <c r="Q51" s="10">
        <f t="shared" si="7"/>
        <v>1</v>
      </c>
    </row>
    <row r="52" spans="1:17" x14ac:dyDescent="0.3">
      <c r="A52" t="s">
        <v>5526</v>
      </c>
      <c r="B52" s="7">
        <v>46079</v>
      </c>
      <c r="C52" s="14">
        <v>46080.672673611109</v>
      </c>
      <c r="D52" t="s">
        <v>5461</v>
      </c>
      <c r="E52" t="s">
        <v>5490</v>
      </c>
      <c r="F52">
        <v>32258.06</v>
      </c>
      <c r="G52" t="s">
        <v>5476</v>
      </c>
      <c r="H52" t="s">
        <v>1552</v>
      </c>
      <c r="I52" t="s">
        <v>5463</v>
      </c>
      <c r="J52" s="10">
        <f t="shared" si="0"/>
        <v>16</v>
      </c>
      <c r="K52" s="10" t="str">
        <f t="shared" si="1"/>
        <v/>
      </c>
      <c r="L52" s="10" t="str">
        <f t="shared" si="2"/>
        <v/>
      </c>
      <c r="M52" s="10">
        <f t="shared" si="3"/>
        <v>1</v>
      </c>
      <c r="N52" s="10" t="str">
        <f t="shared" si="4"/>
        <v/>
      </c>
      <c r="O52" s="10" t="str">
        <f t="shared" si="5"/>
        <v/>
      </c>
      <c r="P52" s="10" t="str">
        <f t="shared" si="6"/>
        <v/>
      </c>
      <c r="Q52" s="10">
        <f t="shared" si="7"/>
        <v>3</v>
      </c>
    </row>
    <row r="53" spans="1:17" x14ac:dyDescent="0.3">
      <c r="A53" t="s">
        <v>5527</v>
      </c>
      <c r="B53" s="7">
        <v>45982</v>
      </c>
      <c r="C53" s="14">
        <v>45982.545347222222</v>
      </c>
      <c r="D53" t="s">
        <v>5466</v>
      </c>
      <c r="E53" t="s">
        <v>5465</v>
      </c>
      <c r="F53">
        <v>67192.679999999993</v>
      </c>
      <c r="G53" t="s">
        <v>5476</v>
      </c>
      <c r="H53" t="s">
        <v>1549</v>
      </c>
      <c r="I53" t="s">
        <v>5463</v>
      </c>
      <c r="J53" s="10">
        <f t="shared" si="0"/>
        <v>13</v>
      </c>
      <c r="K53" s="10" t="str">
        <f t="shared" si="1"/>
        <v/>
      </c>
      <c r="L53" s="10" t="str">
        <f t="shared" si="2"/>
        <v/>
      </c>
      <c r="M53" s="10">
        <f t="shared" si="3"/>
        <v>0</v>
      </c>
      <c r="N53" s="10" t="str">
        <f t="shared" si="4"/>
        <v/>
      </c>
      <c r="O53" s="10" t="str">
        <f t="shared" si="5"/>
        <v/>
      </c>
      <c r="P53" s="10" t="str">
        <f t="shared" si="6"/>
        <v/>
      </c>
      <c r="Q53" s="10">
        <f t="shared" si="7"/>
        <v>6</v>
      </c>
    </row>
    <row r="54" spans="1:17" x14ac:dyDescent="0.3">
      <c r="A54" t="s">
        <v>5528</v>
      </c>
      <c r="B54" s="7">
        <v>45873</v>
      </c>
      <c r="C54" s="14">
        <v>45875.67695601852</v>
      </c>
      <c r="D54" t="s">
        <v>5465</v>
      </c>
      <c r="E54" t="s">
        <v>5460</v>
      </c>
      <c r="F54">
        <v>32938.019999999997</v>
      </c>
      <c r="G54" t="s">
        <v>5469</v>
      </c>
      <c r="H54" t="s">
        <v>1552</v>
      </c>
      <c r="I54" t="s">
        <v>5463</v>
      </c>
      <c r="J54" s="10">
        <f t="shared" si="0"/>
        <v>16</v>
      </c>
      <c r="K54" s="10" t="str">
        <f t="shared" si="1"/>
        <v/>
      </c>
      <c r="L54" s="10" t="str">
        <f t="shared" si="2"/>
        <v/>
      </c>
      <c r="M54" s="10">
        <f t="shared" si="3"/>
        <v>2</v>
      </c>
      <c r="N54" s="10" t="str">
        <f t="shared" si="4"/>
        <v/>
      </c>
      <c r="O54" s="10" t="str">
        <f t="shared" si="5"/>
        <v/>
      </c>
      <c r="P54" s="10" t="str">
        <f t="shared" si="6"/>
        <v/>
      </c>
      <c r="Q54" s="10">
        <f t="shared" si="7"/>
        <v>3</v>
      </c>
    </row>
    <row r="55" spans="1:17" x14ac:dyDescent="0.3">
      <c r="A55" t="s">
        <v>5529</v>
      </c>
      <c r="B55" s="7">
        <v>45794</v>
      </c>
      <c r="C55" s="14">
        <v>45796.424618055556</v>
      </c>
      <c r="D55" t="s">
        <v>5471</v>
      </c>
      <c r="E55" t="s">
        <v>5478</v>
      </c>
      <c r="F55">
        <v>42073.29</v>
      </c>
      <c r="G55" t="s">
        <v>5469</v>
      </c>
      <c r="H55" t="s">
        <v>1549</v>
      </c>
      <c r="I55" t="s">
        <v>5463</v>
      </c>
      <c r="J55" s="10">
        <f t="shared" si="0"/>
        <v>10</v>
      </c>
      <c r="K55" s="10" t="str">
        <f t="shared" si="1"/>
        <v/>
      </c>
      <c r="L55" s="10" t="str">
        <f t="shared" si="2"/>
        <v/>
      </c>
      <c r="M55" s="10">
        <f t="shared" si="3"/>
        <v>2</v>
      </c>
      <c r="N55" s="10" t="str">
        <f t="shared" si="4"/>
        <v/>
      </c>
      <c r="O55" s="10" t="str">
        <f t="shared" si="5"/>
        <v/>
      </c>
      <c r="P55" s="10" t="str">
        <f t="shared" si="6"/>
        <v/>
      </c>
      <c r="Q55" s="10">
        <f t="shared" si="7"/>
        <v>4</v>
      </c>
    </row>
    <row r="56" spans="1:17" x14ac:dyDescent="0.3">
      <c r="A56" t="s">
        <v>5530</v>
      </c>
      <c r="B56" s="7">
        <v>45937</v>
      </c>
      <c r="C56" s="14">
        <v>45939.761828703697</v>
      </c>
      <c r="D56" t="s">
        <v>5484</v>
      </c>
      <c r="E56" t="s">
        <v>5486</v>
      </c>
      <c r="F56">
        <v>35620.449999999997</v>
      </c>
      <c r="G56" t="s">
        <v>5469</v>
      </c>
      <c r="H56" t="s">
        <v>1552</v>
      </c>
      <c r="I56" t="s">
        <v>5463</v>
      </c>
      <c r="J56" s="10">
        <f t="shared" si="0"/>
        <v>18</v>
      </c>
      <c r="K56" s="10" t="str">
        <f t="shared" si="1"/>
        <v/>
      </c>
      <c r="L56" s="10" t="str">
        <f t="shared" si="2"/>
        <v/>
      </c>
      <c r="M56" s="10">
        <f t="shared" si="3"/>
        <v>2</v>
      </c>
      <c r="N56" s="10" t="str">
        <f t="shared" si="4"/>
        <v/>
      </c>
      <c r="O56" s="10" t="str">
        <f t="shared" si="5"/>
        <v/>
      </c>
      <c r="P56" s="10" t="str">
        <f t="shared" si="6"/>
        <v/>
      </c>
      <c r="Q56" s="10">
        <f t="shared" si="7"/>
        <v>3</v>
      </c>
    </row>
    <row r="57" spans="1:17" x14ac:dyDescent="0.3">
      <c r="A57" t="s">
        <v>5531</v>
      </c>
      <c r="B57" s="7">
        <v>46007</v>
      </c>
      <c r="C57" s="14">
        <v>46010.681446759263</v>
      </c>
      <c r="D57" t="s">
        <v>5484</v>
      </c>
      <c r="E57" t="s">
        <v>5468</v>
      </c>
      <c r="F57">
        <v>11792.42</v>
      </c>
      <c r="G57" t="s">
        <v>5476</v>
      </c>
      <c r="H57" t="s">
        <v>1552</v>
      </c>
      <c r="I57" t="s">
        <v>5463</v>
      </c>
      <c r="J57" s="10">
        <f t="shared" si="0"/>
        <v>16</v>
      </c>
      <c r="K57" s="10" t="str">
        <f t="shared" si="1"/>
        <v/>
      </c>
      <c r="L57" s="10" t="str">
        <f t="shared" si="2"/>
        <v/>
      </c>
      <c r="M57" s="10">
        <f t="shared" si="3"/>
        <v>3</v>
      </c>
      <c r="N57" s="10" t="str">
        <f t="shared" si="4"/>
        <v/>
      </c>
      <c r="O57" s="10" t="str">
        <f t="shared" si="5"/>
        <v/>
      </c>
      <c r="P57" s="10" t="str">
        <f t="shared" si="6"/>
        <v/>
      </c>
      <c r="Q57" s="10">
        <f t="shared" si="7"/>
        <v>1</v>
      </c>
    </row>
    <row r="58" spans="1:17" x14ac:dyDescent="0.3">
      <c r="A58" t="s">
        <v>5532</v>
      </c>
      <c r="B58" s="7">
        <v>46000</v>
      </c>
      <c r="C58" s="14">
        <v>46001.733252314807</v>
      </c>
      <c r="D58" t="s">
        <v>5460</v>
      </c>
      <c r="E58" t="s">
        <v>5471</v>
      </c>
      <c r="F58">
        <v>10432.49</v>
      </c>
      <c r="G58" t="s">
        <v>5479</v>
      </c>
      <c r="H58" t="s">
        <v>1552</v>
      </c>
      <c r="I58" t="s">
        <v>5463</v>
      </c>
      <c r="J58" s="10">
        <f t="shared" si="0"/>
        <v>17</v>
      </c>
      <c r="K58" s="10" t="str">
        <f t="shared" si="1"/>
        <v/>
      </c>
      <c r="L58" s="10" t="str">
        <f t="shared" si="2"/>
        <v/>
      </c>
      <c r="M58" s="10">
        <f t="shared" si="3"/>
        <v>1</v>
      </c>
      <c r="N58" s="10" t="str">
        <f t="shared" si="4"/>
        <v/>
      </c>
      <c r="O58" s="10" t="str">
        <f t="shared" si="5"/>
        <v/>
      </c>
      <c r="P58" s="10" t="str">
        <f t="shared" si="6"/>
        <v/>
      </c>
      <c r="Q58" s="10">
        <f t="shared" si="7"/>
        <v>1</v>
      </c>
    </row>
    <row r="59" spans="1:17" x14ac:dyDescent="0.3">
      <c r="A59" t="s">
        <v>5533</v>
      </c>
      <c r="B59" s="7">
        <v>45959</v>
      </c>
      <c r="C59" s="14">
        <v>45962.543576388889</v>
      </c>
      <c r="D59" t="s">
        <v>5461</v>
      </c>
      <c r="E59" t="s">
        <v>5460</v>
      </c>
      <c r="F59">
        <v>75486.81</v>
      </c>
      <c r="G59" t="s">
        <v>5479</v>
      </c>
      <c r="H59" t="s">
        <v>1549</v>
      </c>
      <c r="I59" t="s">
        <v>5463</v>
      </c>
      <c r="J59" s="10">
        <f t="shared" si="0"/>
        <v>13</v>
      </c>
      <c r="K59" s="10" t="str">
        <f t="shared" si="1"/>
        <v/>
      </c>
      <c r="L59" s="10" t="str">
        <f t="shared" si="2"/>
        <v/>
      </c>
      <c r="M59" s="10">
        <f t="shared" si="3"/>
        <v>3</v>
      </c>
      <c r="N59" s="10" t="str">
        <f t="shared" si="4"/>
        <v/>
      </c>
      <c r="O59" s="10" t="str">
        <f t="shared" si="5"/>
        <v/>
      </c>
      <c r="P59" s="10" t="str">
        <f t="shared" si="6"/>
        <v/>
      </c>
      <c r="Q59" s="10">
        <f t="shared" si="7"/>
        <v>7</v>
      </c>
    </row>
    <row r="60" spans="1:17" x14ac:dyDescent="0.3">
      <c r="A60" t="s">
        <v>5534</v>
      </c>
      <c r="B60" s="7">
        <v>45966</v>
      </c>
      <c r="C60" s="14">
        <v>45967.612824074073</v>
      </c>
      <c r="D60" t="s">
        <v>5484</v>
      </c>
      <c r="E60" t="s">
        <v>5486</v>
      </c>
      <c r="F60">
        <v>32741.63</v>
      </c>
      <c r="G60" t="s">
        <v>5476</v>
      </c>
      <c r="H60" t="s">
        <v>1552</v>
      </c>
      <c r="I60" t="s">
        <v>5463</v>
      </c>
      <c r="J60" s="10">
        <f t="shared" si="0"/>
        <v>14</v>
      </c>
      <c r="K60" s="10" t="str">
        <f t="shared" si="1"/>
        <v/>
      </c>
      <c r="L60" s="10" t="str">
        <f t="shared" si="2"/>
        <v/>
      </c>
      <c r="M60" s="10">
        <f t="shared" si="3"/>
        <v>1</v>
      </c>
      <c r="N60" s="10" t="str">
        <f t="shared" si="4"/>
        <v/>
      </c>
      <c r="O60" s="10" t="str">
        <f t="shared" si="5"/>
        <v/>
      </c>
      <c r="P60" s="10" t="str">
        <f t="shared" si="6"/>
        <v/>
      </c>
      <c r="Q60" s="10">
        <f t="shared" si="7"/>
        <v>3</v>
      </c>
    </row>
    <row r="61" spans="1:17" x14ac:dyDescent="0.3">
      <c r="A61" t="s">
        <v>5535</v>
      </c>
      <c r="B61" s="7">
        <v>45880</v>
      </c>
      <c r="C61" s="14">
        <v>45880.591273148151</v>
      </c>
      <c r="D61" t="s">
        <v>5466</v>
      </c>
      <c r="E61" t="s">
        <v>5471</v>
      </c>
      <c r="F61">
        <v>86145.82</v>
      </c>
      <c r="G61" t="s">
        <v>5479</v>
      </c>
      <c r="H61" t="s">
        <v>1552</v>
      </c>
      <c r="I61" t="s">
        <v>5463</v>
      </c>
      <c r="J61" s="10">
        <f t="shared" si="0"/>
        <v>14</v>
      </c>
      <c r="K61" s="10" t="str">
        <f t="shared" si="1"/>
        <v/>
      </c>
      <c r="L61" s="10" t="str">
        <f t="shared" si="2"/>
        <v/>
      </c>
      <c r="M61" s="10">
        <f t="shared" si="3"/>
        <v>0</v>
      </c>
      <c r="N61" s="10" t="str">
        <f t="shared" si="4"/>
        <v/>
      </c>
      <c r="O61" s="10" t="str">
        <f t="shared" si="5"/>
        <v/>
      </c>
      <c r="P61" s="10" t="str">
        <f t="shared" si="6"/>
        <v/>
      </c>
      <c r="Q61" s="10">
        <f t="shared" si="7"/>
        <v>8</v>
      </c>
    </row>
    <row r="62" spans="1:17" x14ac:dyDescent="0.3">
      <c r="A62" t="s">
        <v>5536</v>
      </c>
      <c r="B62" s="7">
        <v>46057</v>
      </c>
      <c r="C62" s="14">
        <v>46057.651828703703</v>
      </c>
      <c r="D62" t="s">
        <v>5478</v>
      </c>
      <c r="E62" t="s">
        <v>5468</v>
      </c>
      <c r="F62">
        <v>29453.27</v>
      </c>
      <c r="G62" t="s">
        <v>5462</v>
      </c>
      <c r="H62" t="s">
        <v>1549</v>
      </c>
      <c r="I62" t="s">
        <v>5463</v>
      </c>
      <c r="J62" s="10">
        <f t="shared" si="0"/>
        <v>15</v>
      </c>
      <c r="K62" s="10" t="str">
        <f t="shared" si="1"/>
        <v/>
      </c>
      <c r="L62" s="10" t="str">
        <f t="shared" si="2"/>
        <v/>
      </c>
      <c r="M62" s="10">
        <f t="shared" si="3"/>
        <v>0</v>
      </c>
      <c r="N62" s="10" t="str">
        <f t="shared" si="4"/>
        <v/>
      </c>
      <c r="O62" s="10" t="str">
        <f t="shared" si="5"/>
        <v/>
      </c>
      <c r="P62" s="10" t="str">
        <f t="shared" si="6"/>
        <v/>
      </c>
      <c r="Q62" s="10">
        <f t="shared" si="7"/>
        <v>2</v>
      </c>
    </row>
    <row r="63" spans="1:17" x14ac:dyDescent="0.3">
      <c r="A63" t="s">
        <v>5537</v>
      </c>
      <c r="B63" s="7">
        <v>45990</v>
      </c>
      <c r="C63" s="14">
        <v>45993.832812499997</v>
      </c>
      <c r="D63" t="s">
        <v>5471</v>
      </c>
      <c r="E63" t="s">
        <v>5478</v>
      </c>
      <c r="F63">
        <v>53768.7</v>
      </c>
      <c r="G63" t="s">
        <v>5476</v>
      </c>
      <c r="H63" t="s">
        <v>1552</v>
      </c>
      <c r="I63" t="s">
        <v>5463</v>
      </c>
      <c r="J63" s="10">
        <f t="shared" si="0"/>
        <v>19</v>
      </c>
      <c r="K63" s="10" t="str">
        <f t="shared" si="1"/>
        <v/>
      </c>
      <c r="L63" s="10" t="str">
        <f t="shared" si="2"/>
        <v/>
      </c>
      <c r="M63" s="10">
        <f t="shared" si="3"/>
        <v>3</v>
      </c>
      <c r="N63" s="10" t="str">
        <f t="shared" si="4"/>
        <v/>
      </c>
      <c r="O63" s="10" t="str">
        <f t="shared" si="5"/>
        <v/>
      </c>
      <c r="P63" s="10" t="str">
        <f t="shared" si="6"/>
        <v/>
      </c>
      <c r="Q63" s="10">
        <f t="shared" si="7"/>
        <v>5</v>
      </c>
    </row>
    <row r="64" spans="1:17" x14ac:dyDescent="0.3">
      <c r="A64" t="s">
        <v>5538</v>
      </c>
      <c r="B64" s="7">
        <v>45961</v>
      </c>
      <c r="C64" s="14">
        <v>45961.541620370372</v>
      </c>
      <c r="D64" t="s">
        <v>5471</v>
      </c>
      <c r="E64" t="s">
        <v>5468</v>
      </c>
      <c r="F64">
        <v>74057.33</v>
      </c>
      <c r="G64" t="s">
        <v>5469</v>
      </c>
      <c r="H64" t="s">
        <v>1552</v>
      </c>
      <c r="I64" t="s">
        <v>5463</v>
      </c>
      <c r="J64" s="10">
        <f t="shared" si="0"/>
        <v>12</v>
      </c>
      <c r="K64" s="10" t="str">
        <f t="shared" si="1"/>
        <v/>
      </c>
      <c r="L64" s="10" t="str">
        <f t="shared" si="2"/>
        <v/>
      </c>
      <c r="M64" s="10">
        <f t="shared" si="3"/>
        <v>0</v>
      </c>
      <c r="N64" s="10" t="str">
        <f t="shared" si="4"/>
        <v/>
      </c>
      <c r="O64" s="10" t="str">
        <f t="shared" si="5"/>
        <v/>
      </c>
      <c r="P64" s="10" t="str">
        <f t="shared" si="6"/>
        <v/>
      </c>
      <c r="Q64" s="10">
        <f t="shared" si="7"/>
        <v>7</v>
      </c>
    </row>
    <row r="65" spans="1:17" x14ac:dyDescent="0.3">
      <c r="A65" t="s">
        <v>5539</v>
      </c>
      <c r="B65" s="7">
        <v>46105</v>
      </c>
      <c r="C65" s="14">
        <v>46106.729108796288</v>
      </c>
      <c r="D65" t="s">
        <v>5461</v>
      </c>
      <c r="E65" t="s">
        <v>5490</v>
      </c>
      <c r="F65">
        <v>105415.25</v>
      </c>
      <c r="G65" t="s">
        <v>5494</v>
      </c>
      <c r="H65" t="s">
        <v>1552</v>
      </c>
      <c r="I65" t="s">
        <v>5463</v>
      </c>
      <c r="J65" s="10">
        <f t="shared" si="0"/>
        <v>17</v>
      </c>
      <c r="K65" s="10" t="str">
        <f t="shared" si="1"/>
        <v/>
      </c>
      <c r="L65" s="10" t="str">
        <f t="shared" si="2"/>
        <v/>
      </c>
      <c r="M65" s="10">
        <f t="shared" si="3"/>
        <v>1</v>
      </c>
      <c r="N65" s="10" t="str">
        <f t="shared" si="4"/>
        <v/>
      </c>
      <c r="O65" s="10" t="str">
        <f t="shared" si="5"/>
        <v/>
      </c>
      <c r="P65" s="10" t="str">
        <f t="shared" si="6"/>
        <v/>
      </c>
      <c r="Q65" s="10">
        <f t="shared" si="7"/>
        <v>1</v>
      </c>
    </row>
    <row r="66" spans="1:17" x14ac:dyDescent="0.3">
      <c r="A66" t="s">
        <v>5540</v>
      </c>
      <c r="B66" s="7">
        <v>45972</v>
      </c>
      <c r="C66" s="14">
        <v>45975.786087962973</v>
      </c>
      <c r="D66" t="s">
        <v>5490</v>
      </c>
      <c r="E66" t="s">
        <v>5478</v>
      </c>
      <c r="F66">
        <v>73022.899999999994</v>
      </c>
      <c r="G66" t="s">
        <v>5476</v>
      </c>
      <c r="H66" t="s">
        <v>1549</v>
      </c>
      <c r="I66" t="s">
        <v>5463</v>
      </c>
      <c r="J66" s="10">
        <f t="shared" si="0"/>
        <v>18</v>
      </c>
      <c r="K66" s="10" t="str">
        <f t="shared" si="1"/>
        <v/>
      </c>
      <c r="L66" s="10" t="str">
        <f t="shared" si="2"/>
        <v/>
      </c>
      <c r="M66" s="10">
        <f t="shared" si="3"/>
        <v>3</v>
      </c>
      <c r="N66" s="10" t="str">
        <f t="shared" si="4"/>
        <v/>
      </c>
      <c r="O66" s="10" t="str">
        <f t="shared" si="5"/>
        <v/>
      </c>
      <c r="P66" s="10" t="str">
        <f t="shared" si="6"/>
        <v/>
      </c>
      <c r="Q66" s="10">
        <f t="shared" si="7"/>
        <v>7</v>
      </c>
    </row>
    <row r="67" spans="1:17" x14ac:dyDescent="0.3">
      <c r="A67" t="s">
        <v>5541</v>
      </c>
      <c r="B67" s="7">
        <v>45987</v>
      </c>
      <c r="C67" s="14">
        <v>45987.471539351849</v>
      </c>
      <c r="D67" t="s">
        <v>5465</v>
      </c>
      <c r="E67" t="s">
        <v>5484</v>
      </c>
      <c r="F67">
        <v>21985.77</v>
      </c>
      <c r="G67" t="s">
        <v>5472</v>
      </c>
      <c r="H67" t="s">
        <v>1549</v>
      </c>
      <c r="I67" t="s">
        <v>5463</v>
      </c>
      <c r="J67" s="10">
        <f t="shared" si="0"/>
        <v>11</v>
      </c>
      <c r="K67" s="10" t="str">
        <f t="shared" si="1"/>
        <v/>
      </c>
      <c r="L67" s="10" t="str">
        <f t="shared" si="2"/>
        <v/>
      </c>
      <c r="M67" s="10">
        <f t="shared" si="3"/>
        <v>0</v>
      </c>
      <c r="N67" s="10" t="str">
        <f t="shared" si="4"/>
        <v/>
      </c>
      <c r="O67" s="10" t="str">
        <f t="shared" si="5"/>
        <v/>
      </c>
      <c r="P67" s="10" t="str">
        <f t="shared" si="6"/>
        <v/>
      </c>
      <c r="Q67" s="10">
        <f t="shared" si="7"/>
        <v>2</v>
      </c>
    </row>
    <row r="68" spans="1:17" x14ac:dyDescent="0.3">
      <c r="A68" t="s">
        <v>5542</v>
      </c>
      <c r="B68" s="7">
        <v>46079</v>
      </c>
      <c r="C68" s="14">
        <v>46079.411053240743</v>
      </c>
      <c r="D68" t="s">
        <v>5468</v>
      </c>
      <c r="E68" t="s">
        <v>5474</v>
      </c>
      <c r="F68">
        <v>86427.07</v>
      </c>
      <c r="G68" t="s">
        <v>5472</v>
      </c>
      <c r="H68" t="s">
        <v>1549</v>
      </c>
      <c r="I68" t="s">
        <v>5463</v>
      </c>
      <c r="J68" s="10">
        <f t="shared" ref="J68:J131" si="8">HOUR(C68)</f>
        <v>9</v>
      </c>
      <c r="K68" s="10" t="str">
        <f t="shared" ref="K68:K131" si="9">IF(OR(J68&gt;=22,J68&lt;6),"FLAG","")</f>
        <v/>
      </c>
      <c r="L68" s="10" t="str">
        <f t="shared" ref="L68:L131" si="10">IF(H68=I68,"FLAG","")</f>
        <v/>
      </c>
      <c r="M68" s="10">
        <f t="shared" ref="M68:M131" si="11">INT(C68)-B68</f>
        <v>0</v>
      </c>
      <c r="N68" s="10" t="str">
        <f t="shared" ref="N68:N131" si="12">IF(M68&gt;30,"FLAG","")</f>
        <v/>
      </c>
      <c r="O68" s="10" t="str">
        <f t="shared" ref="O68:O131" si="13">IF(AND(MOD(F68,50000)=0,E68="Sales - Domestic"),"FLAG","")</f>
        <v/>
      </c>
      <c r="P68" s="10" t="str">
        <f t="shared" ref="P68:P131" si="14">IF(LEN(TRIM(G68))=0,"FLAG","")</f>
        <v/>
      </c>
      <c r="Q68" s="10">
        <f t="shared" ref="Q68:Q131" si="15">VALUE(LEFT(TEXT(INT(F68),"0"),1))</f>
        <v>8</v>
      </c>
    </row>
    <row r="69" spans="1:17" x14ac:dyDescent="0.3">
      <c r="A69" t="s">
        <v>5543</v>
      </c>
      <c r="B69" s="7">
        <v>45951</v>
      </c>
      <c r="C69" s="14">
        <v>45951.672337962962</v>
      </c>
      <c r="D69" t="s">
        <v>5490</v>
      </c>
      <c r="E69" t="s">
        <v>5460</v>
      </c>
      <c r="F69">
        <v>31676.68</v>
      </c>
      <c r="G69" t="s">
        <v>5462</v>
      </c>
      <c r="H69" t="s">
        <v>1549</v>
      </c>
      <c r="I69" t="s">
        <v>5463</v>
      </c>
      <c r="J69" s="10">
        <f t="shared" si="8"/>
        <v>16</v>
      </c>
      <c r="K69" s="10" t="str">
        <f t="shared" si="9"/>
        <v/>
      </c>
      <c r="L69" s="10" t="str">
        <f t="shared" si="10"/>
        <v/>
      </c>
      <c r="M69" s="10">
        <f t="shared" si="11"/>
        <v>0</v>
      </c>
      <c r="N69" s="10" t="str">
        <f t="shared" si="12"/>
        <v/>
      </c>
      <c r="O69" s="10" t="str">
        <f t="shared" si="13"/>
        <v/>
      </c>
      <c r="P69" s="10" t="str">
        <f t="shared" si="14"/>
        <v/>
      </c>
      <c r="Q69" s="10">
        <f t="shared" si="15"/>
        <v>3</v>
      </c>
    </row>
    <row r="70" spans="1:17" x14ac:dyDescent="0.3">
      <c r="A70" t="s">
        <v>5544</v>
      </c>
      <c r="B70" s="7">
        <v>45941</v>
      </c>
      <c r="C70" s="14">
        <v>45942.681805555563</v>
      </c>
      <c r="D70" t="s">
        <v>5466</v>
      </c>
      <c r="E70" t="s">
        <v>5486</v>
      </c>
      <c r="F70">
        <v>49473.52</v>
      </c>
      <c r="G70" t="s">
        <v>5469</v>
      </c>
      <c r="H70" t="s">
        <v>1549</v>
      </c>
      <c r="I70" t="s">
        <v>5463</v>
      </c>
      <c r="J70" s="10">
        <f t="shared" si="8"/>
        <v>16</v>
      </c>
      <c r="K70" s="10" t="str">
        <f t="shared" si="9"/>
        <v/>
      </c>
      <c r="L70" s="10" t="str">
        <f t="shared" si="10"/>
        <v/>
      </c>
      <c r="M70" s="10">
        <f t="shared" si="11"/>
        <v>1</v>
      </c>
      <c r="N70" s="10" t="str">
        <f t="shared" si="12"/>
        <v/>
      </c>
      <c r="O70" s="10" t="str">
        <f t="shared" si="13"/>
        <v/>
      </c>
      <c r="P70" s="10" t="str">
        <f t="shared" si="14"/>
        <v/>
      </c>
      <c r="Q70" s="10">
        <f t="shared" si="15"/>
        <v>4</v>
      </c>
    </row>
    <row r="71" spans="1:17" x14ac:dyDescent="0.3">
      <c r="A71" t="s">
        <v>5545</v>
      </c>
      <c r="B71" s="7">
        <v>46066</v>
      </c>
      <c r="C71" s="14">
        <v>46067.818391203713</v>
      </c>
      <c r="D71" t="s">
        <v>5468</v>
      </c>
      <c r="E71" t="s">
        <v>5460</v>
      </c>
      <c r="F71">
        <v>12358.62</v>
      </c>
      <c r="G71" t="s">
        <v>5494</v>
      </c>
      <c r="H71" t="s">
        <v>1552</v>
      </c>
      <c r="I71" t="s">
        <v>5463</v>
      </c>
      <c r="J71" s="10">
        <f t="shared" si="8"/>
        <v>19</v>
      </c>
      <c r="K71" s="10" t="str">
        <f t="shared" si="9"/>
        <v/>
      </c>
      <c r="L71" s="10" t="str">
        <f t="shared" si="10"/>
        <v/>
      </c>
      <c r="M71" s="10">
        <f t="shared" si="11"/>
        <v>1</v>
      </c>
      <c r="N71" s="10" t="str">
        <f t="shared" si="12"/>
        <v/>
      </c>
      <c r="O71" s="10" t="str">
        <f t="shared" si="13"/>
        <v/>
      </c>
      <c r="P71" s="10" t="str">
        <f t="shared" si="14"/>
        <v/>
      </c>
      <c r="Q71" s="10">
        <f t="shared" si="15"/>
        <v>1</v>
      </c>
    </row>
    <row r="72" spans="1:17" x14ac:dyDescent="0.3">
      <c r="A72" t="s">
        <v>5546</v>
      </c>
      <c r="B72" s="7">
        <v>45888</v>
      </c>
      <c r="C72" s="14">
        <v>45890.664699074077</v>
      </c>
      <c r="D72" t="s">
        <v>5490</v>
      </c>
      <c r="E72" t="s">
        <v>5460</v>
      </c>
      <c r="F72">
        <v>19950.45</v>
      </c>
      <c r="G72" t="s">
        <v>5494</v>
      </c>
      <c r="H72" t="s">
        <v>1552</v>
      </c>
      <c r="I72" t="s">
        <v>5463</v>
      </c>
      <c r="J72" s="10">
        <f t="shared" si="8"/>
        <v>15</v>
      </c>
      <c r="K72" s="10" t="str">
        <f t="shared" si="9"/>
        <v/>
      </c>
      <c r="L72" s="10" t="str">
        <f t="shared" si="10"/>
        <v/>
      </c>
      <c r="M72" s="10">
        <f t="shared" si="11"/>
        <v>2</v>
      </c>
      <c r="N72" s="10" t="str">
        <f t="shared" si="12"/>
        <v/>
      </c>
      <c r="O72" s="10" t="str">
        <f t="shared" si="13"/>
        <v/>
      </c>
      <c r="P72" s="10" t="str">
        <f t="shared" si="14"/>
        <v/>
      </c>
      <c r="Q72" s="10">
        <f t="shared" si="15"/>
        <v>1</v>
      </c>
    </row>
    <row r="73" spans="1:17" x14ac:dyDescent="0.3">
      <c r="A73" t="s">
        <v>5547</v>
      </c>
      <c r="B73" s="7">
        <v>45927</v>
      </c>
      <c r="C73" s="14">
        <v>45929.576539351852</v>
      </c>
      <c r="D73" t="s">
        <v>5484</v>
      </c>
      <c r="E73" t="s">
        <v>5461</v>
      </c>
      <c r="F73">
        <v>14720.12</v>
      </c>
      <c r="G73" t="s">
        <v>5476</v>
      </c>
      <c r="H73" t="s">
        <v>1549</v>
      </c>
      <c r="I73" t="s">
        <v>5463</v>
      </c>
      <c r="J73" s="10">
        <f t="shared" si="8"/>
        <v>13</v>
      </c>
      <c r="K73" s="10" t="str">
        <f t="shared" si="9"/>
        <v/>
      </c>
      <c r="L73" s="10" t="str">
        <f t="shared" si="10"/>
        <v/>
      </c>
      <c r="M73" s="10">
        <f t="shared" si="11"/>
        <v>2</v>
      </c>
      <c r="N73" s="10" t="str">
        <f t="shared" si="12"/>
        <v/>
      </c>
      <c r="O73" s="10" t="str">
        <f t="shared" si="13"/>
        <v/>
      </c>
      <c r="P73" s="10" t="str">
        <f t="shared" si="14"/>
        <v/>
      </c>
      <c r="Q73" s="10">
        <f t="shared" si="15"/>
        <v>1</v>
      </c>
    </row>
    <row r="74" spans="1:17" x14ac:dyDescent="0.3">
      <c r="A74" t="s">
        <v>5548</v>
      </c>
      <c r="B74" s="7">
        <v>45771</v>
      </c>
      <c r="C74" s="14">
        <v>45773.375543981478</v>
      </c>
      <c r="D74" t="s">
        <v>5465</v>
      </c>
      <c r="E74" t="s">
        <v>5471</v>
      </c>
      <c r="F74">
        <v>35251.879999999997</v>
      </c>
      <c r="G74" t="s">
        <v>5472</v>
      </c>
      <c r="H74" t="s">
        <v>1552</v>
      </c>
      <c r="I74" t="s">
        <v>5463</v>
      </c>
      <c r="J74" s="10">
        <f t="shared" si="8"/>
        <v>9</v>
      </c>
      <c r="K74" s="10" t="str">
        <f t="shared" si="9"/>
        <v/>
      </c>
      <c r="L74" s="10" t="str">
        <f t="shared" si="10"/>
        <v/>
      </c>
      <c r="M74" s="10">
        <f t="shared" si="11"/>
        <v>2</v>
      </c>
      <c r="N74" s="10" t="str">
        <f t="shared" si="12"/>
        <v/>
      </c>
      <c r="O74" s="10" t="str">
        <f t="shared" si="13"/>
        <v/>
      </c>
      <c r="P74" s="10" t="str">
        <f t="shared" si="14"/>
        <v/>
      </c>
      <c r="Q74" s="10">
        <f t="shared" si="15"/>
        <v>3</v>
      </c>
    </row>
    <row r="75" spans="1:17" x14ac:dyDescent="0.3">
      <c r="A75" t="s">
        <v>5549</v>
      </c>
      <c r="B75" s="7">
        <v>46044</v>
      </c>
      <c r="C75" s="14">
        <v>46044.78769675926</v>
      </c>
      <c r="D75" t="s">
        <v>5474</v>
      </c>
      <c r="E75" t="s">
        <v>5471</v>
      </c>
      <c r="F75">
        <v>37813.57</v>
      </c>
      <c r="G75" t="s">
        <v>5472</v>
      </c>
      <c r="H75" t="s">
        <v>1549</v>
      </c>
      <c r="I75" t="s">
        <v>5463</v>
      </c>
      <c r="J75" s="10">
        <f t="shared" si="8"/>
        <v>18</v>
      </c>
      <c r="K75" s="10" t="str">
        <f t="shared" si="9"/>
        <v/>
      </c>
      <c r="L75" s="10" t="str">
        <f t="shared" si="10"/>
        <v/>
      </c>
      <c r="M75" s="10">
        <f t="shared" si="11"/>
        <v>0</v>
      </c>
      <c r="N75" s="10" t="str">
        <f t="shared" si="12"/>
        <v/>
      </c>
      <c r="O75" s="10" t="str">
        <f t="shared" si="13"/>
        <v/>
      </c>
      <c r="P75" s="10" t="str">
        <f t="shared" si="14"/>
        <v/>
      </c>
      <c r="Q75" s="10">
        <f t="shared" si="15"/>
        <v>3</v>
      </c>
    </row>
    <row r="76" spans="1:17" x14ac:dyDescent="0.3">
      <c r="A76" t="s">
        <v>5550</v>
      </c>
      <c r="B76" s="7">
        <v>45757</v>
      </c>
      <c r="C76" s="14">
        <v>45757.453032407408</v>
      </c>
      <c r="D76" t="s">
        <v>5461</v>
      </c>
      <c r="E76" t="s">
        <v>5484</v>
      </c>
      <c r="F76">
        <v>318009.17</v>
      </c>
      <c r="G76" t="s">
        <v>5462</v>
      </c>
      <c r="H76" t="s">
        <v>1549</v>
      </c>
      <c r="I76" t="s">
        <v>5463</v>
      </c>
      <c r="J76" s="10">
        <f t="shared" si="8"/>
        <v>10</v>
      </c>
      <c r="K76" s="10" t="str">
        <f t="shared" si="9"/>
        <v/>
      </c>
      <c r="L76" s="10" t="str">
        <f t="shared" si="10"/>
        <v/>
      </c>
      <c r="M76" s="10">
        <f t="shared" si="11"/>
        <v>0</v>
      </c>
      <c r="N76" s="10" t="str">
        <f t="shared" si="12"/>
        <v/>
      </c>
      <c r="O76" s="10" t="str">
        <f t="shared" si="13"/>
        <v/>
      </c>
      <c r="P76" s="10" t="str">
        <f t="shared" si="14"/>
        <v/>
      </c>
      <c r="Q76" s="10">
        <f t="shared" si="15"/>
        <v>3</v>
      </c>
    </row>
    <row r="77" spans="1:17" x14ac:dyDescent="0.3">
      <c r="A77" t="s">
        <v>5551</v>
      </c>
      <c r="B77" s="7">
        <v>45957</v>
      </c>
      <c r="C77" s="14">
        <v>45958.765335648153</v>
      </c>
      <c r="D77" t="s">
        <v>5465</v>
      </c>
      <c r="E77" t="s">
        <v>5471</v>
      </c>
      <c r="F77">
        <v>26306.06</v>
      </c>
      <c r="G77" t="s">
        <v>5472</v>
      </c>
      <c r="H77" t="s">
        <v>1549</v>
      </c>
      <c r="I77" t="s">
        <v>5463</v>
      </c>
      <c r="J77" s="10">
        <f t="shared" si="8"/>
        <v>18</v>
      </c>
      <c r="K77" s="10" t="str">
        <f t="shared" si="9"/>
        <v/>
      </c>
      <c r="L77" s="10" t="str">
        <f t="shared" si="10"/>
        <v/>
      </c>
      <c r="M77" s="10">
        <f t="shared" si="11"/>
        <v>1</v>
      </c>
      <c r="N77" s="10" t="str">
        <f t="shared" si="12"/>
        <v/>
      </c>
      <c r="O77" s="10" t="str">
        <f t="shared" si="13"/>
        <v/>
      </c>
      <c r="P77" s="10" t="str">
        <f t="shared" si="14"/>
        <v/>
      </c>
      <c r="Q77" s="10">
        <f t="shared" si="15"/>
        <v>2</v>
      </c>
    </row>
    <row r="78" spans="1:17" x14ac:dyDescent="0.3">
      <c r="A78" t="s">
        <v>5552</v>
      </c>
      <c r="B78" s="7">
        <v>45925</v>
      </c>
      <c r="C78" s="14">
        <v>45925.722361111111</v>
      </c>
      <c r="D78" t="s">
        <v>5465</v>
      </c>
      <c r="E78" t="s">
        <v>5460</v>
      </c>
      <c r="F78">
        <v>17805.63</v>
      </c>
      <c r="G78" t="s">
        <v>5479</v>
      </c>
      <c r="H78" t="s">
        <v>1552</v>
      </c>
      <c r="I78" t="s">
        <v>5463</v>
      </c>
      <c r="J78" s="10">
        <f t="shared" si="8"/>
        <v>17</v>
      </c>
      <c r="K78" s="10" t="str">
        <f t="shared" si="9"/>
        <v/>
      </c>
      <c r="L78" s="10" t="str">
        <f t="shared" si="10"/>
        <v/>
      </c>
      <c r="M78" s="10">
        <f t="shared" si="11"/>
        <v>0</v>
      </c>
      <c r="N78" s="10" t="str">
        <f t="shared" si="12"/>
        <v/>
      </c>
      <c r="O78" s="10" t="str">
        <f t="shared" si="13"/>
        <v/>
      </c>
      <c r="P78" s="10" t="str">
        <f t="shared" si="14"/>
        <v/>
      </c>
      <c r="Q78" s="10">
        <f t="shared" si="15"/>
        <v>1</v>
      </c>
    </row>
    <row r="79" spans="1:17" x14ac:dyDescent="0.3">
      <c r="A79" t="s">
        <v>5553</v>
      </c>
      <c r="B79" s="7">
        <v>45770</v>
      </c>
      <c r="C79" s="14">
        <v>45771.796782407408</v>
      </c>
      <c r="D79" t="s">
        <v>5486</v>
      </c>
      <c r="E79" t="s">
        <v>5461</v>
      </c>
      <c r="F79">
        <v>11653.25</v>
      </c>
      <c r="G79" t="s">
        <v>5476</v>
      </c>
      <c r="H79" t="s">
        <v>1549</v>
      </c>
      <c r="I79" t="s">
        <v>5463</v>
      </c>
      <c r="J79" s="10">
        <f t="shared" si="8"/>
        <v>19</v>
      </c>
      <c r="K79" s="10" t="str">
        <f t="shared" si="9"/>
        <v/>
      </c>
      <c r="L79" s="10" t="str">
        <f t="shared" si="10"/>
        <v/>
      </c>
      <c r="M79" s="10">
        <f t="shared" si="11"/>
        <v>1</v>
      </c>
      <c r="N79" s="10" t="str">
        <f t="shared" si="12"/>
        <v/>
      </c>
      <c r="O79" s="10" t="str">
        <f t="shared" si="13"/>
        <v/>
      </c>
      <c r="P79" s="10" t="str">
        <f t="shared" si="14"/>
        <v/>
      </c>
      <c r="Q79" s="10">
        <f t="shared" si="15"/>
        <v>1</v>
      </c>
    </row>
    <row r="80" spans="1:17" x14ac:dyDescent="0.3">
      <c r="A80" t="s">
        <v>5554</v>
      </c>
      <c r="B80" s="7">
        <v>45854</v>
      </c>
      <c r="C80" s="14">
        <v>45854.46303240741</v>
      </c>
      <c r="D80" t="s">
        <v>5471</v>
      </c>
      <c r="E80" t="s">
        <v>5466</v>
      </c>
      <c r="F80">
        <v>115364.81</v>
      </c>
      <c r="G80" t="s">
        <v>5462</v>
      </c>
      <c r="H80" t="s">
        <v>1552</v>
      </c>
      <c r="I80" t="s">
        <v>5463</v>
      </c>
      <c r="J80" s="10">
        <f t="shared" si="8"/>
        <v>11</v>
      </c>
      <c r="K80" s="10" t="str">
        <f t="shared" si="9"/>
        <v/>
      </c>
      <c r="L80" s="10" t="str">
        <f t="shared" si="10"/>
        <v/>
      </c>
      <c r="M80" s="10">
        <f t="shared" si="11"/>
        <v>0</v>
      </c>
      <c r="N80" s="10" t="str">
        <f t="shared" si="12"/>
        <v/>
      </c>
      <c r="O80" s="10" t="str">
        <f t="shared" si="13"/>
        <v/>
      </c>
      <c r="P80" s="10" t="str">
        <f t="shared" si="14"/>
        <v/>
      </c>
      <c r="Q80" s="10">
        <f t="shared" si="15"/>
        <v>1</v>
      </c>
    </row>
    <row r="81" spans="1:17" x14ac:dyDescent="0.3">
      <c r="A81" t="s">
        <v>5555</v>
      </c>
      <c r="B81" s="7">
        <v>45899</v>
      </c>
      <c r="C81" s="14">
        <v>45902.432708333326</v>
      </c>
      <c r="D81" t="s">
        <v>5474</v>
      </c>
      <c r="E81" t="s">
        <v>5466</v>
      </c>
      <c r="F81">
        <v>37284.94</v>
      </c>
      <c r="G81" t="s">
        <v>5462</v>
      </c>
      <c r="H81" t="s">
        <v>1549</v>
      </c>
      <c r="I81" t="s">
        <v>5463</v>
      </c>
      <c r="J81" s="10">
        <f t="shared" si="8"/>
        <v>10</v>
      </c>
      <c r="K81" s="10" t="str">
        <f t="shared" si="9"/>
        <v/>
      </c>
      <c r="L81" s="10" t="str">
        <f t="shared" si="10"/>
        <v/>
      </c>
      <c r="M81" s="10">
        <f t="shared" si="11"/>
        <v>3</v>
      </c>
      <c r="N81" s="10" t="str">
        <f t="shared" si="12"/>
        <v/>
      </c>
      <c r="O81" s="10" t="str">
        <f t="shared" si="13"/>
        <v/>
      </c>
      <c r="P81" s="10" t="str">
        <f t="shared" si="14"/>
        <v/>
      </c>
      <c r="Q81" s="10">
        <f t="shared" si="15"/>
        <v>3</v>
      </c>
    </row>
    <row r="82" spans="1:17" x14ac:dyDescent="0.3">
      <c r="A82" t="s">
        <v>5556</v>
      </c>
      <c r="B82" s="7">
        <v>46101</v>
      </c>
      <c r="C82" s="14">
        <v>46104.541817129633</v>
      </c>
      <c r="D82" t="s">
        <v>5465</v>
      </c>
      <c r="E82" t="s">
        <v>5468</v>
      </c>
      <c r="F82">
        <v>27380.18</v>
      </c>
      <c r="G82" t="s">
        <v>5469</v>
      </c>
      <c r="H82" t="s">
        <v>1552</v>
      </c>
      <c r="I82" t="s">
        <v>5463</v>
      </c>
      <c r="J82" s="10">
        <f t="shared" si="8"/>
        <v>13</v>
      </c>
      <c r="K82" s="10" t="str">
        <f t="shared" si="9"/>
        <v/>
      </c>
      <c r="L82" s="10" t="str">
        <f t="shared" si="10"/>
        <v/>
      </c>
      <c r="M82" s="10">
        <f t="shared" si="11"/>
        <v>3</v>
      </c>
      <c r="N82" s="10" t="str">
        <f t="shared" si="12"/>
        <v/>
      </c>
      <c r="O82" s="10" t="str">
        <f t="shared" si="13"/>
        <v/>
      </c>
      <c r="P82" s="10" t="str">
        <f t="shared" si="14"/>
        <v/>
      </c>
      <c r="Q82" s="10">
        <f t="shared" si="15"/>
        <v>2</v>
      </c>
    </row>
    <row r="83" spans="1:17" x14ac:dyDescent="0.3">
      <c r="A83" t="s">
        <v>5557</v>
      </c>
      <c r="B83" s="7">
        <v>46055</v>
      </c>
      <c r="C83" s="14">
        <v>46058.650358796287</v>
      </c>
      <c r="D83" t="s">
        <v>5471</v>
      </c>
      <c r="E83" t="s">
        <v>5466</v>
      </c>
      <c r="F83">
        <v>18844.38</v>
      </c>
      <c r="G83" t="s">
        <v>5479</v>
      </c>
      <c r="H83" t="s">
        <v>1549</v>
      </c>
      <c r="I83" t="s">
        <v>5463</v>
      </c>
      <c r="J83" s="10">
        <f t="shared" si="8"/>
        <v>15</v>
      </c>
      <c r="K83" s="10" t="str">
        <f t="shared" si="9"/>
        <v/>
      </c>
      <c r="L83" s="10" t="str">
        <f t="shared" si="10"/>
        <v/>
      </c>
      <c r="M83" s="10">
        <f t="shared" si="11"/>
        <v>3</v>
      </c>
      <c r="N83" s="10" t="str">
        <f t="shared" si="12"/>
        <v/>
      </c>
      <c r="O83" s="10" t="str">
        <f t="shared" si="13"/>
        <v/>
      </c>
      <c r="P83" s="10" t="str">
        <f t="shared" si="14"/>
        <v/>
      </c>
      <c r="Q83" s="10">
        <f t="shared" si="15"/>
        <v>1</v>
      </c>
    </row>
    <row r="84" spans="1:17" x14ac:dyDescent="0.3">
      <c r="A84" t="s">
        <v>5558</v>
      </c>
      <c r="B84" s="7">
        <v>45784</v>
      </c>
      <c r="C84" s="14">
        <v>45786.745092592602</v>
      </c>
      <c r="D84" t="s">
        <v>5466</v>
      </c>
      <c r="E84" t="s">
        <v>5468</v>
      </c>
      <c r="F84">
        <v>15044.71</v>
      </c>
      <c r="G84" t="s">
        <v>5462</v>
      </c>
      <c r="H84" t="s">
        <v>1552</v>
      </c>
      <c r="I84" t="s">
        <v>5463</v>
      </c>
      <c r="J84" s="10">
        <f t="shared" si="8"/>
        <v>17</v>
      </c>
      <c r="K84" s="10" t="str">
        <f t="shared" si="9"/>
        <v/>
      </c>
      <c r="L84" s="10" t="str">
        <f t="shared" si="10"/>
        <v/>
      </c>
      <c r="M84" s="10">
        <f t="shared" si="11"/>
        <v>2</v>
      </c>
      <c r="N84" s="10" t="str">
        <f t="shared" si="12"/>
        <v/>
      </c>
      <c r="O84" s="10" t="str">
        <f t="shared" si="13"/>
        <v/>
      </c>
      <c r="P84" s="10" t="str">
        <f t="shared" si="14"/>
        <v/>
      </c>
      <c r="Q84" s="10">
        <f t="shared" si="15"/>
        <v>1</v>
      </c>
    </row>
    <row r="85" spans="1:17" x14ac:dyDescent="0.3">
      <c r="A85" t="s">
        <v>5559</v>
      </c>
      <c r="B85" s="7">
        <v>45888</v>
      </c>
      <c r="C85" s="14">
        <v>45890.787858796299</v>
      </c>
      <c r="D85" t="s">
        <v>5465</v>
      </c>
      <c r="E85" t="s">
        <v>5478</v>
      </c>
      <c r="F85">
        <v>70639.47</v>
      </c>
      <c r="G85" t="s">
        <v>5494</v>
      </c>
      <c r="H85" t="s">
        <v>1549</v>
      </c>
      <c r="I85" t="s">
        <v>5463</v>
      </c>
      <c r="J85" s="10">
        <f t="shared" si="8"/>
        <v>18</v>
      </c>
      <c r="K85" s="10" t="str">
        <f t="shared" si="9"/>
        <v/>
      </c>
      <c r="L85" s="10" t="str">
        <f t="shared" si="10"/>
        <v/>
      </c>
      <c r="M85" s="10">
        <f t="shared" si="11"/>
        <v>2</v>
      </c>
      <c r="N85" s="10" t="str">
        <f t="shared" si="12"/>
        <v/>
      </c>
      <c r="O85" s="10" t="str">
        <f t="shared" si="13"/>
        <v/>
      </c>
      <c r="P85" s="10" t="str">
        <f t="shared" si="14"/>
        <v/>
      </c>
      <c r="Q85" s="10">
        <f t="shared" si="15"/>
        <v>7</v>
      </c>
    </row>
    <row r="86" spans="1:17" x14ac:dyDescent="0.3">
      <c r="A86" t="s">
        <v>5560</v>
      </c>
      <c r="B86" s="7">
        <v>45771</v>
      </c>
      <c r="C86" s="14">
        <v>45774.380439814813</v>
      </c>
      <c r="D86" t="s">
        <v>5465</v>
      </c>
      <c r="E86" t="s">
        <v>5461</v>
      </c>
      <c r="F86">
        <v>52303.91</v>
      </c>
      <c r="G86" t="s">
        <v>5469</v>
      </c>
      <c r="H86" t="s">
        <v>1549</v>
      </c>
      <c r="I86" t="s">
        <v>5463</v>
      </c>
      <c r="J86" s="10">
        <f t="shared" si="8"/>
        <v>9</v>
      </c>
      <c r="K86" s="10" t="str">
        <f t="shared" si="9"/>
        <v/>
      </c>
      <c r="L86" s="10" t="str">
        <f t="shared" si="10"/>
        <v/>
      </c>
      <c r="M86" s="10">
        <f t="shared" si="11"/>
        <v>3</v>
      </c>
      <c r="N86" s="10" t="str">
        <f t="shared" si="12"/>
        <v/>
      </c>
      <c r="O86" s="10" t="str">
        <f t="shared" si="13"/>
        <v/>
      </c>
      <c r="P86" s="10" t="str">
        <f t="shared" si="14"/>
        <v/>
      </c>
      <c r="Q86" s="10">
        <f t="shared" si="15"/>
        <v>5</v>
      </c>
    </row>
    <row r="87" spans="1:17" x14ac:dyDescent="0.3">
      <c r="A87" t="s">
        <v>5561</v>
      </c>
      <c r="B87" s="7">
        <v>45829</v>
      </c>
      <c r="C87" s="14">
        <v>45832.735891203702</v>
      </c>
      <c r="D87" t="s">
        <v>5478</v>
      </c>
      <c r="E87" t="s">
        <v>5490</v>
      </c>
      <c r="F87">
        <v>61863.65</v>
      </c>
      <c r="G87" t="s">
        <v>5469</v>
      </c>
      <c r="H87" t="s">
        <v>1549</v>
      </c>
      <c r="I87" t="s">
        <v>5463</v>
      </c>
      <c r="J87" s="10">
        <f t="shared" si="8"/>
        <v>17</v>
      </c>
      <c r="K87" s="10" t="str">
        <f t="shared" si="9"/>
        <v/>
      </c>
      <c r="L87" s="10" t="str">
        <f t="shared" si="10"/>
        <v/>
      </c>
      <c r="M87" s="10">
        <f t="shared" si="11"/>
        <v>3</v>
      </c>
      <c r="N87" s="10" t="str">
        <f t="shared" si="12"/>
        <v/>
      </c>
      <c r="O87" s="10" t="str">
        <f t="shared" si="13"/>
        <v/>
      </c>
      <c r="P87" s="10" t="str">
        <f t="shared" si="14"/>
        <v/>
      </c>
      <c r="Q87" s="10">
        <f t="shared" si="15"/>
        <v>6</v>
      </c>
    </row>
    <row r="88" spans="1:17" x14ac:dyDescent="0.3">
      <c r="A88" t="s">
        <v>5562</v>
      </c>
      <c r="B88" s="7">
        <v>46015</v>
      </c>
      <c r="C88" s="14">
        <v>46016.755023148151</v>
      </c>
      <c r="D88" t="s">
        <v>5474</v>
      </c>
      <c r="E88" t="s">
        <v>5486</v>
      </c>
      <c r="F88">
        <v>36611.72</v>
      </c>
      <c r="G88" t="s">
        <v>5479</v>
      </c>
      <c r="H88" t="s">
        <v>1552</v>
      </c>
      <c r="I88" t="s">
        <v>5463</v>
      </c>
      <c r="J88" s="10">
        <f t="shared" si="8"/>
        <v>18</v>
      </c>
      <c r="K88" s="10" t="str">
        <f t="shared" si="9"/>
        <v/>
      </c>
      <c r="L88" s="10" t="str">
        <f t="shared" si="10"/>
        <v/>
      </c>
      <c r="M88" s="10">
        <f t="shared" si="11"/>
        <v>1</v>
      </c>
      <c r="N88" s="10" t="str">
        <f t="shared" si="12"/>
        <v/>
      </c>
      <c r="O88" s="10" t="str">
        <f t="shared" si="13"/>
        <v/>
      </c>
      <c r="P88" s="10" t="str">
        <f t="shared" si="14"/>
        <v/>
      </c>
      <c r="Q88" s="10">
        <f t="shared" si="15"/>
        <v>3</v>
      </c>
    </row>
    <row r="89" spans="1:17" x14ac:dyDescent="0.3">
      <c r="A89" t="s">
        <v>5563</v>
      </c>
      <c r="B89" s="7">
        <v>45785</v>
      </c>
      <c r="C89" s="14">
        <v>45787.518425925933</v>
      </c>
      <c r="D89" t="s">
        <v>5471</v>
      </c>
      <c r="E89" t="s">
        <v>5478</v>
      </c>
      <c r="F89">
        <v>184669.37</v>
      </c>
      <c r="G89" t="s">
        <v>5476</v>
      </c>
      <c r="H89" t="s">
        <v>1552</v>
      </c>
      <c r="I89" t="s">
        <v>5463</v>
      </c>
      <c r="J89" s="10">
        <f t="shared" si="8"/>
        <v>12</v>
      </c>
      <c r="K89" s="10" t="str">
        <f t="shared" si="9"/>
        <v/>
      </c>
      <c r="L89" s="10" t="str">
        <f t="shared" si="10"/>
        <v/>
      </c>
      <c r="M89" s="10">
        <f t="shared" si="11"/>
        <v>2</v>
      </c>
      <c r="N89" s="10" t="str">
        <f t="shared" si="12"/>
        <v/>
      </c>
      <c r="O89" s="10" t="str">
        <f t="shared" si="13"/>
        <v/>
      </c>
      <c r="P89" s="10" t="str">
        <f t="shared" si="14"/>
        <v/>
      </c>
      <c r="Q89" s="10">
        <f t="shared" si="15"/>
        <v>1</v>
      </c>
    </row>
    <row r="90" spans="1:17" x14ac:dyDescent="0.3">
      <c r="A90" t="s">
        <v>5564</v>
      </c>
      <c r="B90" s="7">
        <v>46097</v>
      </c>
      <c r="C90" s="14">
        <v>46098.829780092587</v>
      </c>
      <c r="D90" t="s">
        <v>5461</v>
      </c>
      <c r="E90" t="s">
        <v>5468</v>
      </c>
      <c r="F90">
        <v>12632.46</v>
      </c>
      <c r="G90" t="s">
        <v>5469</v>
      </c>
      <c r="H90" t="s">
        <v>1552</v>
      </c>
      <c r="I90" t="s">
        <v>5463</v>
      </c>
      <c r="J90" s="10">
        <f t="shared" si="8"/>
        <v>19</v>
      </c>
      <c r="K90" s="10" t="str">
        <f t="shared" si="9"/>
        <v/>
      </c>
      <c r="L90" s="10" t="str">
        <f t="shared" si="10"/>
        <v/>
      </c>
      <c r="M90" s="10">
        <f t="shared" si="11"/>
        <v>1</v>
      </c>
      <c r="N90" s="10" t="str">
        <f t="shared" si="12"/>
        <v/>
      </c>
      <c r="O90" s="10" t="str">
        <f t="shared" si="13"/>
        <v/>
      </c>
      <c r="P90" s="10" t="str">
        <f t="shared" si="14"/>
        <v/>
      </c>
      <c r="Q90" s="10">
        <f t="shared" si="15"/>
        <v>1</v>
      </c>
    </row>
    <row r="91" spans="1:17" x14ac:dyDescent="0.3">
      <c r="A91" t="s">
        <v>5565</v>
      </c>
      <c r="B91" s="7">
        <v>45814</v>
      </c>
      <c r="C91" s="14">
        <v>45815.829317129632</v>
      </c>
      <c r="D91" t="s">
        <v>5486</v>
      </c>
      <c r="E91" t="s">
        <v>5461</v>
      </c>
      <c r="F91">
        <v>137425.57</v>
      </c>
      <c r="G91" t="s">
        <v>5476</v>
      </c>
      <c r="H91" t="s">
        <v>1549</v>
      </c>
      <c r="I91" t="s">
        <v>5463</v>
      </c>
      <c r="J91" s="10">
        <f t="shared" si="8"/>
        <v>19</v>
      </c>
      <c r="K91" s="10" t="str">
        <f t="shared" si="9"/>
        <v/>
      </c>
      <c r="L91" s="10" t="str">
        <f t="shared" si="10"/>
        <v/>
      </c>
      <c r="M91" s="10">
        <f t="shared" si="11"/>
        <v>1</v>
      </c>
      <c r="N91" s="10" t="str">
        <f t="shared" si="12"/>
        <v/>
      </c>
      <c r="O91" s="10" t="str">
        <f t="shared" si="13"/>
        <v/>
      </c>
      <c r="P91" s="10" t="str">
        <f t="shared" si="14"/>
        <v/>
      </c>
      <c r="Q91" s="10">
        <f t="shared" si="15"/>
        <v>1</v>
      </c>
    </row>
    <row r="92" spans="1:17" x14ac:dyDescent="0.3">
      <c r="A92" t="s">
        <v>5566</v>
      </c>
      <c r="B92" s="7">
        <v>45791</v>
      </c>
      <c r="C92" s="14">
        <v>45794.74895833333</v>
      </c>
      <c r="D92" t="s">
        <v>5484</v>
      </c>
      <c r="E92" t="s">
        <v>5465</v>
      </c>
      <c r="F92">
        <v>205353.76</v>
      </c>
      <c r="G92" t="s">
        <v>5479</v>
      </c>
      <c r="H92" t="s">
        <v>1549</v>
      </c>
      <c r="I92" t="s">
        <v>5463</v>
      </c>
      <c r="J92" s="10">
        <f t="shared" si="8"/>
        <v>17</v>
      </c>
      <c r="K92" s="10" t="str">
        <f t="shared" si="9"/>
        <v/>
      </c>
      <c r="L92" s="10" t="str">
        <f t="shared" si="10"/>
        <v/>
      </c>
      <c r="M92" s="10">
        <f t="shared" si="11"/>
        <v>3</v>
      </c>
      <c r="N92" s="10" t="str">
        <f t="shared" si="12"/>
        <v/>
      </c>
      <c r="O92" s="10" t="str">
        <f t="shared" si="13"/>
        <v/>
      </c>
      <c r="P92" s="10" t="str">
        <f t="shared" si="14"/>
        <v/>
      </c>
      <c r="Q92" s="10">
        <f t="shared" si="15"/>
        <v>2</v>
      </c>
    </row>
    <row r="93" spans="1:17" x14ac:dyDescent="0.3">
      <c r="A93" t="s">
        <v>5567</v>
      </c>
      <c r="B93" s="7">
        <v>45833</v>
      </c>
      <c r="C93" s="14">
        <v>45833.482627314806</v>
      </c>
      <c r="D93" t="s">
        <v>5484</v>
      </c>
      <c r="E93" t="s">
        <v>5474</v>
      </c>
      <c r="F93">
        <v>25199.38</v>
      </c>
      <c r="G93" t="s">
        <v>5476</v>
      </c>
      <c r="H93" t="s">
        <v>1549</v>
      </c>
      <c r="I93" t="s">
        <v>5463</v>
      </c>
      <c r="J93" s="10">
        <f t="shared" si="8"/>
        <v>11</v>
      </c>
      <c r="K93" s="10" t="str">
        <f t="shared" si="9"/>
        <v/>
      </c>
      <c r="L93" s="10" t="str">
        <f t="shared" si="10"/>
        <v/>
      </c>
      <c r="M93" s="10">
        <f t="shared" si="11"/>
        <v>0</v>
      </c>
      <c r="N93" s="10" t="str">
        <f t="shared" si="12"/>
        <v/>
      </c>
      <c r="O93" s="10" t="str">
        <f t="shared" si="13"/>
        <v/>
      </c>
      <c r="P93" s="10" t="str">
        <f t="shared" si="14"/>
        <v/>
      </c>
      <c r="Q93" s="10">
        <f t="shared" si="15"/>
        <v>2</v>
      </c>
    </row>
    <row r="94" spans="1:17" x14ac:dyDescent="0.3">
      <c r="A94" t="s">
        <v>5568</v>
      </c>
      <c r="B94" s="7">
        <v>45770</v>
      </c>
      <c r="C94" s="14">
        <v>45770.431250000001</v>
      </c>
      <c r="D94" t="s">
        <v>5471</v>
      </c>
      <c r="E94" t="s">
        <v>5460</v>
      </c>
      <c r="F94">
        <v>29194.6</v>
      </c>
      <c r="G94" t="s">
        <v>5494</v>
      </c>
      <c r="H94" t="s">
        <v>1552</v>
      </c>
      <c r="I94" t="s">
        <v>5463</v>
      </c>
      <c r="J94" s="10">
        <f t="shared" si="8"/>
        <v>10</v>
      </c>
      <c r="K94" s="10" t="str">
        <f t="shared" si="9"/>
        <v/>
      </c>
      <c r="L94" s="10" t="str">
        <f t="shared" si="10"/>
        <v/>
      </c>
      <c r="M94" s="10">
        <f t="shared" si="11"/>
        <v>0</v>
      </c>
      <c r="N94" s="10" t="str">
        <f t="shared" si="12"/>
        <v/>
      </c>
      <c r="O94" s="10" t="str">
        <f t="shared" si="13"/>
        <v/>
      </c>
      <c r="P94" s="10" t="str">
        <f t="shared" si="14"/>
        <v/>
      </c>
      <c r="Q94" s="10">
        <f t="shared" si="15"/>
        <v>2</v>
      </c>
    </row>
    <row r="95" spans="1:17" x14ac:dyDescent="0.3">
      <c r="A95" t="s">
        <v>5569</v>
      </c>
      <c r="B95" s="7">
        <v>45838</v>
      </c>
      <c r="C95" s="14">
        <v>45840.485555555562</v>
      </c>
      <c r="D95" t="s">
        <v>5490</v>
      </c>
      <c r="E95" t="s">
        <v>5471</v>
      </c>
      <c r="F95">
        <v>32656.67</v>
      </c>
      <c r="G95" t="s">
        <v>5469</v>
      </c>
      <c r="H95" t="s">
        <v>1552</v>
      </c>
      <c r="I95" t="s">
        <v>5463</v>
      </c>
      <c r="J95" s="10">
        <f t="shared" si="8"/>
        <v>11</v>
      </c>
      <c r="K95" s="10" t="str">
        <f t="shared" si="9"/>
        <v/>
      </c>
      <c r="L95" s="10" t="str">
        <f t="shared" si="10"/>
        <v/>
      </c>
      <c r="M95" s="10">
        <f t="shared" si="11"/>
        <v>2</v>
      </c>
      <c r="N95" s="10" t="str">
        <f t="shared" si="12"/>
        <v/>
      </c>
      <c r="O95" s="10" t="str">
        <f t="shared" si="13"/>
        <v/>
      </c>
      <c r="P95" s="10" t="str">
        <f t="shared" si="14"/>
        <v/>
      </c>
      <c r="Q95" s="10">
        <f t="shared" si="15"/>
        <v>3</v>
      </c>
    </row>
    <row r="96" spans="1:17" x14ac:dyDescent="0.3">
      <c r="A96" t="s">
        <v>5570</v>
      </c>
      <c r="B96" s="7">
        <v>45835</v>
      </c>
      <c r="C96" s="14">
        <v>45838.555150462962</v>
      </c>
      <c r="D96" t="s">
        <v>5466</v>
      </c>
      <c r="E96" t="s">
        <v>5478</v>
      </c>
      <c r="F96">
        <v>13400.64</v>
      </c>
      <c r="G96" t="s">
        <v>5469</v>
      </c>
      <c r="H96" t="s">
        <v>1549</v>
      </c>
      <c r="I96" t="s">
        <v>5463</v>
      </c>
      <c r="J96" s="10">
        <f t="shared" si="8"/>
        <v>13</v>
      </c>
      <c r="K96" s="10" t="str">
        <f t="shared" si="9"/>
        <v/>
      </c>
      <c r="L96" s="10" t="str">
        <f t="shared" si="10"/>
        <v/>
      </c>
      <c r="M96" s="10">
        <f t="shared" si="11"/>
        <v>3</v>
      </c>
      <c r="N96" s="10" t="str">
        <f t="shared" si="12"/>
        <v/>
      </c>
      <c r="O96" s="10" t="str">
        <f t="shared" si="13"/>
        <v/>
      </c>
      <c r="P96" s="10" t="str">
        <f t="shared" si="14"/>
        <v/>
      </c>
      <c r="Q96" s="10">
        <f t="shared" si="15"/>
        <v>1</v>
      </c>
    </row>
    <row r="97" spans="1:17" x14ac:dyDescent="0.3">
      <c r="A97" t="s">
        <v>5571</v>
      </c>
      <c r="B97" s="7">
        <v>45752</v>
      </c>
      <c r="C97" s="14">
        <v>45754.680694444447</v>
      </c>
      <c r="D97" t="s">
        <v>5478</v>
      </c>
      <c r="E97" t="s">
        <v>5465</v>
      </c>
      <c r="F97">
        <v>55082.77</v>
      </c>
      <c r="G97" t="s">
        <v>5494</v>
      </c>
      <c r="H97" t="s">
        <v>1552</v>
      </c>
      <c r="I97" t="s">
        <v>5463</v>
      </c>
      <c r="J97" s="10">
        <f t="shared" si="8"/>
        <v>16</v>
      </c>
      <c r="K97" s="10" t="str">
        <f t="shared" si="9"/>
        <v/>
      </c>
      <c r="L97" s="10" t="str">
        <f t="shared" si="10"/>
        <v/>
      </c>
      <c r="M97" s="10">
        <f t="shared" si="11"/>
        <v>2</v>
      </c>
      <c r="N97" s="10" t="str">
        <f t="shared" si="12"/>
        <v/>
      </c>
      <c r="O97" s="10" t="str">
        <f t="shared" si="13"/>
        <v/>
      </c>
      <c r="P97" s="10" t="str">
        <f t="shared" si="14"/>
        <v/>
      </c>
      <c r="Q97" s="10">
        <f t="shared" si="15"/>
        <v>5</v>
      </c>
    </row>
    <row r="98" spans="1:17" x14ac:dyDescent="0.3">
      <c r="A98" t="s">
        <v>5572</v>
      </c>
      <c r="B98" s="7">
        <v>45867</v>
      </c>
      <c r="C98" s="14">
        <v>45867.380324074067</v>
      </c>
      <c r="D98" t="s">
        <v>5478</v>
      </c>
      <c r="E98" t="s">
        <v>5490</v>
      </c>
      <c r="F98">
        <v>81061.09</v>
      </c>
      <c r="G98" t="s">
        <v>5494</v>
      </c>
      <c r="H98" t="s">
        <v>1549</v>
      </c>
      <c r="I98" t="s">
        <v>5463</v>
      </c>
      <c r="J98" s="10">
        <f t="shared" si="8"/>
        <v>9</v>
      </c>
      <c r="K98" s="10" t="str">
        <f t="shared" si="9"/>
        <v/>
      </c>
      <c r="L98" s="10" t="str">
        <f t="shared" si="10"/>
        <v/>
      </c>
      <c r="M98" s="10">
        <f t="shared" si="11"/>
        <v>0</v>
      </c>
      <c r="N98" s="10" t="str">
        <f t="shared" si="12"/>
        <v/>
      </c>
      <c r="O98" s="10" t="str">
        <f t="shared" si="13"/>
        <v/>
      </c>
      <c r="P98" s="10" t="str">
        <f t="shared" si="14"/>
        <v/>
      </c>
      <c r="Q98" s="10">
        <f t="shared" si="15"/>
        <v>8</v>
      </c>
    </row>
    <row r="99" spans="1:17" x14ac:dyDescent="0.3">
      <c r="A99" t="s">
        <v>5573</v>
      </c>
      <c r="B99" s="7">
        <v>45771</v>
      </c>
      <c r="C99" s="14">
        <v>45773.818749999999</v>
      </c>
      <c r="D99" t="s">
        <v>5478</v>
      </c>
      <c r="E99" t="s">
        <v>5466</v>
      </c>
      <c r="F99">
        <v>216235.32</v>
      </c>
      <c r="G99" t="s">
        <v>5462</v>
      </c>
      <c r="H99" t="s">
        <v>1549</v>
      </c>
      <c r="I99" t="s">
        <v>5463</v>
      </c>
      <c r="J99" s="10">
        <f t="shared" si="8"/>
        <v>19</v>
      </c>
      <c r="K99" s="10" t="str">
        <f t="shared" si="9"/>
        <v/>
      </c>
      <c r="L99" s="10" t="str">
        <f t="shared" si="10"/>
        <v/>
      </c>
      <c r="M99" s="10">
        <f t="shared" si="11"/>
        <v>2</v>
      </c>
      <c r="N99" s="10" t="str">
        <f t="shared" si="12"/>
        <v/>
      </c>
      <c r="O99" s="10" t="str">
        <f t="shared" si="13"/>
        <v/>
      </c>
      <c r="P99" s="10" t="str">
        <f t="shared" si="14"/>
        <v/>
      </c>
      <c r="Q99" s="10">
        <f t="shared" si="15"/>
        <v>2</v>
      </c>
    </row>
    <row r="100" spans="1:17" x14ac:dyDescent="0.3">
      <c r="A100" t="s">
        <v>5574</v>
      </c>
      <c r="B100" s="7">
        <v>45787</v>
      </c>
      <c r="C100" s="14">
        <v>45788.441076388888</v>
      </c>
      <c r="D100" t="s">
        <v>5486</v>
      </c>
      <c r="E100" t="s">
        <v>5471</v>
      </c>
      <c r="F100">
        <v>32406.66</v>
      </c>
      <c r="G100" t="s">
        <v>5469</v>
      </c>
      <c r="H100" t="s">
        <v>1552</v>
      </c>
      <c r="I100" t="s">
        <v>5463</v>
      </c>
      <c r="J100" s="10">
        <f t="shared" si="8"/>
        <v>10</v>
      </c>
      <c r="K100" s="10" t="str">
        <f t="shared" si="9"/>
        <v/>
      </c>
      <c r="L100" s="10" t="str">
        <f t="shared" si="10"/>
        <v/>
      </c>
      <c r="M100" s="10">
        <f t="shared" si="11"/>
        <v>1</v>
      </c>
      <c r="N100" s="10" t="str">
        <f t="shared" si="12"/>
        <v/>
      </c>
      <c r="O100" s="10" t="str">
        <f t="shared" si="13"/>
        <v/>
      </c>
      <c r="P100" s="10" t="str">
        <f t="shared" si="14"/>
        <v/>
      </c>
      <c r="Q100" s="10">
        <f t="shared" si="15"/>
        <v>3</v>
      </c>
    </row>
    <row r="101" spans="1:17" x14ac:dyDescent="0.3">
      <c r="A101" t="s">
        <v>5575</v>
      </c>
      <c r="B101" s="7">
        <v>46031</v>
      </c>
      <c r="C101" s="14">
        <v>46034.688425925917</v>
      </c>
      <c r="D101" t="s">
        <v>5465</v>
      </c>
      <c r="E101" t="s">
        <v>5461</v>
      </c>
      <c r="F101">
        <v>43570.239999999998</v>
      </c>
      <c r="G101" t="s">
        <v>5476</v>
      </c>
      <c r="H101" t="s">
        <v>1549</v>
      </c>
      <c r="I101" t="s">
        <v>5463</v>
      </c>
      <c r="J101" s="10">
        <f t="shared" si="8"/>
        <v>16</v>
      </c>
      <c r="K101" s="10" t="str">
        <f t="shared" si="9"/>
        <v/>
      </c>
      <c r="L101" s="10" t="str">
        <f t="shared" si="10"/>
        <v/>
      </c>
      <c r="M101" s="10">
        <f t="shared" si="11"/>
        <v>3</v>
      </c>
      <c r="N101" s="10" t="str">
        <f t="shared" si="12"/>
        <v/>
      </c>
      <c r="O101" s="10" t="str">
        <f t="shared" si="13"/>
        <v/>
      </c>
      <c r="P101" s="10" t="str">
        <f t="shared" si="14"/>
        <v/>
      </c>
      <c r="Q101" s="10">
        <f t="shared" si="15"/>
        <v>4</v>
      </c>
    </row>
    <row r="102" spans="1:17" x14ac:dyDescent="0.3">
      <c r="A102" t="s">
        <v>5576</v>
      </c>
      <c r="B102" s="7">
        <v>46041</v>
      </c>
      <c r="C102" s="14">
        <v>46043.723229166673</v>
      </c>
      <c r="D102" t="s">
        <v>5478</v>
      </c>
      <c r="E102" t="s">
        <v>5460</v>
      </c>
      <c r="F102">
        <v>52764.73</v>
      </c>
      <c r="G102" t="s">
        <v>5469</v>
      </c>
      <c r="H102" t="s">
        <v>1552</v>
      </c>
      <c r="I102" t="s">
        <v>5463</v>
      </c>
      <c r="J102" s="10">
        <f t="shared" si="8"/>
        <v>17</v>
      </c>
      <c r="K102" s="10" t="str">
        <f t="shared" si="9"/>
        <v/>
      </c>
      <c r="L102" s="10" t="str">
        <f t="shared" si="10"/>
        <v/>
      </c>
      <c r="M102" s="10">
        <f t="shared" si="11"/>
        <v>2</v>
      </c>
      <c r="N102" s="10" t="str">
        <f t="shared" si="12"/>
        <v/>
      </c>
      <c r="O102" s="10" t="str">
        <f t="shared" si="13"/>
        <v/>
      </c>
      <c r="P102" s="10" t="str">
        <f t="shared" si="14"/>
        <v/>
      </c>
      <c r="Q102" s="10">
        <f t="shared" si="15"/>
        <v>5</v>
      </c>
    </row>
    <row r="103" spans="1:17" x14ac:dyDescent="0.3">
      <c r="A103" t="s">
        <v>5577</v>
      </c>
      <c r="B103" s="7">
        <v>45779</v>
      </c>
      <c r="C103" s="14">
        <v>45782.744849537034</v>
      </c>
      <c r="D103" t="s">
        <v>5484</v>
      </c>
      <c r="E103" t="s">
        <v>5466</v>
      </c>
      <c r="F103">
        <v>26583.09</v>
      </c>
      <c r="G103" t="s">
        <v>5462</v>
      </c>
      <c r="H103" t="s">
        <v>1552</v>
      </c>
      <c r="I103" t="s">
        <v>5463</v>
      </c>
      <c r="J103" s="10">
        <f t="shared" si="8"/>
        <v>17</v>
      </c>
      <c r="K103" s="10" t="str">
        <f t="shared" si="9"/>
        <v/>
      </c>
      <c r="L103" s="10" t="str">
        <f t="shared" si="10"/>
        <v/>
      </c>
      <c r="M103" s="10">
        <f t="shared" si="11"/>
        <v>3</v>
      </c>
      <c r="N103" s="10" t="str">
        <f t="shared" si="12"/>
        <v/>
      </c>
      <c r="O103" s="10" t="str">
        <f t="shared" si="13"/>
        <v/>
      </c>
      <c r="P103" s="10" t="str">
        <f t="shared" si="14"/>
        <v/>
      </c>
      <c r="Q103" s="10">
        <f t="shared" si="15"/>
        <v>2</v>
      </c>
    </row>
    <row r="104" spans="1:17" x14ac:dyDescent="0.3">
      <c r="A104" t="s">
        <v>5578</v>
      </c>
      <c r="B104" s="7">
        <v>45850</v>
      </c>
      <c r="C104" s="14">
        <v>45852.591597222221</v>
      </c>
      <c r="D104" t="s">
        <v>5484</v>
      </c>
      <c r="E104" t="s">
        <v>5486</v>
      </c>
      <c r="F104">
        <v>50270.5</v>
      </c>
      <c r="G104" t="s">
        <v>5472</v>
      </c>
      <c r="H104" t="s">
        <v>1552</v>
      </c>
      <c r="I104" t="s">
        <v>5463</v>
      </c>
      <c r="J104" s="10">
        <f t="shared" si="8"/>
        <v>14</v>
      </c>
      <c r="K104" s="10" t="str">
        <f t="shared" si="9"/>
        <v/>
      </c>
      <c r="L104" s="10" t="str">
        <f t="shared" si="10"/>
        <v/>
      </c>
      <c r="M104" s="10">
        <f t="shared" si="11"/>
        <v>2</v>
      </c>
      <c r="N104" s="10" t="str">
        <f t="shared" si="12"/>
        <v/>
      </c>
      <c r="O104" s="10" t="str">
        <f t="shared" si="13"/>
        <v/>
      </c>
      <c r="P104" s="10" t="str">
        <f t="shared" si="14"/>
        <v/>
      </c>
      <c r="Q104" s="10">
        <f t="shared" si="15"/>
        <v>5</v>
      </c>
    </row>
    <row r="105" spans="1:17" x14ac:dyDescent="0.3">
      <c r="A105" t="s">
        <v>5579</v>
      </c>
      <c r="B105" s="7">
        <v>45990</v>
      </c>
      <c r="C105" s="14">
        <v>45990.801145833328</v>
      </c>
      <c r="D105" t="s">
        <v>5460</v>
      </c>
      <c r="E105" t="s">
        <v>5468</v>
      </c>
      <c r="F105">
        <v>95209.3</v>
      </c>
      <c r="G105" t="s">
        <v>5469</v>
      </c>
      <c r="H105" t="s">
        <v>1552</v>
      </c>
      <c r="I105" t="s">
        <v>5463</v>
      </c>
      <c r="J105" s="10">
        <f t="shared" si="8"/>
        <v>19</v>
      </c>
      <c r="K105" s="10" t="str">
        <f t="shared" si="9"/>
        <v/>
      </c>
      <c r="L105" s="10" t="str">
        <f t="shared" si="10"/>
        <v/>
      </c>
      <c r="M105" s="10">
        <f t="shared" si="11"/>
        <v>0</v>
      </c>
      <c r="N105" s="10" t="str">
        <f t="shared" si="12"/>
        <v/>
      </c>
      <c r="O105" s="10" t="str">
        <f t="shared" si="13"/>
        <v/>
      </c>
      <c r="P105" s="10" t="str">
        <f t="shared" si="14"/>
        <v/>
      </c>
      <c r="Q105" s="10">
        <f t="shared" si="15"/>
        <v>9</v>
      </c>
    </row>
    <row r="106" spans="1:17" x14ac:dyDescent="0.3">
      <c r="A106" t="s">
        <v>5580</v>
      </c>
      <c r="B106" s="7">
        <v>45966</v>
      </c>
      <c r="C106" s="14">
        <v>45969.428101851852</v>
      </c>
      <c r="D106" t="s">
        <v>5471</v>
      </c>
      <c r="E106" t="s">
        <v>5490</v>
      </c>
      <c r="F106">
        <v>64875.24</v>
      </c>
      <c r="G106" t="s">
        <v>5462</v>
      </c>
      <c r="H106" t="s">
        <v>1549</v>
      </c>
      <c r="I106" t="s">
        <v>5463</v>
      </c>
      <c r="J106" s="10">
        <f t="shared" si="8"/>
        <v>10</v>
      </c>
      <c r="K106" s="10" t="str">
        <f t="shared" si="9"/>
        <v/>
      </c>
      <c r="L106" s="10" t="str">
        <f t="shared" si="10"/>
        <v/>
      </c>
      <c r="M106" s="10">
        <f t="shared" si="11"/>
        <v>3</v>
      </c>
      <c r="N106" s="10" t="str">
        <f t="shared" si="12"/>
        <v/>
      </c>
      <c r="O106" s="10" t="str">
        <f t="shared" si="13"/>
        <v/>
      </c>
      <c r="P106" s="10" t="str">
        <f t="shared" si="14"/>
        <v/>
      </c>
      <c r="Q106" s="10">
        <f t="shared" si="15"/>
        <v>6</v>
      </c>
    </row>
    <row r="107" spans="1:17" x14ac:dyDescent="0.3">
      <c r="A107" t="s">
        <v>5581</v>
      </c>
      <c r="B107" s="7">
        <v>46072</v>
      </c>
      <c r="C107" s="14">
        <v>46073.553726851853</v>
      </c>
      <c r="D107" t="s">
        <v>5471</v>
      </c>
      <c r="E107" t="s">
        <v>5474</v>
      </c>
      <c r="F107">
        <v>43980.1</v>
      </c>
      <c r="G107" t="s">
        <v>5494</v>
      </c>
      <c r="H107" t="s">
        <v>1549</v>
      </c>
      <c r="I107" t="s">
        <v>5463</v>
      </c>
      <c r="J107" s="10">
        <f t="shared" si="8"/>
        <v>13</v>
      </c>
      <c r="K107" s="10" t="str">
        <f t="shared" si="9"/>
        <v/>
      </c>
      <c r="L107" s="10" t="str">
        <f t="shared" si="10"/>
        <v/>
      </c>
      <c r="M107" s="10">
        <f t="shared" si="11"/>
        <v>1</v>
      </c>
      <c r="N107" s="10" t="str">
        <f t="shared" si="12"/>
        <v/>
      </c>
      <c r="O107" s="10" t="str">
        <f t="shared" si="13"/>
        <v/>
      </c>
      <c r="P107" s="10" t="str">
        <f t="shared" si="14"/>
        <v/>
      </c>
      <c r="Q107" s="10">
        <f t="shared" si="15"/>
        <v>4</v>
      </c>
    </row>
    <row r="108" spans="1:17" x14ac:dyDescent="0.3">
      <c r="A108" t="s">
        <v>5582</v>
      </c>
      <c r="B108" s="7">
        <v>45941</v>
      </c>
      <c r="C108" s="14">
        <v>45941.519432870373</v>
      </c>
      <c r="D108" t="s">
        <v>5474</v>
      </c>
      <c r="E108" t="s">
        <v>5478</v>
      </c>
      <c r="F108">
        <v>66537.039999999994</v>
      </c>
      <c r="G108" t="s">
        <v>5476</v>
      </c>
      <c r="H108" t="s">
        <v>1552</v>
      </c>
      <c r="I108" t="s">
        <v>5463</v>
      </c>
      <c r="J108" s="10">
        <f t="shared" si="8"/>
        <v>12</v>
      </c>
      <c r="K108" s="10" t="str">
        <f t="shared" si="9"/>
        <v/>
      </c>
      <c r="L108" s="10" t="str">
        <f t="shared" si="10"/>
        <v/>
      </c>
      <c r="M108" s="10">
        <f t="shared" si="11"/>
        <v>0</v>
      </c>
      <c r="N108" s="10" t="str">
        <f t="shared" si="12"/>
        <v/>
      </c>
      <c r="O108" s="10" t="str">
        <f t="shared" si="13"/>
        <v/>
      </c>
      <c r="P108" s="10" t="str">
        <f t="shared" si="14"/>
        <v/>
      </c>
      <c r="Q108" s="10">
        <f t="shared" si="15"/>
        <v>6</v>
      </c>
    </row>
    <row r="109" spans="1:17" x14ac:dyDescent="0.3">
      <c r="A109" t="s">
        <v>5583</v>
      </c>
      <c r="B109" s="7">
        <v>45821</v>
      </c>
      <c r="C109" s="14">
        <v>45821.080555555563</v>
      </c>
      <c r="D109" t="s">
        <v>5471</v>
      </c>
      <c r="E109" t="s">
        <v>5490</v>
      </c>
      <c r="F109">
        <v>93968.25</v>
      </c>
      <c r="G109" t="s">
        <v>5469</v>
      </c>
      <c r="H109" t="s">
        <v>5523</v>
      </c>
      <c r="I109" t="s">
        <v>5523</v>
      </c>
      <c r="J109" s="10">
        <f t="shared" si="8"/>
        <v>1</v>
      </c>
      <c r="K109" s="10" t="str">
        <f t="shared" si="9"/>
        <v>FLAG</v>
      </c>
      <c r="L109" s="10" t="str">
        <f t="shared" si="10"/>
        <v>FLAG</v>
      </c>
      <c r="M109" s="10">
        <f t="shared" si="11"/>
        <v>0</v>
      </c>
      <c r="N109" s="10" t="str">
        <f t="shared" si="12"/>
        <v/>
      </c>
      <c r="O109" s="10" t="str">
        <f t="shared" si="13"/>
        <v/>
      </c>
      <c r="P109" s="10" t="str">
        <f t="shared" si="14"/>
        <v/>
      </c>
      <c r="Q109" s="10">
        <f t="shared" si="15"/>
        <v>9</v>
      </c>
    </row>
    <row r="110" spans="1:17" x14ac:dyDescent="0.3">
      <c r="A110" t="s">
        <v>5584</v>
      </c>
      <c r="B110" s="7">
        <v>45866</v>
      </c>
      <c r="C110" s="14">
        <v>45866.594664351847</v>
      </c>
      <c r="D110" t="s">
        <v>5461</v>
      </c>
      <c r="E110" t="s">
        <v>5484</v>
      </c>
      <c r="F110">
        <v>29002.959999999999</v>
      </c>
      <c r="G110" t="s">
        <v>5462</v>
      </c>
      <c r="H110" t="s">
        <v>1552</v>
      </c>
      <c r="I110" t="s">
        <v>5463</v>
      </c>
      <c r="J110" s="10">
        <f t="shared" si="8"/>
        <v>14</v>
      </c>
      <c r="K110" s="10" t="str">
        <f t="shared" si="9"/>
        <v/>
      </c>
      <c r="L110" s="10" t="str">
        <f t="shared" si="10"/>
        <v/>
      </c>
      <c r="M110" s="10">
        <f t="shared" si="11"/>
        <v>0</v>
      </c>
      <c r="N110" s="10" t="str">
        <f t="shared" si="12"/>
        <v/>
      </c>
      <c r="O110" s="10" t="str">
        <f t="shared" si="13"/>
        <v/>
      </c>
      <c r="P110" s="10" t="str">
        <f t="shared" si="14"/>
        <v/>
      </c>
      <c r="Q110" s="10">
        <f t="shared" si="15"/>
        <v>2</v>
      </c>
    </row>
    <row r="111" spans="1:17" x14ac:dyDescent="0.3">
      <c r="A111" t="s">
        <v>5585</v>
      </c>
      <c r="B111" s="7">
        <v>45862</v>
      </c>
      <c r="C111" s="14">
        <v>45863.406238425923</v>
      </c>
      <c r="D111" t="s">
        <v>5465</v>
      </c>
      <c r="E111" t="s">
        <v>5478</v>
      </c>
      <c r="F111">
        <v>8066.49</v>
      </c>
      <c r="G111" t="s">
        <v>5479</v>
      </c>
      <c r="H111" t="s">
        <v>1549</v>
      </c>
      <c r="I111" t="s">
        <v>5463</v>
      </c>
      <c r="J111" s="10">
        <f t="shared" si="8"/>
        <v>9</v>
      </c>
      <c r="K111" s="10" t="str">
        <f t="shared" si="9"/>
        <v/>
      </c>
      <c r="L111" s="10" t="str">
        <f t="shared" si="10"/>
        <v/>
      </c>
      <c r="M111" s="10">
        <f t="shared" si="11"/>
        <v>1</v>
      </c>
      <c r="N111" s="10" t="str">
        <f t="shared" si="12"/>
        <v/>
      </c>
      <c r="O111" s="10" t="str">
        <f t="shared" si="13"/>
        <v/>
      </c>
      <c r="P111" s="10" t="str">
        <f t="shared" si="14"/>
        <v/>
      </c>
      <c r="Q111" s="10">
        <f t="shared" si="15"/>
        <v>8</v>
      </c>
    </row>
    <row r="112" spans="1:17" x14ac:dyDescent="0.3">
      <c r="A112" t="s">
        <v>5586</v>
      </c>
      <c r="B112" s="7">
        <v>45758</v>
      </c>
      <c r="C112" s="14">
        <v>45758.557569444441</v>
      </c>
      <c r="D112" t="s">
        <v>5474</v>
      </c>
      <c r="E112" t="s">
        <v>5486</v>
      </c>
      <c r="F112">
        <v>18851.509999999998</v>
      </c>
      <c r="G112" t="s">
        <v>5476</v>
      </c>
      <c r="H112" t="s">
        <v>1552</v>
      </c>
      <c r="I112" t="s">
        <v>5463</v>
      </c>
      <c r="J112" s="10">
        <f t="shared" si="8"/>
        <v>13</v>
      </c>
      <c r="K112" s="10" t="str">
        <f t="shared" si="9"/>
        <v/>
      </c>
      <c r="L112" s="10" t="str">
        <f t="shared" si="10"/>
        <v/>
      </c>
      <c r="M112" s="10">
        <f t="shared" si="11"/>
        <v>0</v>
      </c>
      <c r="N112" s="10" t="str">
        <f t="shared" si="12"/>
        <v/>
      </c>
      <c r="O112" s="10" t="str">
        <f t="shared" si="13"/>
        <v/>
      </c>
      <c r="P112" s="10" t="str">
        <f t="shared" si="14"/>
        <v/>
      </c>
      <c r="Q112" s="10">
        <f t="shared" si="15"/>
        <v>1</v>
      </c>
    </row>
    <row r="113" spans="1:17" x14ac:dyDescent="0.3">
      <c r="A113" t="s">
        <v>5587</v>
      </c>
      <c r="B113" s="7">
        <v>46006</v>
      </c>
      <c r="C113" s="14">
        <v>46006.672708333332</v>
      </c>
      <c r="D113" t="s">
        <v>5460</v>
      </c>
      <c r="E113" t="s">
        <v>5471</v>
      </c>
      <c r="F113">
        <v>157344.12</v>
      </c>
      <c r="G113" t="s">
        <v>5462</v>
      </c>
      <c r="H113" t="s">
        <v>1549</v>
      </c>
      <c r="I113" t="s">
        <v>5463</v>
      </c>
      <c r="J113" s="10">
        <f t="shared" si="8"/>
        <v>16</v>
      </c>
      <c r="K113" s="10" t="str">
        <f t="shared" si="9"/>
        <v/>
      </c>
      <c r="L113" s="10" t="str">
        <f t="shared" si="10"/>
        <v/>
      </c>
      <c r="M113" s="10">
        <f t="shared" si="11"/>
        <v>0</v>
      </c>
      <c r="N113" s="10" t="str">
        <f t="shared" si="12"/>
        <v/>
      </c>
      <c r="O113" s="10" t="str">
        <f t="shared" si="13"/>
        <v/>
      </c>
      <c r="P113" s="10" t="str">
        <f t="shared" si="14"/>
        <v/>
      </c>
      <c r="Q113" s="10">
        <f t="shared" si="15"/>
        <v>1</v>
      </c>
    </row>
    <row r="114" spans="1:17" x14ac:dyDescent="0.3">
      <c r="A114" t="s">
        <v>5588</v>
      </c>
      <c r="B114" s="7">
        <v>46079</v>
      </c>
      <c r="C114" s="14">
        <v>46082.67255787037</v>
      </c>
      <c r="D114" t="s">
        <v>5468</v>
      </c>
      <c r="E114" t="s">
        <v>5465</v>
      </c>
      <c r="F114">
        <v>82651.53</v>
      </c>
      <c r="G114" t="s">
        <v>5476</v>
      </c>
      <c r="H114" t="s">
        <v>1549</v>
      </c>
      <c r="I114" t="s">
        <v>5463</v>
      </c>
      <c r="J114" s="10">
        <f t="shared" si="8"/>
        <v>16</v>
      </c>
      <c r="K114" s="10" t="str">
        <f t="shared" si="9"/>
        <v/>
      </c>
      <c r="L114" s="10" t="str">
        <f t="shared" si="10"/>
        <v/>
      </c>
      <c r="M114" s="10">
        <f t="shared" si="11"/>
        <v>3</v>
      </c>
      <c r="N114" s="10" t="str">
        <f t="shared" si="12"/>
        <v/>
      </c>
      <c r="O114" s="10" t="str">
        <f t="shared" si="13"/>
        <v/>
      </c>
      <c r="P114" s="10" t="str">
        <f t="shared" si="14"/>
        <v/>
      </c>
      <c r="Q114" s="10">
        <f t="shared" si="15"/>
        <v>8</v>
      </c>
    </row>
    <row r="115" spans="1:17" x14ac:dyDescent="0.3">
      <c r="A115" t="s">
        <v>5589</v>
      </c>
      <c r="B115" s="7">
        <v>45828</v>
      </c>
      <c r="C115" s="14">
        <v>45828.543958333343</v>
      </c>
      <c r="D115" t="s">
        <v>5471</v>
      </c>
      <c r="E115" t="s">
        <v>5460</v>
      </c>
      <c r="F115">
        <v>38659.919999999998</v>
      </c>
      <c r="G115" t="s">
        <v>5476</v>
      </c>
      <c r="H115" t="s">
        <v>1552</v>
      </c>
      <c r="I115" t="s">
        <v>5463</v>
      </c>
      <c r="J115" s="10">
        <f t="shared" si="8"/>
        <v>13</v>
      </c>
      <c r="K115" s="10" t="str">
        <f t="shared" si="9"/>
        <v/>
      </c>
      <c r="L115" s="10" t="str">
        <f t="shared" si="10"/>
        <v/>
      </c>
      <c r="M115" s="10">
        <f t="shared" si="11"/>
        <v>0</v>
      </c>
      <c r="N115" s="10" t="str">
        <f t="shared" si="12"/>
        <v/>
      </c>
      <c r="O115" s="10" t="str">
        <f t="shared" si="13"/>
        <v/>
      </c>
      <c r="P115" s="10" t="str">
        <f t="shared" si="14"/>
        <v/>
      </c>
      <c r="Q115" s="10">
        <f t="shared" si="15"/>
        <v>3</v>
      </c>
    </row>
    <row r="116" spans="1:17" x14ac:dyDescent="0.3">
      <c r="A116" t="s">
        <v>5590</v>
      </c>
      <c r="B116" s="7">
        <v>46066</v>
      </c>
      <c r="C116" s="14">
        <v>46067.530925925923</v>
      </c>
      <c r="D116" t="s">
        <v>5461</v>
      </c>
      <c r="E116" t="s">
        <v>5465</v>
      </c>
      <c r="F116">
        <v>54906.35</v>
      </c>
      <c r="G116" t="s">
        <v>5476</v>
      </c>
      <c r="H116" t="s">
        <v>1552</v>
      </c>
      <c r="I116" t="s">
        <v>5463</v>
      </c>
      <c r="J116" s="10">
        <f t="shared" si="8"/>
        <v>12</v>
      </c>
      <c r="K116" s="10" t="str">
        <f t="shared" si="9"/>
        <v/>
      </c>
      <c r="L116" s="10" t="str">
        <f t="shared" si="10"/>
        <v/>
      </c>
      <c r="M116" s="10">
        <f t="shared" si="11"/>
        <v>1</v>
      </c>
      <c r="N116" s="10" t="str">
        <f t="shared" si="12"/>
        <v/>
      </c>
      <c r="O116" s="10" t="str">
        <f t="shared" si="13"/>
        <v/>
      </c>
      <c r="P116" s="10" t="str">
        <f t="shared" si="14"/>
        <v/>
      </c>
      <c r="Q116" s="10">
        <f t="shared" si="15"/>
        <v>5</v>
      </c>
    </row>
    <row r="117" spans="1:17" x14ac:dyDescent="0.3">
      <c r="A117" t="s">
        <v>5591</v>
      </c>
      <c r="B117" s="7">
        <v>45773</v>
      </c>
      <c r="C117" s="14">
        <v>45775.787719907406</v>
      </c>
      <c r="D117" t="s">
        <v>5468</v>
      </c>
      <c r="E117" t="s">
        <v>5478</v>
      </c>
      <c r="F117">
        <v>3990.36</v>
      </c>
      <c r="G117" t="s">
        <v>5462</v>
      </c>
      <c r="H117" t="s">
        <v>1552</v>
      </c>
      <c r="I117" t="s">
        <v>5463</v>
      </c>
      <c r="J117" s="10">
        <f t="shared" si="8"/>
        <v>18</v>
      </c>
      <c r="K117" s="10" t="str">
        <f t="shared" si="9"/>
        <v/>
      </c>
      <c r="L117" s="10" t="str">
        <f t="shared" si="10"/>
        <v/>
      </c>
      <c r="M117" s="10">
        <f t="shared" si="11"/>
        <v>2</v>
      </c>
      <c r="N117" s="10" t="str">
        <f t="shared" si="12"/>
        <v/>
      </c>
      <c r="O117" s="10" t="str">
        <f t="shared" si="13"/>
        <v/>
      </c>
      <c r="P117" s="10" t="str">
        <f t="shared" si="14"/>
        <v/>
      </c>
      <c r="Q117" s="10">
        <f t="shared" si="15"/>
        <v>3</v>
      </c>
    </row>
    <row r="118" spans="1:17" x14ac:dyDescent="0.3">
      <c r="A118" t="s">
        <v>5592</v>
      </c>
      <c r="B118" s="7">
        <v>45986</v>
      </c>
      <c r="C118" s="14">
        <v>45987.547986111109</v>
      </c>
      <c r="D118" t="s">
        <v>5474</v>
      </c>
      <c r="E118" t="s">
        <v>5478</v>
      </c>
      <c r="F118">
        <v>8867.31</v>
      </c>
      <c r="G118" t="s">
        <v>5462</v>
      </c>
      <c r="H118" t="s">
        <v>1552</v>
      </c>
      <c r="I118" t="s">
        <v>5463</v>
      </c>
      <c r="J118" s="10">
        <f t="shared" si="8"/>
        <v>13</v>
      </c>
      <c r="K118" s="10" t="str">
        <f t="shared" si="9"/>
        <v/>
      </c>
      <c r="L118" s="10" t="str">
        <f t="shared" si="10"/>
        <v/>
      </c>
      <c r="M118" s="10">
        <f t="shared" si="11"/>
        <v>1</v>
      </c>
      <c r="N118" s="10" t="str">
        <f t="shared" si="12"/>
        <v/>
      </c>
      <c r="O118" s="10" t="str">
        <f t="shared" si="13"/>
        <v/>
      </c>
      <c r="P118" s="10" t="str">
        <f t="shared" si="14"/>
        <v/>
      </c>
      <c r="Q118" s="10">
        <f t="shared" si="15"/>
        <v>8</v>
      </c>
    </row>
    <row r="119" spans="1:17" x14ac:dyDescent="0.3">
      <c r="A119" t="s">
        <v>5593</v>
      </c>
      <c r="B119" s="7">
        <v>45790</v>
      </c>
      <c r="C119" s="14">
        <v>45793.673229166663</v>
      </c>
      <c r="D119" t="s">
        <v>5460</v>
      </c>
      <c r="E119" t="s">
        <v>5484</v>
      </c>
      <c r="F119">
        <v>12409.26</v>
      </c>
      <c r="G119" t="s">
        <v>5462</v>
      </c>
      <c r="H119" t="s">
        <v>1549</v>
      </c>
      <c r="I119" t="s">
        <v>5463</v>
      </c>
      <c r="J119" s="10">
        <f t="shared" si="8"/>
        <v>16</v>
      </c>
      <c r="K119" s="10" t="str">
        <f t="shared" si="9"/>
        <v/>
      </c>
      <c r="L119" s="10" t="str">
        <f t="shared" si="10"/>
        <v/>
      </c>
      <c r="M119" s="10">
        <f t="shared" si="11"/>
        <v>3</v>
      </c>
      <c r="N119" s="10" t="str">
        <f t="shared" si="12"/>
        <v/>
      </c>
      <c r="O119" s="10" t="str">
        <f t="shared" si="13"/>
        <v/>
      </c>
      <c r="P119" s="10" t="str">
        <f t="shared" si="14"/>
        <v/>
      </c>
      <c r="Q119" s="10">
        <f t="shared" si="15"/>
        <v>1</v>
      </c>
    </row>
    <row r="120" spans="1:17" x14ac:dyDescent="0.3">
      <c r="A120" t="s">
        <v>5594</v>
      </c>
      <c r="B120" s="7">
        <v>46038</v>
      </c>
      <c r="C120" s="14">
        <v>46038.392708333333</v>
      </c>
      <c r="D120" t="s">
        <v>5460</v>
      </c>
      <c r="E120" t="s">
        <v>5490</v>
      </c>
      <c r="F120">
        <v>243820.86</v>
      </c>
      <c r="G120" t="s">
        <v>5479</v>
      </c>
      <c r="H120" t="s">
        <v>1552</v>
      </c>
      <c r="I120" t="s">
        <v>5463</v>
      </c>
      <c r="J120" s="10">
        <f t="shared" si="8"/>
        <v>9</v>
      </c>
      <c r="K120" s="10" t="str">
        <f t="shared" si="9"/>
        <v/>
      </c>
      <c r="L120" s="10" t="str">
        <f t="shared" si="10"/>
        <v/>
      </c>
      <c r="M120" s="10">
        <f t="shared" si="11"/>
        <v>0</v>
      </c>
      <c r="N120" s="10" t="str">
        <f t="shared" si="12"/>
        <v/>
      </c>
      <c r="O120" s="10" t="str">
        <f t="shared" si="13"/>
        <v/>
      </c>
      <c r="P120" s="10" t="str">
        <f t="shared" si="14"/>
        <v/>
      </c>
      <c r="Q120" s="10">
        <f t="shared" si="15"/>
        <v>2</v>
      </c>
    </row>
    <row r="121" spans="1:17" x14ac:dyDescent="0.3">
      <c r="A121" t="s">
        <v>5595</v>
      </c>
      <c r="B121" s="7">
        <v>45796</v>
      </c>
      <c r="C121" s="14">
        <v>45796.415370370371</v>
      </c>
      <c r="D121" t="s">
        <v>5466</v>
      </c>
      <c r="E121" t="s">
        <v>5465</v>
      </c>
      <c r="F121">
        <v>39583.19</v>
      </c>
      <c r="G121" t="s">
        <v>5476</v>
      </c>
      <c r="H121" t="s">
        <v>1549</v>
      </c>
      <c r="I121" t="s">
        <v>5463</v>
      </c>
      <c r="J121" s="10">
        <f t="shared" si="8"/>
        <v>9</v>
      </c>
      <c r="K121" s="10" t="str">
        <f t="shared" si="9"/>
        <v/>
      </c>
      <c r="L121" s="10" t="str">
        <f t="shared" si="10"/>
        <v/>
      </c>
      <c r="M121" s="10">
        <f t="shared" si="11"/>
        <v>0</v>
      </c>
      <c r="N121" s="10" t="str">
        <f t="shared" si="12"/>
        <v/>
      </c>
      <c r="O121" s="10" t="str">
        <f t="shared" si="13"/>
        <v/>
      </c>
      <c r="P121" s="10" t="str">
        <f t="shared" si="14"/>
        <v/>
      </c>
      <c r="Q121" s="10">
        <f t="shared" si="15"/>
        <v>3</v>
      </c>
    </row>
    <row r="122" spans="1:17" x14ac:dyDescent="0.3">
      <c r="A122" t="s">
        <v>5596</v>
      </c>
      <c r="B122" s="7">
        <v>45888</v>
      </c>
      <c r="C122" s="14">
        <v>45891.472615740742</v>
      </c>
      <c r="D122" t="s">
        <v>5461</v>
      </c>
      <c r="E122" t="s">
        <v>5466</v>
      </c>
      <c r="F122">
        <v>27657.89</v>
      </c>
      <c r="G122" t="s">
        <v>5476</v>
      </c>
      <c r="H122" t="s">
        <v>1549</v>
      </c>
      <c r="I122" t="s">
        <v>5463</v>
      </c>
      <c r="J122" s="10">
        <f t="shared" si="8"/>
        <v>11</v>
      </c>
      <c r="K122" s="10" t="str">
        <f t="shared" si="9"/>
        <v/>
      </c>
      <c r="L122" s="10" t="str">
        <f t="shared" si="10"/>
        <v/>
      </c>
      <c r="M122" s="10">
        <f t="shared" si="11"/>
        <v>3</v>
      </c>
      <c r="N122" s="10" t="str">
        <f t="shared" si="12"/>
        <v/>
      </c>
      <c r="O122" s="10" t="str">
        <f t="shared" si="13"/>
        <v/>
      </c>
      <c r="P122" s="10" t="str">
        <f t="shared" si="14"/>
        <v/>
      </c>
      <c r="Q122" s="10">
        <f t="shared" si="15"/>
        <v>2</v>
      </c>
    </row>
    <row r="123" spans="1:17" x14ac:dyDescent="0.3">
      <c r="A123" t="s">
        <v>5597</v>
      </c>
      <c r="B123" s="7">
        <v>45951</v>
      </c>
      <c r="C123" s="14">
        <v>45952.516099537039</v>
      </c>
      <c r="D123" t="s">
        <v>5471</v>
      </c>
      <c r="E123" t="s">
        <v>5468</v>
      </c>
      <c r="F123">
        <v>84643.16</v>
      </c>
      <c r="G123" t="s">
        <v>5469</v>
      </c>
      <c r="H123" t="s">
        <v>1549</v>
      </c>
      <c r="I123" t="s">
        <v>5463</v>
      </c>
      <c r="J123" s="10">
        <f t="shared" si="8"/>
        <v>12</v>
      </c>
      <c r="K123" s="10" t="str">
        <f t="shared" si="9"/>
        <v/>
      </c>
      <c r="L123" s="10" t="str">
        <f t="shared" si="10"/>
        <v/>
      </c>
      <c r="M123" s="10">
        <f t="shared" si="11"/>
        <v>1</v>
      </c>
      <c r="N123" s="10" t="str">
        <f t="shared" si="12"/>
        <v/>
      </c>
      <c r="O123" s="10" t="str">
        <f t="shared" si="13"/>
        <v/>
      </c>
      <c r="P123" s="10" t="str">
        <f t="shared" si="14"/>
        <v/>
      </c>
      <c r="Q123" s="10">
        <f t="shared" si="15"/>
        <v>8</v>
      </c>
    </row>
    <row r="124" spans="1:17" x14ac:dyDescent="0.3">
      <c r="A124" t="s">
        <v>5598</v>
      </c>
      <c r="B124" s="7">
        <v>46073</v>
      </c>
      <c r="C124" s="14">
        <v>46075.378449074073</v>
      </c>
      <c r="D124" t="s">
        <v>5484</v>
      </c>
      <c r="E124" t="s">
        <v>5478</v>
      </c>
      <c r="F124">
        <v>178650.71</v>
      </c>
      <c r="G124" t="s">
        <v>5462</v>
      </c>
      <c r="H124" t="s">
        <v>1549</v>
      </c>
      <c r="I124" t="s">
        <v>5463</v>
      </c>
      <c r="J124" s="10">
        <f t="shared" si="8"/>
        <v>9</v>
      </c>
      <c r="K124" s="10" t="str">
        <f t="shared" si="9"/>
        <v/>
      </c>
      <c r="L124" s="10" t="str">
        <f t="shared" si="10"/>
        <v/>
      </c>
      <c r="M124" s="10">
        <f t="shared" si="11"/>
        <v>2</v>
      </c>
      <c r="N124" s="10" t="str">
        <f t="shared" si="12"/>
        <v/>
      </c>
      <c r="O124" s="10" t="str">
        <f t="shared" si="13"/>
        <v/>
      </c>
      <c r="P124" s="10" t="str">
        <f t="shared" si="14"/>
        <v/>
      </c>
      <c r="Q124" s="10">
        <f t="shared" si="15"/>
        <v>1</v>
      </c>
    </row>
    <row r="125" spans="1:17" x14ac:dyDescent="0.3">
      <c r="A125" t="s">
        <v>5599</v>
      </c>
      <c r="B125" s="7">
        <v>45749</v>
      </c>
      <c r="C125" s="14">
        <v>45750.4921412037</v>
      </c>
      <c r="D125" t="s">
        <v>5460</v>
      </c>
      <c r="E125" t="s">
        <v>5486</v>
      </c>
      <c r="F125">
        <v>19186.2</v>
      </c>
      <c r="G125" t="s">
        <v>5469</v>
      </c>
      <c r="H125" t="s">
        <v>1549</v>
      </c>
      <c r="I125" t="s">
        <v>5463</v>
      </c>
      <c r="J125" s="10">
        <f t="shared" si="8"/>
        <v>11</v>
      </c>
      <c r="K125" s="10" t="str">
        <f t="shared" si="9"/>
        <v/>
      </c>
      <c r="L125" s="10" t="str">
        <f t="shared" si="10"/>
        <v/>
      </c>
      <c r="M125" s="10">
        <f t="shared" si="11"/>
        <v>1</v>
      </c>
      <c r="N125" s="10" t="str">
        <f t="shared" si="12"/>
        <v/>
      </c>
      <c r="O125" s="10" t="str">
        <f t="shared" si="13"/>
        <v/>
      </c>
      <c r="P125" s="10" t="str">
        <f t="shared" si="14"/>
        <v/>
      </c>
      <c r="Q125" s="10">
        <f t="shared" si="15"/>
        <v>1</v>
      </c>
    </row>
    <row r="126" spans="1:17" x14ac:dyDescent="0.3">
      <c r="A126" t="s">
        <v>5600</v>
      </c>
      <c r="B126" s="7">
        <v>45845</v>
      </c>
      <c r="C126" s="14">
        <v>45845.402141203696</v>
      </c>
      <c r="D126" t="s">
        <v>5461</v>
      </c>
      <c r="E126" t="s">
        <v>5484</v>
      </c>
      <c r="F126">
        <v>3035.92</v>
      </c>
      <c r="G126" t="s">
        <v>5462</v>
      </c>
      <c r="H126" t="s">
        <v>1549</v>
      </c>
      <c r="I126" t="s">
        <v>5463</v>
      </c>
      <c r="J126" s="10">
        <f t="shared" si="8"/>
        <v>9</v>
      </c>
      <c r="K126" s="10" t="str">
        <f t="shared" si="9"/>
        <v/>
      </c>
      <c r="L126" s="10" t="str">
        <f t="shared" si="10"/>
        <v/>
      </c>
      <c r="M126" s="10">
        <f t="shared" si="11"/>
        <v>0</v>
      </c>
      <c r="N126" s="10" t="str">
        <f t="shared" si="12"/>
        <v/>
      </c>
      <c r="O126" s="10" t="str">
        <f t="shared" si="13"/>
        <v/>
      </c>
      <c r="P126" s="10" t="str">
        <f t="shared" si="14"/>
        <v/>
      </c>
      <c r="Q126" s="10">
        <f t="shared" si="15"/>
        <v>3</v>
      </c>
    </row>
    <row r="127" spans="1:17" x14ac:dyDescent="0.3">
      <c r="A127" t="s">
        <v>5601</v>
      </c>
      <c r="B127" s="7">
        <v>45898</v>
      </c>
      <c r="C127" s="14">
        <v>45901.393067129633</v>
      </c>
      <c r="D127" t="s">
        <v>5460</v>
      </c>
      <c r="E127" t="s">
        <v>5484</v>
      </c>
      <c r="F127">
        <v>96844.25</v>
      </c>
      <c r="G127" t="s">
        <v>5462</v>
      </c>
      <c r="H127" t="s">
        <v>1552</v>
      </c>
      <c r="I127" t="s">
        <v>5463</v>
      </c>
      <c r="J127" s="10">
        <f t="shared" si="8"/>
        <v>9</v>
      </c>
      <c r="K127" s="10" t="str">
        <f t="shared" si="9"/>
        <v/>
      </c>
      <c r="L127" s="10" t="str">
        <f t="shared" si="10"/>
        <v/>
      </c>
      <c r="M127" s="10">
        <f t="shared" si="11"/>
        <v>3</v>
      </c>
      <c r="N127" s="10" t="str">
        <f t="shared" si="12"/>
        <v/>
      </c>
      <c r="O127" s="10" t="str">
        <f t="shared" si="13"/>
        <v/>
      </c>
      <c r="P127" s="10" t="str">
        <f t="shared" si="14"/>
        <v/>
      </c>
      <c r="Q127" s="10">
        <f t="shared" si="15"/>
        <v>9</v>
      </c>
    </row>
    <row r="128" spans="1:17" x14ac:dyDescent="0.3">
      <c r="A128" t="s">
        <v>5602</v>
      </c>
      <c r="B128" s="7">
        <v>46007</v>
      </c>
      <c r="C128" s="14">
        <v>46010.391122685192</v>
      </c>
      <c r="D128" t="s">
        <v>5461</v>
      </c>
      <c r="E128" t="s">
        <v>5474</v>
      </c>
      <c r="F128">
        <v>31036.54</v>
      </c>
      <c r="G128" t="s">
        <v>5469</v>
      </c>
      <c r="H128" t="s">
        <v>1549</v>
      </c>
      <c r="I128" t="s">
        <v>5463</v>
      </c>
      <c r="J128" s="10">
        <f t="shared" si="8"/>
        <v>9</v>
      </c>
      <c r="K128" s="10" t="str">
        <f t="shared" si="9"/>
        <v/>
      </c>
      <c r="L128" s="10" t="str">
        <f t="shared" si="10"/>
        <v/>
      </c>
      <c r="M128" s="10">
        <f t="shared" si="11"/>
        <v>3</v>
      </c>
      <c r="N128" s="10" t="str">
        <f t="shared" si="12"/>
        <v/>
      </c>
      <c r="O128" s="10" t="str">
        <f t="shared" si="13"/>
        <v/>
      </c>
      <c r="P128" s="10" t="str">
        <f t="shared" si="14"/>
        <v/>
      </c>
      <c r="Q128" s="10">
        <f t="shared" si="15"/>
        <v>3</v>
      </c>
    </row>
    <row r="129" spans="1:17" x14ac:dyDescent="0.3">
      <c r="A129" t="s">
        <v>5603</v>
      </c>
      <c r="B129" s="7">
        <v>46106</v>
      </c>
      <c r="C129" s="14">
        <v>46107.560243055559</v>
      </c>
      <c r="D129" t="s">
        <v>5468</v>
      </c>
      <c r="E129" t="s">
        <v>5460</v>
      </c>
      <c r="F129">
        <v>64956.62</v>
      </c>
      <c r="G129" t="s">
        <v>5494</v>
      </c>
      <c r="H129" t="s">
        <v>1552</v>
      </c>
      <c r="I129" t="s">
        <v>5463</v>
      </c>
      <c r="J129" s="10">
        <f t="shared" si="8"/>
        <v>13</v>
      </c>
      <c r="K129" s="10" t="str">
        <f t="shared" si="9"/>
        <v/>
      </c>
      <c r="L129" s="10" t="str">
        <f t="shared" si="10"/>
        <v/>
      </c>
      <c r="M129" s="10">
        <f t="shared" si="11"/>
        <v>1</v>
      </c>
      <c r="N129" s="10" t="str">
        <f t="shared" si="12"/>
        <v/>
      </c>
      <c r="O129" s="10" t="str">
        <f t="shared" si="13"/>
        <v/>
      </c>
      <c r="P129" s="10" t="str">
        <f t="shared" si="14"/>
        <v/>
      </c>
      <c r="Q129" s="10">
        <f t="shared" si="15"/>
        <v>6</v>
      </c>
    </row>
    <row r="130" spans="1:17" x14ac:dyDescent="0.3">
      <c r="A130" t="s">
        <v>5604</v>
      </c>
      <c r="B130" s="7">
        <v>46110</v>
      </c>
      <c r="C130" s="14">
        <v>46159.434942129628</v>
      </c>
      <c r="D130" t="s">
        <v>5474</v>
      </c>
      <c r="E130" t="s">
        <v>5471</v>
      </c>
      <c r="F130">
        <v>500000</v>
      </c>
      <c r="G130" t="s">
        <v>5605</v>
      </c>
      <c r="H130" t="s">
        <v>1549</v>
      </c>
      <c r="I130" t="s">
        <v>5463</v>
      </c>
      <c r="J130" s="10">
        <f t="shared" si="8"/>
        <v>10</v>
      </c>
      <c r="K130" s="10" t="str">
        <f t="shared" si="9"/>
        <v/>
      </c>
      <c r="L130" s="10" t="str">
        <f t="shared" si="10"/>
        <v/>
      </c>
      <c r="M130" s="10">
        <f t="shared" si="11"/>
        <v>49</v>
      </c>
      <c r="N130" s="10" t="str">
        <f t="shared" si="12"/>
        <v>FLAG</v>
      </c>
      <c r="O130" s="10" t="str">
        <f t="shared" si="13"/>
        <v>FLAG</v>
      </c>
      <c r="P130" s="10" t="str">
        <f t="shared" si="14"/>
        <v/>
      </c>
      <c r="Q130" s="10">
        <f t="shared" si="15"/>
        <v>5</v>
      </c>
    </row>
    <row r="131" spans="1:17" x14ac:dyDescent="0.3">
      <c r="A131" t="s">
        <v>5606</v>
      </c>
      <c r="B131" s="7">
        <v>45908</v>
      </c>
      <c r="C131" s="14">
        <v>45910.754062499997</v>
      </c>
      <c r="D131" t="s">
        <v>5484</v>
      </c>
      <c r="E131" t="s">
        <v>5460</v>
      </c>
      <c r="F131">
        <v>12410.3</v>
      </c>
      <c r="G131" t="s">
        <v>5462</v>
      </c>
      <c r="H131" t="s">
        <v>1549</v>
      </c>
      <c r="I131" t="s">
        <v>5463</v>
      </c>
      <c r="J131" s="10">
        <f t="shared" si="8"/>
        <v>18</v>
      </c>
      <c r="K131" s="10" t="str">
        <f t="shared" si="9"/>
        <v/>
      </c>
      <c r="L131" s="10" t="str">
        <f t="shared" si="10"/>
        <v/>
      </c>
      <c r="M131" s="10">
        <f t="shared" si="11"/>
        <v>2</v>
      </c>
      <c r="N131" s="10" t="str">
        <f t="shared" si="12"/>
        <v/>
      </c>
      <c r="O131" s="10" t="str">
        <f t="shared" si="13"/>
        <v/>
      </c>
      <c r="P131" s="10" t="str">
        <f t="shared" si="14"/>
        <v/>
      </c>
      <c r="Q131" s="10">
        <f t="shared" si="15"/>
        <v>1</v>
      </c>
    </row>
    <row r="132" spans="1:17" x14ac:dyDescent="0.3">
      <c r="A132" t="s">
        <v>5607</v>
      </c>
      <c r="B132" s="7">
        <v>46098</v>
      </c>
      <c r="C132" s="14">
        <v>46100.683344907397</v>
      </c>
      <c r="D132" t="s">
        <v>5490</v>
      </c>
      <c r="E132" t="s">
        <v>5460</v>
      </c>
      <c r="F132">
        <v>26317.1</v>
      </c>
      <c r="G132" t="s">
        <v>5462</v>
      </c>
      <c r="H132" t="s">
        <v>1549</v>
      </c>
      <c r="I132" t="s">
        <v>5463</v>
      </c>
      <c r="J132" s="10">
        <f t="shared" ref="J132:J195" si="16">HOUR(C132)</f>
        <v>16</v>
      </c>
      <c r="K132" s="10" t="str">
        <f t="shared" ref="K132:K195" si="17">IF(OR(J132&gt;=22,J132&lt;6),"FLAG","")</f>
        <v/>
      </c>
      <c r="L132" s="10" t="str">
        <f t="shared" ref="L132:L195" si="18">IF(H132=I132,"FLAG","")</f>
        <v/>
      </c>
      <c r="M132" s="10">
        <f t="shared" ref="M132:M195" si="19">INT(C132)-B132</f>
        <v>2</v>
      </c>
      <c r="N132" s="10" t="str">
        <f t="shared" ref="N132:N195" si="20">IF(M132&gt;30,"FLAG","")</f>
        <v/>
      </c>
      <c r="O132" s="10" t="str">
        <f t="shared" ref="O132:O195" si="21">IF(AND(MOD(F132,50000)=0,E132="Sales - Domestic"),"FLAG","")</f>
        <v/>
      </c>
      <c r="P132" s="10" t="str">
        <f t="shared" ref="P132:P195" si="22">IF(LEN(TRIM(G132))=0,"FLAG","")</f>
        <v/>
      </c>
      <c r="Q132" s="10">
        <f t="shared" ref="Q132:Q195" si="23">VALUE(LEFT(TEXT(INT(F132),"0"),1))</f>
        <v>2</v>
      </c>
    </row>
    <row r="133" spans="1:17" x14ac:dyDescent="0.3">
      <c r="A133" t="s">
        <v>5608</v>
      </c>
      <c r="B133" s="7">
        <v>45952</v>
      </c>
      <c r="C133" s="14">
        <v>45954.739398148151</v>
      </c>
      <c r="D133" t="s">
        <v>5486</v>
      </c>
      <c r="E133" t="s">
        <v>5460</v>
      </c>
      <c r="F133">
        <v>12713.82</v>
      </c>
      <c r="G133" t="s">
        <v>5476</v>
      </c>
      <c r="H133" t="s">
        <v>1552</v>
      </c>
      <c r="I133" t="s">
        <v>5463</v>
      </c>
      <c r="J133" s="10">
        <f t="shared" si="16"/>
        <v>17</v>
      </c>
      <c r="K133" s="10" t="str">
        <f t="shared" si="17"/>
        <v/>
      </c>
      <c r="L133" s="10" t="str">
        <f t="shared" si="18"/>
        <v/>
      </c>
      <c r="M133" s="10">
        <f t="shared" si="19"/>
        <v>2</v>
      </c>
      <c r="N133" s="10" t="str">
        <f t="shared" si="20"/>
        <v/>
      </c>
      <c r="O133" s="10" t="str">
        <f t="shared" si="21"/>
        <v/>
      </c>
      <c r="P133" s="10" t="str">
        <f t="shared" si="22"/>
        <v/>
      </c>
      <c r="Q133" s="10">
        <f t="shared" si="23"/>
        <v>1</v>
      </c>
    </row>
    <row r="134" spans="1:17" x14ac:dyDescent="0.3">
      <c r="A134" t="s">
        <v>5609</v>
      </c>
      <c r="B134" s="7">
        <v>45770</v>
      </c>
      <c r="C134" s="14">
        <v>45770.382847222223</v>
      </c>
      <c r="D134" t="s">
        <v>5460</v>
      </c>
      <c r="E134" t="s">
        <v>5466</v>
      </c>
      <c r="F134">
        <v>38803.54</v>
      </c>
      <c r="G134" t="s">
        <v>5462</v>
      </c>
      <c r="H134" t="s">
        <v>1552</v>
      </c>
      <c r="I134" t="s">
        <v>5463</v>
      </c>
      <c r="J134" s="10">
        <f t="shared" si="16"/>
        <v>9</v>
      </c>
      <c r="K134" s="10" t="str">
        <f t="shared" si="17"/>
        <v/>
      </c>
      <c r="L134" s="10" t="str">
        <f t="shared" si="18"/>
        <v/>
      </c>
      <c r="M134" s="10">
        <f t="shared" si="19"/>
        <v>0</v>
      </c>
      <c r="N134" s="10" t="str">
        <f t="shared" si="20"/>
        <v/>
      </c>
      <c r="O134" s="10" t="str">
        <f t="shared" si="21"/>
        <v/>
      </c>
      <c r="P134" s="10" t="str">
        <f t="shared" si="22"/>
        <v/>
      </c>
      <c r="Q134" s="10">
        <f t="shared" si="23"/>
        <v>3</v>
      </c>
    </row>
    <row r="135" spans="1:17" x14ac:dyDescent="0.3">
      <c r="A135" t="s">
        <v>5610</v>
      </c>
      <c r="B135" s="7">
        <v>45866</v>
      </c>
      <c r="C135" s="14">
        <v>45869.605162037027</v>
      </c>
      <c r="D135" t="s">
        <v>5486</v>
      </c>
      <c r="E135" t="s">
        <v>5478</v>
      </c>
      <c r="F135">
        <v>26902.28</v>
      </c>
      <c r="G135" t="s">
        <v>5476</v>
      </c>
      <c r="H135" t="s">
        <v>1552</v>
      </c>
      <c r="I135" t="s">
        <v>5463</v>
      </c>
      <c r="J135" s="10">
        <f t="shared" si="16"/>
        <v>14</v>
      </c>
      <c r="K135" s="10" t="str">
        <f t="shared" si="17"/>
        <v/>
      </c>
      <c r="L135" s="10" t="str">
        <f t="shared" si="18"/>
        <v/>
      </c>
      <c r="M135" s="10">
        <f t="shared" si="19"/>
        <v>3</v>
      </c>
      <c r="N135" s="10" t="str">
        <f t="shared" si="20"/>
        <v/>
      </c>
      <c r="O135" s="10" t="str">
        <f t="shared" si="21"/>
        <v/>
      </c>
      <c r="P135" s="10" t="str">
        <f t="shared" si="22"/>
        <v/>
      </c>
      <c r="Q135" s="10">
        <f t="shared" si="23"/>
        <v>2</v>
      </c>
    </row>
    <row r="136" spans="1:17" x14ac:dyDescent="0.3">
      <c r="A136" t="s">
        <v>5611</v>
      </c>
      <c r="B136" s="7">
        <v>46091</v>
      </c>
      <c r="C136" s="14">
        <v>46091.827650462961</v>
      </c>
      <c r="D136" t="s">
        <v>5468</v>
      </c>
      <c r="E136" t="s">
        <v>5461</v>
      </c>
      <c r="F136">
        <v>78775.83</v>
      </c>
      <c r="G136" t="s">
        <v>5472</v>
      </c>
      <c r="H136" t="s">
        <v>1552</v>
      </c>
      <c r="I136" t="s">
        <v>5463</v>
      </c>
      <c r="J136" s="10">
        <f t="shared" si="16"/>
        <v>19</v>
      </c>
      <c r="K136" s="10" t="str">
        <f t="shared" si="17"/>
        <v/>
      </c>
      <c r="L136" s="10" t="str">
        <f t="shared" si="18"/>
        <v/>
      </c>
      <c r="M136" s="10">
        <f t="shared" si="19"/>
        <v>0</v>
      </c>
      <c r="N136" s="10" t="str">
        <f t="shared" si="20"/>
        <v/>
      </c>
      <c r="O136" s="10" t="str">
        <f t="shared" si="21"/>
        <v/>
      </c>
      <c r="P136" s="10" t="str">
        <f t="shared" si="22"/>
        <v/>
      </c>
      <c r="Q136" s="10">
        <f t="shared" si="23"/>
        <v>7</v>
      </c>
    </row>
    <row r="137" spans="1:17" x14ac:dyDescent="0.3">
      <c r="A137" t="s">
        <v>5612</v>
      </c>
      <c r="B137" s="7">
        <v>46014</v>
      </c>
      <c r="C137" s="14">
        <v>46014.487141203703</v>
      </c>
      <c r="D137" t="s">
        <v>5460</v>
      </c>
      <c r="E137" t="s">
        <v>5474</v>
      </c>
      <c r="F137">
        <v>30744.65</v>
      </c>
      <c r="G137" t="s">
        <v>5469</v>
      </c>
      <c r="H137" t="s">
        <v>1549</v>
      </c>
      <c r="I137" t="s">
        <v>5463</v>
      </c>
      <c r="J137" s="10">
        <f t="shared" si="16"/>
        <v>11</v>
      </c>
      <c r="K137" s="10" t="str">
        <f t="shared" si="17"/>
        <v/>
      </c>
      <c r="L137" s="10" t="str">
        <f t="shared" si="18"/>
        <v/>
      </c>
      <c r="M137" s="10">
        <f t="shared" si="19"/>
        <v>0</v>
      </c>
      <c r="N137" s="10" t="str">
        <f t="shared" si="20"/>
        <v/>
      </c>
      <c r="O137" s="10" t="str">
        <f t="shared" si="21"/>
        <v/>
      </c>
      <c r="P137" s="10" t="str">
        <f t="shared" si="22"/>
        <v/>
      </c>
      <c r="Q137" s="10">
        <f t="shared" si="23"/>
        <v>3</v>
      </c>
    </row>
    <row r="138" spans="1:17" x14ac:dyDescent="0.3">
      <c r="A138" t="s">
        <v>5613</v>
      </c>
      <c r="B138" s="7">
        <v>45839</v>
      </c>
      <c r="C138" s="14">
        <v>45841.5934837963</v>
      </c>
      <c r="D138" t="s">
        <v>5474</v>
      </c>
      <c r="E138" t="s">
        <v>5484</v>
      </c>
      <c r="F138">
        <v>45886.48</v>
      </c>
      <c r="G138" t="s">
        <v>5479</v>
      </c>
      <c r="H138" t="s">
        <v>1552</v>
      </c>
      <c r="I138" t="s">
        <v>5463</v>
      </c>
      <c r="J138" s="10">
        <f t="shared" si="16"/>
        <v>14</v>
      </c>
      <c r="K138" s="10" t="str">
        <f t="shared" si="17"/>
        <v/>
      </c>
      <c r="L138" s="10" t="str">
        <f t="shared" si="18"/>
        <v/>
      </c>
      <c r="M138" s="10">
        <f t="shared" si="19"/>
        <v>2</v>
      </c>
      <c r="N138" s="10" t="str">
        <f t="shared" si="20"/>
        <v/>
      </c>
      <c r="O138" s="10" t="str">
        <f t="shared" si="21"/>
        <v/>
      </c>
      <c r="P138" s="10" t="str">
        <f t="shared" si="22"/>
        <v/>
      </c>
      <c r="Q138" s="10">
        <f t="shared" si="23"/>
        <v>4</v>
      </c>
    </row>
    <row r="139" spans="1:17" x14ac:dyDescent="0.3">
      <c r="A139" t="s">
        <v>5614</v>
      </c>
      <c r="B139" s="7">
        <v>46093</v>
      </c>
      <c r="C139" s="14">
        <v>46096.786527777767</v>
      </c>
      <c r="D139" t="s">
        <v>5465</v>
      </c>
      <c r="E139" t="s">
        <v>5474</v>
      </c>
      <c r="F139">
        <v>17224.54</v>
      </c>
      <c r="G139" t="s">
        <v>5479</v>
      </c>
      <c r="H139" t="s">
        <v>1549</v>
      </c>
      <c r="I139" t="s">
        <v>5463</v>
      </c>
      <c r="J139" s="10">
        <f t="shared" si="16"/>
        <v>18</v>
      </c>
      <c r="K139" s="10" t="str">
        <f t="shared" si="17"/>
        <v/>
      </c>
      <c r="L139" s="10" t="str">
        <f t="shared" si="18"/>
        <v/>
      </c>
      <c r="M139" s="10">
        <f t="shared" si="19"/>
        <v>3</v>
      </c>
      <c r="N139" s="10" t="str">
        <f t="shared" si="20"/>
        <v/>
      </c>
      <c r="O139" s="10" t="str">
        <f t="shared" si="21"/>
        <v/>
      </c>
      <c r="P139" s="10" t="str">
        <f t="shared" si="22"/>
        <v/>
      </c>
      <c r="Q139" s="10">
        <f t="shared" si="23"/>
        <v>1</v>
      </c>
    </row>
    <row r="140" spans="1:17" x14ac:dyDescent="0.3">
      <c r="A140" t="s">
        <v>5615</v>
      </c>
      <c r="B140" s="7">
        <v>46055</v>
      </c>
      <c r="C140" s="14">
        <v>46057.661932870367</v>
      </c>
      <c r="D140" t="s">
        <v>5471</v>
      </c>
      <c r="E140" t="s">
        <v>5460</v>
      </c>
      <c r="F140">
        <v>64120.78</v>
      </c>
      <c r="G140" t="s">
        <v>5476</v>
      </c>
      <c r="H140" t="s">
        <v>1552</v>
      </c>
      <c r="I140" t="s">
        <v>5463</v>
      </c>
      <c r="J140" s="10">
        <f t="shared" si="16"/>
        <v>15</v>
      </c>
      <c r="K140" s="10" t="str">
        <f t="shared" si="17"/>
        <v/>
      </c>
      <c r="L140" s="10" t="str">
        <f t="shared" si="18"/>
        <v/>
      </c>
      <c r="M140" s="10">
        <f t="shared" si="19"/>
        <v>2</v>
      </c>
      <c r="N140" s="10" t="str">
        <f t="shared" si="20"/>
        <v/>
      </c>
      <c r="O140" s="10" t="str">
        <f t="shared" si="21"/>
        <v/>
      </c>
      <c r="P140" s="10" t="str">
        <f t="shared" si="22"/>
        <v/>
      </c>
      <c r="Q140" s="10">
        <f t="shared" si="23"/>
        <v>6</v>
      </c>
    </row>
    <row r="141" spans="1:17" x14ac:dyDescent="0.3">
      <c r="A141" t="s">
        <v>5616</v>
      </c>
      <c r="B141" s="7">
        <v>46069</v>
      </c>
      <c r="C141" s="14">
        <v>46072.757164351853</v>
      </c>
      <c r="D141" t="s">
        <v>5466</v>
      </c>
      <c r="E141" t="s">
        <v>5465</v>
      </c>
      <c r="F141">
        <v>14470.53</v>
      </c>
      <c r="G141" t="s">
        <v>5462</v>
      </c>
      <c r="H141" t="s">
        <v>1549</v>
      </c>
      <c r="I141" t="s">
        <v>5463</v>
      </c>
      <c r="J141" s="10">
        <f t="shared" si="16"/>
        <v>18</v>
      </c>
      <c r="K141" s="10" t="str">
        <f t="shared" si="17"/>
        <v/>
      </c>
      <c r="L141" s="10" t="str">
        <f t="shared" si="18"/>
        <v/>
      </c>
      <c r="M141" s="10">
        <f t="shared" si="19"/>
        <v>3</v>
      </c>
      <c r="N141" s="10" t="str">
        <f t="shared" si="20"/>
        <v/>
      </c>
      <c r="O141" s="10" t="str">
        <f t="shared" si="21"/>
        <v/>
      </c>
      <c r="P141" s="10" t="str">
        <f t="shared" si="22"/>
        <v/>
      </c>
      <c r="Q141" s="10">
        <f t="shared" si="23"/>
        <v>1</v>
      </c>
    </row>
    <row r="142" spans="1:17" x14ac:dyDescent="0.3">
      <c r="A142" t="s">
        <v>5617</v>
      </c>
      <c r="B142" s="7">
        <v>45880</v>
      </c>
      <c r="C142" s="14">
        <v>45883.710543981477</v>
      </c>
      <c r="D142" t="s">
        <v>5466</v>
      </c>
      <c r="E142" t="s">
        <v>5471</v>
      </c>
      <c r="F142">
        <v>53286</v>
      </c>
      <c r="G142" t="s">
        <v>5472</v>
      </c>
      <c r="H142" t="s">
        <v>1549</v>
      </c>
      <c r="I142" t="s">
        <v>5463</v>
      </c>
      <c r="J142" s="10">
        <f t="shared" si="16"/>
        <v>17</v>
      </c>
      <c r="K142" s="10" t="str">
        <f t="shared" si="17"/>
        <v/>
      </c>
      <c r="L142" s="10" t="str">
        <f t="shared" si="18"/>
        <v/>
      </c>
      <c r="M142" s="10">
        <f t="shared" si="19"/>
        <v>3</v>
      </c>
      <c r="N142" s="10" t="str">
        <f t="shared" si="20"/>
        <v/>
      </c>
      <c r="O142" s="10" t="str">
        <f t="shared" si="21"/>
        <v/>
      </c>
      <c r="P142" s="10" t="str">
        <f t="shared" si="22"/>
        <v/>
      </c>
      <c r="Q142" s="10">
        <f t="shared" si="23"/>
        <v>5</v>
      </c>
    </row>
    <row r="143" spans="1:17" x14ac:dyDescent="0.3">
      <c r="A143" t="s">
        <v>5618</v>
      </c>
      <c r="B143" s="7">
        <v>45887</v>
      </c>
      <c r="C143" s="14">
        <v>45887.696921296287</v>
      </c>
      <c r="D143" t="s">
        <v>5471</v>
      </c>
      <c r="E143" t="s">
        <v>5486</v>
      </c>
      <c r="F143">
        <v>47220.73</v>
      </c>
      <c r="G143" t="s">
        <v>5494</v>
      </c>
      <c r="H143" t="s">
        <v>1552</v>
      </c>
      <c r="I143" t="s">
        <v>5463</v>
      </c>
      <c r="J143" s="10">
        <f t="shared" si="16"/>
        <v>16</v>
      </c>
      <c r="K143" s="10" t="str">
        <f t="shared" si="17"/>
        <v/>
      </c>
      <c r="L143" s="10" t="str">
        <f t="shared" si="18"/>
        <v/>
      </c>
      <c r="M143" s="10">
        <f t="shared" si="19"/>
        <v>0</v>
      </c>
      <c r="N143" s="10" t="str">
        <f t="shared" si="20"/>
        <v/>
      </c>
      <c r="O143" s="10" t="str">
        <f t="shared" si="21"/>
        <v/>
      </c>
      <c r="P143" s="10" t="str">
        <f t="shared" si="22"/>
        <v/>
      </c>
      <c r="Q143" s="10">
        <f t="shared" si="23"/>
        <v>4</v>
      </c>
    </row>
    <row r="144" spans="1:17" x14ac:dyDescent="0.3">
      <c r="A144" t="s">
        <v>5619</v>
      </c>
      <c r="B144" s="7">
        <v>45916</v>
      </c>
      <c r="C144" s="14">
        <v>45919.527442129627</v>
      </c>
      <c r="D144" t="s">
        <v>5471</v>
      </c>
      <c r="E144" t="s">
        <v>5478</v>
      </c>
      <c r="F144">
        <v>65652.88</v>
      </c>
      <c r="G144" t="s">
        <v>5462</v>
      </c>
      <c r="H144" t="s">
        <v>1549</v>
      </c>
      <c r="I144" t="s">
        <v>5463</v>
      </c>
      <c r="J144" s="10">
        <f t="shared" si="16"/>
        <v>12</v>
      </c>
      <c r="K144" s="10" t="str">
        <f t="shared" si="17"/>
        <v/>
      </c>
      <c r="L144" s="10" t="str">
        <f t="shared" si="18"/>
        <v/>
      </c>
      <c r="M144" s="10">
        <f t="shared" si="19"/>
        <v>3</v>
      </c>
      <c r="N144" s="10" t="str">
        <f t="shared" si="20"/>
        <v/>
      </c>
      <c r="O144" s="10" t="str">
        <f t="shared" si="21"/>
        <v/>
      </c>
      <c r="P144" s="10" t="str">
        <f t="shared" si="22"/>
        <v/>
      </c>
      <c r="Q144" s="10">
        <f t="shared" si="23"/>
        <v>6</v>
      </c>
    </row>
    <row r="145" spans="1:17" x14ac:dyDescent="0.3">
      <c r="A145" t="s">
        <v>5620</v>
      </c>
      <c r="B145" s="7">
        <v>46001</v>
      </c>
      <c r="C145" s="14">
        <v>46002.744780092587</v>
      </c>
      <c r="D145" t="s">
        <v>5490</v>
      </c>
      <c r="E145" t="s">
        <v>5471</v>
      </c>
      <c r="F145">
        <v>11278.77</v>
      </c>
      <c r="G145" t="s">
        <v>5472</v>
      </c>
      <c r="H145" t="s">
        <v>1552</v>
      </c>
      <c r="I145" t="s">
        <v>5463</v>
      </c>
      <c r="J145" s="10">
        <f t="shared" si="16"/>
        <v>17</v>
      </c>
      <c r="K145" s="10" t="str">
        <f t="shared" si="17"/>
        <v/>
      </c>
      <c r="L145" s="10" t="str">
        <f t="shared" si="18"/>
        <v/>
      </c>
      <c r="M145" s="10">
        <f t="shared" si="19"/>
        <v>1</v>
      </c>
      <c r="N145" s="10" t="str">
        <f t="shared" si="20"/>
        <v/>
      </c>
      <c r="O145" s="10" t="str">
        <f t="shared" si="21"/>
        <v/>
      </c>
      <c r="P145" s="10" t="str">
        <f t="shared" si="22"/>
        <v/>
      </c>
      <c r="Q145" s="10">
        <f t="shared" si="23"/>
        <v>1</v>
      </c>
    </row>
    <row r="146" spans="1:17" x14ac:dyDescent="0.3">
      <c r="A146" t="s">
        <v>5621</v>
      </c>
      <c r="B146" s="7">
        <v>45805</v>
      </c>
      <c r="C146" s="14">
        <v>45808.517222222217</v>
      </c>
      <c r="D146" t="s">
        <v>5474</v>
      </c>
      <c r="E146" t="s">
        <v>5484</v>
      </c>
      <c r="F146">
        <v>34458.42</v>
      </c>
      <c r="G146" t="s">
        <v>5479</v>
      </c>
      <c r="H146" t="s">
        <v>1552</v>
      </c>
      <c r="I146" t="s">
        <v>5463</v>
      </c>
      <c r="J146" s="10">
        <f t="shared" si="16"/>
        <v>12</v>
      </c>
      <c r="K146" s="10" t="str">
        <f t="shared" si="17"/>
        <v/>
      </c>
      <c r="L146" s="10" t="str">
        <f t="shared" si="18"/>
        <v/>
      </c>
      <c r="M146" s="10">
        <f t="shared" si="19"/>
        <v>3</v>
      </c>
      <c r="N146" s="10" t="str">
        <f t="shared" si="20"/>
        <v/>
      </c>
      <c r="O146" s="10" t="str">
        <f t="shared" si="21"/>
        <v/>
      </c>
      <c r="P146" s="10" t="str">
        <f t="shared" si="22"/>
        <v/>
      </c>
      <c r="Q146" s="10">
        <f t="shared" si="23"/>
        <v>3</v>
      </c>
    </row>
    <row r="147" spans="1:17" x14ac:dyDescent="0.3">
      <c r="A147" t="s">
        <v>5622</v>
      </c>
      <c r="B147" s="7">
        <v>46060</v>
      </c>
      <c r="C147" s="14">
        <v>46063.754074074073</v>
      </c>
      <c r="D147" t="s">
        <v>5490</v>
      </c>
      <c r="E147" t="s">
        <v>5478</v>
      </c>
      <c r="F147">
        <v>59173.53</v>
      </c>
      <c r="G147" t="s">
        <v>5479</v>
      </c>
      <c r="H147" t="s">
        <v>1549</v>
      </c>
      <c r="I147" t="s">
        <v>5463</v>
      </c>
      <c r="J147" s="10">
        <f t="shared" si="16"/>
        <v>18</v>
      </c>
      <c r="K147" s="10" t="str">
        <f t="shared" si="17"/>
        <v/>
      </c>
      <c r="L147" s="10" t="str">
        <f t="shared" si="18"/>
        <v/>
      </c>
      <c r="M147" s="10">
        <f t="shared" si="19"/>
        <v>3</v>
      </c>
      <c r="N147" s="10" t="str">
        <f t="shared" si="20"/>
        <v/>
      </c>
      <c r="O147" s="10" t="str">
        <f t="shared" si="21"/>
        <v/>
      </c>
      <c r="P147" s="10" t="str">
        <f t="shared" si="22"/>
        <v/>
      </c>
      <c r="Q147" s="10">
        <f t="shared" si="23"/>
        <v>5</v>
      </c>
    </row>
    <row r="148" spans="1:17" x14ac:dyDescent="0.3">
      <c r="A148" t="s">
        <v>5623</v>
      </c>
      <c r="B148" s="7">
        <v>45906</v>
      </c>
      <c r="C148" s="14">
        <v>45908.51761574074</v>
      </c>
      <c r="D148" t="s">
        <v>5478</v>
      </c>
      <c r="E148" t="s">
        <v>5486</v>
      </c>
      <c r="F148">
        <v>251562.89</v>
      </c>
      <c r="G148" t="s">
        <v>5476</v>
      </c>
      <c r="H148" t="s">
        <v>1549</v>
      </c>
      <c r="I148" t="s">
        <v>5463</v>
      </c>
      <c r="J148" s="10">
        <f t="shared" si="16"/>
        <v>12</v>
      </c>
      <c r="K148" s="10" t="str">
        <f t="shared" si="17"/>
        <v/>
      </c>
      <c r="L148" s="10" t="str">
        <f t="shared" si="18"/>
        <v/>
      </c>
      <c r="M148" s="10">
        <f t="shared" si="19"/>
        <v>2</v>
      </c>
      <c r="N148" s="10" t="str">
        <f t="shared" si="20"/>
        <v/>
      </c>
      <c r="O148" s="10" t="str">
        <f t="shared" si="21"/>
        <v/>
      </c>
      <c r="P148" s="10" t="str">
        <f t="shared" si="22"/>
        <v/>
      </c>
      <c r="Q148" s="10">
        <f t="shared" si="23"/>
        <v>2</v>
      </c>
    </row>
    <row r="149" spans="1:17" x14ac:dyDescent="0.3">
      <c r="A149" t="s">
        <v>5624</v>
      </c>
      <c r="B149" s="7">
        <v>46034</v>
      </c>
      <c r="C149" s="14">
        <v>46034.409062500003</v>
      </c>
      <c r="D149" t="s">
        <v>5468</v>
      </c>
      <c r="E149" t="s">
        <v>5486</v>
      </c>
      <c r="F149">
        <v>14013.11</v>
      </c>
      <c r="G149" t="s">
        <v>5462</v>
      </c>
      <c r="H149" t="s">
        <v>1549</v>
      </c>
      <c r="I149" t="s">
        <v>5463</v>
      </c>
      <c r="J149" s="10">
        <f t="shared" si="16"/>
        <v>9</v>
      </c>
      <c r="K149" s="10" t="str">
        <f t="shared" si="17"/>
        <v/>
      </c>
      <c r="L149" s="10" t="str">
        <f t="shared" si="18"/>
        <v/>
      </c>
      <c r="M149" s="10">
        <f t="shared" si="19"/>
        <v>0</v>
      </c>
      <c r="N149" s="10" t="str">
        <f t="shared" si="20"/>
        <v/>
      </c>
      <c r="O149" s="10" t="str">
        <f t="shared" si="21"/>
        <v/>
      </c>
      <c r="P149" s="10" t="str">
        <f t="shared" si="22"/>
        <v/>
      </c>
      <c r="Q149" s="10">
        <f t="shared" si="23"/>
        <v>1</v>
      </c>
    </row>
    <row r="150" spans="1:17" x14ac:dyDescent="0.3">
      <c r="A150" t="s">
        <v>5625</v>
      </c>
      <c r="B150" s="7">
        <v>46071</v>
      </c>
      <c r="C150" s="14">
        <v>46074.540763888886</v>
      </c>
      <c r="D150" t="s">
        <v>5486</v>
      </c>
      <c r="E150" t="s">
        <v>5468</v>
      </c>
      <c r="F150">
        <v>125827.98</v>
      </c>
      <c r="G150" t="s">
        <v>5472</v>
      </c>
      <c r="H150" t="s">
        <v>1549</v>
      </c>
      <c r="I150" t="s">
        <v>5463</v>
      </c>
      <c r="J150" s="10">
        <f t="shared" si="16"/>
        <v>12</v>
      </c>
      <c r="K150" s="10" t="str">
        <f t="shared" si="17"/>
        <v/>
      </c>
      <c r="L150" s="10" t="str">
        <f t="shared" si="18"/>
        <v/>
      </c>
      <c r="M150" s="10">
        <f t="shared" si="19"/>
        <v>3</v>
      </c>
      <c r="N150" s="10" t="str">
        <f t="shared" si="20"/>
        <v/>
      </c>
      <c r="O150" s="10" t="str">
        <f t="shared" si="21"/>
        <v/>
      </c>
      <c r="P150" s="10" t="str">
        <f t="shared" si="22"/>
        <v/>
      </c>
      <c r="Q150" s="10">
        <f t="shared" si="23"/>
        <v>1</v>
      </c>
    </row>
    <row r="151" spans="1:17" x14ac:dyDescent="0.3">
      <c r="A151" t="s">
        <v>5626</v>
      </c>
      <c r="B151" s="7">
        <v>45906</v>
      </c>
      <c r="C151" s="14">
        <v>45907.513356481482</v>
      </c>
      <c r="D151" t="s">
        <v>5474</v>
      </c>
      <c r="E151" t="s">
        <v>5465</v>
      </c>
      <c r="F151">
        <v>20242.73</v>
      </c>
      <c r="G151" t="s">
        <v>5476</v>
      </c>
      <c r="H151" t="s">
        <v>1549</v>
      </c>
      <c r="I151" t="s">
        <v>5463</v>
      </c>
      <c r="J151" s="10">
        <f t="shared" si="16"/>
        <v>12</v>
      </c>
      <c r="K151" s="10" t="str">
        <f t="shared" si="17"/>
        <v/>
      </c>
      <c r="L151" s="10" t="str">
        <f t="shared" si="18"/>
        <v/>
      </c>
      <c r="M151" s="10">
        <f t="shared" si="19"/>
        <v>1</v>
      </c>
      <c r="N151" s="10" t="str">
        <f t="shared" si="20"/>
        <v/>
      </c>
      <c r="O151" s="10" t="str">
        <f t="shared" si="21"/>
        <v/>
      </c>
      <c r="P151" s="10" t="str">
        <f t="shared" si="22"/>
        <v/>
      </c>
      <c r="Q151" s="10">
        <f t="shared" si="23"/>
        <v>2</v>
      </c>
    </row>
    <row r="152" spans="1:17" x14ac:dyDescent="0.3">
      <c r="A152" t="s">
        <v>5627</v>
      </c>
      <c r="B152" s="7">
        <v>45986</v>
      </c>
      <c r="C152" s="14">
        <v>45986.670173611114</v>
      </c>
      <c r="D152" t="s">
        <v>5478</v>
      </c>
      <c r="E152" t="s">
        <v>5474</v>
      </c>
      <c r="F152">
        <v>44461.1</v>
      </c>
      <c r="G152" t="s">
        <v>5494</v>
      </c>
      <c r="H152" t="s">
        <v>1552</v>
      </c>
      <c r="I152" t="s">
        <v>5463</v>
      </c>
      <c r="J152" s="10">
        <f t="shared" si="16"/>
        <v>16</v>
      </c>
      <c r="K152" s="10" t="str">
        <f t="shared" si="17"/>
        <v/>
      </c>
      <c r="L152" s="10" t="str">
        <f t="shared" si="18"/>
        <v/>
      </c>
      <c r="M152" s="10">
        <f t="shared" si="19"/>
        <v>0</v>
      </c>
      <c r="N152" s="10" t="str">
        <f t="shared" si="20"/>
        <v/>
      </c>
      <c r="O152" s="10" t="str">
        <f t="shared" si="21"/>
        <v/>
      </c>
      <c r="P152" s="10" t="str">
        <f t="shared" si="22"/>
        <v/>
      </c>
      <c r="Q152" s="10">
        <f t="shared" si="23"/>
        <v>4</v>
      </c>
    </row>
    <row r="153" spans="1:17" x14ac:dyDescent="0.3">
      <c r="A153" t="s">
        <v>5628</v>
      </c>
      <c r="B153" s="7">
        <v>46109</v>
      </c>
      <c r="C153" s="14">
        <v>46111.629583333342</v>
      </c>
      <c r="D153" t="s">
        <v>5461</v>
      </c>
      <c r="E153" t="s">
        <v>5484</v>
      </c>
      <c r="F153">
        <v>120721.4</v>
      </c>
      <c r="G153" t="s">
        <v>5469</v>
      </c>
      <c r="H153" t="s">
        <v>1549</v>
      </c>
      <c r="I153" t="s">
        <v>5463</v>
      </c>
      <c r="J153" s="10">
        <f t="shared" si="16"/>
        <v>15</v>
      </c>
      <c r="K153" s="10" t="str">
        <f t="shared" si="17"/>
        <v/>
      </c>
      <c r="L153" s="10" t="str">
        <f t="shared" si="18"/>
        <v/>
      </c>
      <c r="M153" s="10">
        <f t="shared" si="19"/>
        <v>2</v>
      </c>
      <c r="N153" s="10" t="str">
        <f t="shared" si="20"/>
        <v/>
      </c>
      <c r="O153" s="10" t="str">
        <f t="shared" si="21"/>
        <v/>
      </c>
      <c r="P153" s="10" t="str">
        <f t="shared" si="22"/>
        <v/>
      </c>
      <c r="Q153" s="10">
        <f t="shared" si="23"/>
        <v>1</v>
      </c>
    </row>
    <row r="154" spans="1:17" x14ac:dyDescent="0.3">
      <c r="A154" t="s">
        <v>5629</v>
      </c>
      <c r="B154" s="7">
        <v>46027</v>
      </c>
      <c r="C154" s="14">
        <v>46028.445775462962</v>
      </c>
      <c r="D154" t="s">
        <v>5471</v>
      </c>
      <c r="E154" t="s">
        <v>5468</v>
      </c>
      <c r="F154">
        <v>63376.87</v>
      </c>
      <c r="G154" t="s">
        <v>5472</v>
      </c>
      <c r="H154" t="s">
        <v>1552</v>
      </c>
      <c r="I154" t="s">
        <v>5463</v>
      </c>
      <c r="J154" s="10">
        <f t="shared" si="16"/>
        <v>10</v>
      </c>
      <c r="K154" s="10" t="str">
        <f t="shared" si="17"/>
        <v/>
      </c>
      <c r="L154" s="10" t="str">
        <f t="shared" si="18"/>
        <v/>
      </c>
      <c r="M154" s="10">
        <f t="shared" si="19"/>
        <v>1</v>
      </c>
      <c r="N154" s="10" t="str">
        <f t="shared" si="20"/>
        <v/>
      </c>
      <c r="O154" s="10" t="str">
        <f t="shared" si="21"/>
        <v/>
      </c>
      <c r="P154" s="10" t="str">
        <f t="shared" si="22"/>
        <v/>
      </c>
      <c r="Q154" s="10">
        <f t="shared" si="23"/>
        <v>6</v>
      </c>
    </row>
    <row r="155" spans="1:17" x14ac:dyDescent="0.3">
      <c r="A155" t="s">
        <v>5630</v>
      </c>
      <c r="B155" s="7">
        <v>45915</v>
      </c>
      <c r="C155" s="14">
        <v>45918.741064814807</v>
      </c>
      <c r="D155" t="s">
        <v>5474</v>
      </c>
      <c r="E155" t="s">
        <v>5466</v>
      </c>
      <c r="F155">
        <v>31181.33</v>
      </c>
      <c r="G155" t="s">
        <v>5472</v>
      </c>
      <c r="H155" t="s">
        <v>1552</v>
      </c>
      <c r="I155" t="s">
        <v>5463</v>
      </c>
      <c r="J155" s="10">
        <f t="shared" si="16"/>
        <v>17</v>
      </c>
      <c r="K155" s="10" t="str">
        <f t="shared" si="17"/>
        <v/>
      </c>
      <c r="L155" s="10" t="str">
        <f t="shared" si="18"/>
        <v/>
      </c>
      <c r="M155" s="10">
        <f t="shared" si="19"/>
        <v>3</v>
      </c>
      <c r="N155" s="10" t="str">
        <f t="shared" si="20"/>
        <v/>
      </c>
      <c r="O155" s="10" t="str">
        <f t="shared" si="21"/>
        <v/>
      </c>
      <c r="P155" s="10" t="str">
        <f t="shared" si="22"/>
        <v/>
      </c>
      <c r="Q155" s="10">
        <f t="shared" si="23"/>
        <v>3</v>
      </c>
    </row>
    <row r="156" spans="1:17" x14ac:dyDescent="0.3">
      <c r="A156" t="s">
        <v>5631</v>
      </c>
      <c r="B156" s="7">
        <v>46083</v>
      </c>
      <c r="C156" s="14">
        <v>46085.549884259257</v>
      </c>
      <c r="D156" t="s">
        <v>5466</v>
      </c>
      <c r="E156" t="s">
        <v>5468</v>
      </c>
      <c r="F156">
        <v>194869.68</v>
      </c>
      <c r="G156" t="s">
        <v>5469</v>
      </c>
      <c r="H156" t="s">
        <v>1552</v>
      </c>
      <c r="I156" t="s">
        <v>5463</v>
      </c>
      <c r="J156" s="10">
        <f t="shared" si="16"/>
        <v>13</v>
      </c>
      <c r="K156" s="10" t="str">
        <f t="shared" si="17"/>
        <v/>
      </c>
      <c r="L156" s="10" t="str">
        <f t="shared" si="18"/>
        <v/>
      </c>
      <c r="M156" s="10">
        <f t="shared" si="19"/>
        <v>2</v>
      </c>
      <c r="N156" s="10" t="str">
        <f t="shared" si="20"/>
        <v/>
      </c>
      <c r="O156" s="10" t="str">
        <f t="shared" si="21"/>
        <v/>
      </c>
      <c r="P156" s="10" t="str">
        <f t="shared" si="22"/>
        <v/>
      </c>
      <c r="Q156" s="10">
        <f t="shared" si="23"/>
        <v>1</v>
      </c>
    </row>
    <row r="157" spans="1:17" x14ac:dyDescent="0.3">
      <c r="A157" t="s">
        <v>5632</v>
      </c>
      <c r="B157" s="7">
        <v>46035</v>
      </c>
      <c r="C157" s="14">
        <v>46035.761412037027</v>
      </c>
      <c r="D157" t="s">
        <v>5474</v>
      </c>
      <c r="E157" t="s">
        <v>5471</v>
      </c>
      <c r="F157">
        <v>26434.17</v>
      </c>
      <c r="G157" t="s">
        <v>5469</v>
      </c>
      <c r="H157" t="s">
        <v>1552</v>
      </c>
      <c r="I157" t="s">
        <v>5463</v>
      </c>
      <c r="J157" s="10">
        <f t="shared" si="16"/>
        <v>18</v>
      </c>
      <c r="K157" s="10" t="str">
        <f t="shared" si="17"/>
        <v/>
      </c>
      <c r="L157" s="10" t="str">
        <f t="shared" si="18"/>
        <v/>
      </c>
      <c r="M157" s="10">
        <f t="shared" si="19"/>
        <v>0</v>
      </c>
      <c r="N157" s="10" t="str">
        <f t="shared" si="20"/>
        <v/>
      </c>
      <c r="O157" s="10" t="str">
        <f t="shared" si="21"/>
        <v/>
      </c>
      <c r="P157" s="10" t="str">
        <f t="shared" si="22"/>
        <v/>
      </c>
      <c r="Q157" s="10">
        <f t="shared" si="23"/>
        <v>2</v>
      </c>
    </row>
    <row r="158" spans="1:17" x14ac:dyDescent="0.3">
      <c r="A158" t="s">
        <v>5633</v>
      </c>
      <c r="B158" s="7">
        <v>45925</v>
      </c>
      <c r="C158" s="14">
        <v>45928.798946759263</v>
      </c>
      <c r="D158" t="s">
        <v>5490</v>
      </c>
      <c r="E158" t="s">
        <v>5461</v>
      </c>
      <c r="F158">
        <v>173397.49</v>
      </c>
      <c r="G158" t="s">
        <v>5494</v>
      </c>
      <c r="H158" t="s">
        <v>1549</v>
      </c>
      <c r="I158" t="s">
        <v>5463</v>
      </c>
      <c r="J158" s="10">
        <f t="shared" si="16"/>
        <v>19</v>
      </c>
      <c r="K158" s="10" t="str">
        <f t="shared" si="17"/>
        <v/>
      </c>
      <c r="L158" s="10" t="str">
        <f t="shared" si="18"/>
        <v/>
      </c>
      <c r="M158" s="10">
        <f t="shared" si="19"/>
        <v>3</v>
      </c>
      <c r="N158" s="10" t="str">
        <f t="shared" si="20"/>
        <v/>
      </c>
      <c r="O158" s="10" t="str">
        <f t="shared" si="21"/>
        <v/>
      </c>
      <c r="P158" s="10" t="str">
        <f t="shared" si="22"/>
        <v/>
      </c>
      <c r="Q158" s="10">
        <f t="shared" si="23"/>
        <v>1</v>
      </c>
    </row>
    <row r="159" spans="1:17" x14ac:dyDescent="0.3">
      <c r="A159" t="s">
        <v>5634</v>
      </c>
      <c r="B159" s="7">
        <v>45759</v>
      </c>
      <c r="C159" s="14">
        <v>45761.700208333343</v>
      </c>
      <c r="D159" t="s">
        <v>5484</v>
      </c>
      <c r="E159" t="s">
        <v>5460</v>
      </c>
      <c r="F159">
        <v>7320.77</v>
      </c>
      <c r="G159" t="s">
        <v>5479</v>
      </c>
      <c r="H159" t="s">
        <v>1552</v>
      </c>
      <c r="I159" t="s">
        <v>5463</v>
      </c>
      <c r="J159" s="10">
        <f t="shared" si="16"/>
        <v>16</v>
      </c>
      <c r="K159" s="10" t="str">
        <f t="shared" si="17"/>
        <v/>
      </c>
      <c r="L159" s="10" t="str">
        <f t="shared" si="18"/>
        <v/>
      </c>
      <c r="M159" s="10">
        <f t="shared" si="19"/>
        <v>2</v>
      </c>
      <c r="N159" s="10" t="str">
        <f t="shared" si="20"/>
        <v/>
      </c>
      <c r="O159" s="10" t="str">
        <f t="shared" si="21"/>
        <v/>
      </c>
      <c r="P159" s="10" t="str">
        <f t="shared" si="22"/>
        <v/>
      </c>
      <c r="Q159" s="10">
        <f t="shared" si="23"/>
        <v>7</v>
      </c>
    </row>
    <row r="160" spans="1:17" x14ac:dyDescent="0.3">
      <c r="A160" t="s">
        <v>5635</v>
      </c>
      <c r="B160" s="7">
        <v>46046</v>
      </c>
      <c r="C160" s="14">
        <v>46049.81050925926</v>
      </c>
      <c r="D160" t="s">
        <v>5461</v>
      </c>
      <c r="E160" t="s">
        <v>5468</v>
      </c>
      <c r="F160">
        <v>18685.759999999998</v>
      </c>
      <c r="G160" t="s">
        <v>5469</v>
      </c>
      <c r="H160" t="s">
        <v>1549</v>
      </c>
      <c r="I160" t="s">
        <v>5463</v>
      </c>
      <c r="J160" s="10">
        <f t="shared" si="16"/>
        <v>19</v>
      </c>
      <c r="K160" s="10" t="str">
        <f t="shared" si="17"/>
        <v/>
      </c>
      <c r="L160" s="10" t="str">
        <f t="shared" si="18"/>
        <v/>
      </c>
      <c r="M160" s="10">
        <f t="shared" si="19"/>
        <v>3</v>
      </c>
      <c r="N160" s="10" t="str">
        <f t="shared" si="20"/>
        <v/>
      </c>
      <c r="O160" s="10" t="str">
        <f t="shared" si="21"/>
        <v/>
      </c>
      <c r="P160" s="10" t="str">
        <f t="shared" si="22"/>
        <v/>
      </c>
      <c r="Q160" s="10">
        <f t="shared" si="23"/>
        <v>1</v>
      </c>
    </row>
    <row r="161" spans="1:17" x14ac:dyDescent="0.3">
      <c r="A161" t="s">
        <v>5636</v>
      </c>
      <c r="B161" s="7">
        <v>45873</v>
      </c>
      <c r="C161" s="14">
        <v>45874.416319444441</v>
      </c>
      <c r="D161" t="s">
        <v>5474</v>
      </c>
      <c r="E161" t="s">
        <v>5486</v>
      </c>
      <c r="F161">
        <v>63459.93</v>
      </c>
      <c r="G161" t="s">
        <v>5476</v>
      </c>
      <c r="H161" t="s">
        <v>1549</v>
      </c>
      <c r="I161" t="s">
        <v>5463</v>
      </c>
      <c r="J161" s="10">
        <f t="shared" si="16"/>
        <v>9</v>
      </c>
      <c r="K161" s="10" t="str">
        <f t="shared" si="17"/>
        <v/>
      </c>
      <c r="L161" s="10" t="str">
        <f t="shared" si="18"/>
        <v/>
      </c>
      <c r="M161" s="10">
        <f t="shared" si="19"/>
        <v>1</v>
      </c>
      <c r="N161" s="10" t="str">
        <f t="shared" si="20"/>
        <v/>
      </c>
      <c r="O161" s="10" t="str">
        <f t="shared" si="21"/>
        <v/>
      </c>
      <c r="P161" s="10" t="str">
        <f t="shared" si="22"/>
        <v/>
      </c>
      <c r="Q161" s="10">
        <f t="shared" si="23"/>
        <v>6</v>
      </c>
    </row>
    <row r="162" spans="1:17" x14ac:dyDescent="0.3">
      <c r="A162" t="s">
        <v>5637</v>
      </c>
      <c r="B162" s="7">
        <v>45961</v>
      </c>
      <c r="C162" s="14">
        <v>45961.79351851852</v>
      </c>
      <c r="D162" t="s">
        <v>5471</v>
      </c>
      <c r="E162" t="s">
        <v>5461</v>
      </c>
      <c r="F162">
        <v>117744.5</v>
      </c>
      <c r="G162" t="s">
        <v>5476</v>
      </c>
      <c r="H162" t="s">
        <v>1549</v>
      </c>
      <c r="I162" t="s">
        <v>5463</v>
      </c>
      <c r="J162" s="10">
        <f t="shared" si="16"/>
        <v>19</v>
      </c>
      <c r="K162" s="10" t="str">
        <f t="shared" si="17"/>
        <v/>
      </c>
      <c r="L162" s="10" t="str">
        <f t="shared" si="18"/>
        <v/>
      </c>
      <c r="M162" s="10">
        <f t="shared" si="19"/>
        <v>0</v>
      </c>
      <c r="N162" s="10" t="str">
        <f t="shared" si="20"/>
        <v/>
      </c>
      <c r="O162" s="10" t="str">
        <f t="shared" si="21"/>
        <v/>
      </c>
      <c r="P162" s="10" t="str">
        <f t="shared" si="22"/>
        <v/>
      </c>
      <c r="Q162" s="10">
        <f t="shared" si="23"/>
        <v>1</v>
      </c>
    </row>
    <row r="163" spans="1:17" x14ac:dyDescent="0.3">
      <c r="A163" t="s">
        <v>5638</v>
      </c>
      <c r="B163" s="7">
        <v>45756</v>
      </c>
      <c r="C163" s="14">
        <v>45757.571956018517</v>
      </c>
      <c r="D163" t="s">
        <v>5466</v>
      </c>
      <c r="E163" t="s">
        <v>5490</v>
      </c>
      <c r="F163">
        <v>75835.23</v>
      </c>
      <c r="G163" t="s">
        <v>5476</v>
      </c>
      <c r="H163" t="s">
        <v>1552</v>
      </c>
      <c r="I163" t="s">
        <v>5463</v>
      </c>
      <c r="J163" s="10">
        <f t="shared" si="16"/>
        <v>13</v>
      </c>
      <c r="K163" s="10" t="str">
        <f t="shared" si="17"/>
        <v/>
      </c>
      <c r="L163" s="10" t="str">
        <f t="shared" si="18"/>
        <v/>
      </c>
      <c r="M163" s="10">
        <f t="shared" si="19"/>
        <v>1</v>
      </c>
      <c r="N163" s="10" t="str">
        <f t="shared" si="20"/>
        <v/>
      </c>
      <c r="O163" s="10" t="str">
        <f t="shared" si="21"/>
        <v/>
      </c>
      <c r="P163" s="10" t="str">
        <f t="shared" si="22"/>
        <v/>
      </c>
      <c r="Q163" s="10">
        <f t="shared" si="23"/>
        <v>7</v>
      </c>
    </row>
    <row r="164" spans="1:17" x14ac:dyDescent="0.3">
      <c r="A164" t="s">
        <v>5639</v>
      </c>
      <c r="B164" s="7">
        <v>45913</v>
      </c>
      <c r="C164" s="14">
        <v>45915.6018287037</v>
      </c>
      <c r="D164" t="s">
        <v>5486</v>
      </c>
      <c r="E164" t="s">
        <v>5465</v>
      </c>
      <c r="F164">
        <v>227775.02</v>
      </c>
      <c r="G164" t="s">
        <v>5462</v>
      </c>
      <c r="H164" t="s">
        <v>1549</v>
      </c>
      <c r="I164" t="s">
        <v>5463</v>
      </c>
      <c r="J164" s="10">
        <f t="shared" si="16"/>
        <v>14</v>
      </c>
      <c r="K164" s="10" t="str">
        <f t="shared" si="17"/>
        <v/>
      </c>
      <c r="L164" s="10" t="str">
        <f t="shared" si="18"/>
        <v/>
      </c>
      <c r="M164" s="10">
        <f t="shared" si="19"/>
        <v>2</v>
      </c>
      <c r="N164" s="10" t="str">
        <f t="shared" si="20"/>
        <v/>
      </c>
      <c r="O164" s="10" t="str">
        <f t="shared" si="21"/>
        <v/>
      </c>
      <c r="P164" s="10" t="str">
        <f t="shared" si="22"/>
        <v/>
      </c>
      <c r="Q164" s="10">
        <f t="shared" si="23"/>
        <v>2</v>
      </c>
    </row>
    <row r="165" spans="1:17" x14ac:dyDescent="0.3">
      <c r="A165" t="s">
        <v>5640</v>
      </c>
      <c r="B165" s="7">
        <v>46057</v>
      </c>
      <c r="C165" s="14">
        <v>46058.789282407408</v>
      </c>
      <c r="D165" t="s">
        <v>5484</v>
      </c>
      <c r="E165" t="s">
        <v>5465</v>
      </c>
      <c r="F165">
        <v>229175.67999999999</v>
      </c>
      <c r="G165" t="s">
        <v>5462</v>
      </c>
      <c r="H165" t="s">
        <v>1552</v>
      </c>
      <c r="I165" t="s">
        <v>5463</v>
      </c>
      <c r="J165" s="10">
        <f t="shared" si="16"/>
        <v>18</v>
      </c>
      <c r="K165" s="10" t="str">
        <f t="shared" si="17"/>
        <v/>
      </c>
      <c r="L165" s="10" t="str">
        <f t="shared" si="18"/>
        <v/>
      </c>
      <c r="M165" s="10">
        <f t="shared" si="19"/>
        <v>1</v>
      </c>
      <c r="N165" s="10" t="str">
        <f t="shared" si="20"/>
        <v/>
      </c>
      <c r="O165" s="10" t="str">
        <f t="shared" si="21"/>
        <v/>
      </c>
      <c r="P165" s="10" t="str">
        <f t="shared" si="22"/>
        <v/>
      </c>
      <c r="Q165" s="10">
        <f t="shared" si="23"/>
        <v>2</v>
      </c>
    </row>
    <row r="166" spans="1:17" x14ac:dyDescent="0.3">
      <c r="A166" t="s">
        <v>5641</v>
      </c>
      <c r="B166" s="7">
        <v>46112</v>
      </c>
      <c r="C166" s="14">
        <v>46112.791944444441</v>
      </c>
      <c r="D166" t="s">
        <v>5478</v>
      </c>
      <c r="E166" t="s">
        <v>5490</v>
      </c>
      <c r="F166">
        <v>58163.89</v>
      </c>
      <c r="G166" t="s">
        <v>5472</v>
      </c>
      <c r="H166" t="s">
        <v>1549</v>
      </c>
      <c r="I166" t="s">
        <v>5463</v>
      </c>
      <c r="J166" s="10">
        <f t="shared" si="16"/>
        <v>19</v>
      </c>
      <c r="K166" s="10" t="str">
        <f t="shared" si="17"/>
        <v/>
      </c>
      <c r="L166" s="10" t="str">
        <f t="shared" si="18"/>
        <v/>
      </c>
      <c r="M166" s="10">
        <f t="shared" si="19"/>
        <v>0</v>
      </c>
      <c r="N166" s="10" t="str">
        <f t="shared" si="20"/>
        <v/>
      </c>
      <c r="O166" s="10" t="str">
        <f t="shared" si="21"/>
        <v/>
      </c>
      <c r="P166" s="10" t="str">
        <f t="shared" si="22"/>
        <v/>
      </c>
      <c r="Q166" s="10">
        <f t="shared" si="23"/>
        <v>5</v>
      </c>
    </row>
    <row r="167" spans="1:17" x14ac:dyDescent="0.3">
      <c r="A167" t="s">
        <v>5642</v>
      </c>
      <c r="B167" s="7">
        <v>46080</v>
      </c>
      <c r="C167" s="14">
        <v>46083.732604166667</v>
      </c>
      <c r="D167" t="s">
        <v>5468</v>
      </c>
      <c r="E167" t="s">
        <v>5471</v>
      </c>
      <c r="F167">
        <v>18367.62</v>
      </c>
      <c r="G167" t="s">
        <v>5494</v>
      </c>
      <c r="H167" t="s">
        <v>1549</v>
      </c>
      <c r="I167" t="s">
        <v>5463</v>
      </c>
      <c r="J167" s="10">
        <f t="shared" si="16"/>
        <v>17</v>
      </c>
      <c r="K167" s="10" t="str">
        <f t="shared" si="17"/>
        <v/>
      </c>
      <c r="L167" s="10" t="str">
        <f t="shared" si="18"/>
        <v/>
      </c>
      <c r="M167" s="10">
        <f t="shared" si="19"/>
        <v>3</v>
      </c>
      <c r="N167" s="10" t="str">
        <f t="shared" si="20"/>
        <v/>
      </c>
      <c r="O167" s="10" t="str">
        <f t="shared" si="21"/>
        <v/>
      </c>
      <c r="P167" s="10" t="str">
        <f t="shared" si="22"/>
        <v/>
      </c>
      <c r="Q167" s="10">
        <f t="shared" si="23"/>
        <v>1</v>
      </c>
    </row>
    <row r="168" spans="1:17" x14ac:dyDescent="0.3">
      <c r="A168" t="s">
        <v>5643</v>
      </c>
      <c r="B168" s="7">
        <v>45953</v>
      </c>
      <c r="C168" s="14">
        <v>45956.671006944453</v>
      </c>
      <c r="D168" t="s">
        <v>5471</v>
      </c>
      <c r="E168" t="s">
        <v>5484</v>
      </c>
      <c r="F168">
        <v>13970.67</v>
      </c>
      <c r="G168" t="s">
        <v>5479</v>
      </c>
      <c r="H168" t="s">
        <v>1552</v>
      </c>
      <c r="I168" t="s">
        <v>5463</v>
      </c>
      <c r="J168" s="10">
        <f t="shared" si="16"/>
        <v>16</v>
      </c>
      <c r="K168" s="10" t="str">
        <f t="shared" si="17"/>
        <v/>
      </c>
      <c r="L168" s="10" t="str">
        <f t="shared" si="18"/>
        <v/>
      </c>
      <c r="M168" s="10">
        <f t="shared" si="19"/>
        <v>3</v>
      </c>
      <c r="N168" s="10" t="str">
        <f t="shared" si="20"/>
        <v/>
      </c>
      <c r="O168" s="10" t="str">
        <f t="shared" si="21"/>
        <v/>
      </c>
      <c r="P168" s="10" t="str">
        <f t="shared" si="22"/>
        <v/>
      </c>
      <c r="Q168" s="10">
        <f t="shared" si="23"/>
        <v>1</v>
      </c>
    </row>
    <row r="169" spans="1:17" x14ac:dyDescent="0.3">
      <c r="A169" t="s">
        <v>5644</v>
      </c>
      <c r="B169" s="7">
        <v>45994</v>
      </c>
      <c r="C169" s="14">
        <v>45994.785717592589</v>
      </c>
      <c r="D169" t="s">
        <v>5486</v>
      </c>
      <c r="E169" t="s">
        <v>5484</v>
      </c>
      <c r="F169">
        <v>70425.55</v>
      </c>
      <c r="G169" t="s">
        <v>5494</v>
      </c>
      <c r="H169" t="s">
        <v>1552</v>
      </c>
      <c r="I169" t="s">
        <v>5463</v>
      </c>
      <c r="J169" s="10">
        <f t="shared" si="16"/>
        <v>18</v>
      </c>
      <c r="K169" s="10" t="str">
        <f t="shared" si="17"/>
        <v/>
      </c>
      <c r="L169" s="10" t="str">
        <f t="shared" si="18"/>
        <v/>
      </c>
      <c r="M169" s="10">
        <f t="shared" si="19"/>
        <v>0</v>
      </c>
      <c r="N169" s="10" t="str">
        <f t="shared" si="20"/>
        <v/>
      </c>
      <c r="O169" s="10" t="str">
        <f t="shared" si="21"/>
        <v/>
      </c>
      <c r="P169" s="10" t="str">
        <f t="shared" si="22"/>
        <v/>
      </c>
      <c r="Q169" s="10">
        <f t="shared" si="23"/>
        <v>7</v>
      </c>
    </row>
    <row r="170" spans="1:17" x14ac:dyDescent="0.3">
      <c r="A170" t="s">
        <v>5645</v>
      </c>
      <c r="B170" s="7">
        <v>46034</v>
      </c>
      <c r="C170" s="14">
        <v>46034.499606481477</v>
      </c>
      <c r="D170" t="s">
        <v>5468</v>
      </c>
      <c r="E170" t="s">
        <v>5478</v>
      </c>
      <c r="F170">
        <v>3938.31</v>
      </c>
      <c r="G170" t="s">
        <v>5479</v>
      </c>
      <c r="H170" t="s">
        <v>1549</v>
      </c>
      <c r="I170" t="s">
        <v>5463</v>
      </c>
      <c r="J170" s="10">
        <f t="shared" si="16"/>
        <v>11</v>
      </c>
      <c r="K170" s="10" t="str">
        <f t="shared" si="17"/>
        <v/>
      </c>
      <c r="L170" s="10" t="str">
        <f t="shared" si="18"/>
        <v/>
      </c>
      <c r="M170" s="10">
        <f t="shared" si="19"/>
        <v>0</v>
      </c>
      <c r="N170" s="10" t="str">
        <f t="shared" si="20"/>
        <v/>
      </c>
      <c r="O170" s="10" t="str">
        <f t="shared" si="21"/>
        <v/>
      </c>
      <c r="P170" s="10" t="str">
        <f t="shared" si="22"/>
        <v/>
      </c>
      <c r="Q170" s="10">
        <f t="shared" si="23"/>
        <v>3</v>
      </c>
    </row>
    <row r="171" spans="1:17" x14ac:dyDescent="0.3">
      <c r="A171" t="s">
        <v>5646</v>
      </c>
      <c r="B171" s="7">
        <v>46090</v>
      </c>
      <c r="C171" s="14">
        <v>46090.499583333331</v>
      </c>
      <c r="D171" t="s">
        <v>5478</v>
      </c>
      <c r="E171" t="s">
        <v>5474</v>
      </c>
      <c r="F171">
        <v>11125.31</v>
      </c>
      <c r="G171" t="s">
        <v>5479</v>
      </c>
      <c r="H171" t="s">
        <v>1552</v>
      </c>
      <c r="I171" t="s">
        <v>5463</v>
      </c>
      <c r="J171" s="10">
        <f t="shared" si="16"/>
        <v>11</v>
      </c>
      <c r="K171" s="10" t="str">
        <f t="shared" si="17"/>
        <v/>
      </c>
      <c r="L171" s="10" t="str">
        <f t="shared" si="18"/>
        <v/>
      </c>
      <c r="M171" s="10">
        <f t="shared" si="19"/>
        <v>0</v>
      </c>
      <c r="N171" s="10" t="str">
        <f t="shared" si="20"/>
        <v/>
      </c>
      <c r="O171" s="10" t="str">
        <f t="shared" si="21"/>
        <v/>
      </c>
      <c r="P171" s="10" t="str">
        <f t="shared" si="22"/>
        <v/>
      </c>
      <c r="Q171" s="10">
        <f t="shared" si="23"/>
        <v>1</v>
      </c>
    </row>
    <row r="172" spans="1:17" x14ac:dyDescent="0.3">
      <c r="A172" t="s">
        <v>5647</v>
      </c>
      <c r="B172" s="7">
        <v>45810</v>
      </c>
      <c r="C172" s="14">
        <v>45812.578657407408</v>
      </c>
      <c r="D172" t="s">
        <v>5486</v>
      </c>
      <c r="E172" t="s">
        <v>5478</v>
      </c>
      <c r="F172">
        <v>59626.22</v>
      </c>
      <c r="G172" t="s">
        <v>5476</v>
      </c>
      <c r="H172" t="s">
        <v>1552</v>
      </c>
      <c r="I172" t="s">
        <v>5463</v>
      </c>
      <c r="J172" s="10">
        <f t="shared" si="16"/>
        <v>13</v>
      </c>
      <c r="K172" s="10" t="str">
        <f t="shared" si="17"/>
        <v/>
      </c>
      <c r="L172" s="10" t="str">
        <f t="shared" si="18"/>
        <v/>
      </c>
      <c r="M172" s="10">
        <f t="shared" si="19"/>
        <v>2</v>
      </c>
      <c r="N172" s="10" t="str">
        <f t="shared" si="20"/>
        <v/>
      </c>
      <c r="O172" s="10" t="str">
        <f t="shared" si="21"/>
        <v/>
      </c>
      <c r="P172" s="10" t="str">
        <f t="shared" si="22"/>
        <v/>
      </c>
      <c r="Q172" s="10">
        <f t="shared" si="23"/>
        <v>5</v>
      </c>
    </row>
    <row r="173" spans="1:17" x14ac:dyDescent="0.3">
      <c r="A173" t="s">
        <v>5648</v>
      </c>
      <c r="B173" s="7">
        <v>46087</v>
      </c>
      <c r="C173" s="14">
        <v>46089.775914351849</v>
      </c>
      <c r="D173" t="s">
        <v>5490</v>
      </c>
      <c r="E173" t="s">
        <v>5461</v>
      </c>
      <c r="F173">
        <v>47529.35</v>
      </c>
      <c r="G173" t="s">
        <v>5494</v>
      </c>
      <c r="H173" t="s">
        <v>1549</v>
      </c>
      <c r="I173" t="s">
        <v>5463</v>
      </c>
      <c r="J173" s="10">
        <f t="shared" si="16"/>
        <v>18</v>
      </c>
      <c r="K173" s="10" t="str">
        <f t="shared" si="17"/>
        <v/>
      </c>
      <c r="L173" s="10" t="str">
        <f t="shared" si="18"/>
        <v/>
      </c>
      <c r="M173" s="10">
        <f t="shared" si="19"/>
        <v>2</v>
      </c>
      <c r="N173" s="10" t="str">
        <f t="shared" si="20"/>
        <v/>
      </c>
      <c r="O173" s="10" t="str">
        <f t="shared" si="21"/>
        <v/>
      </c>
      <c r="P173" s="10" t="str">
        <f t="shared" si="22"/>
        <v/>
      </c>
      <c r="Q173" s="10">
        <f t="shared" si="23"/>
        <v>4</v>
      </c>
    </row>
    <row r="174" spans="1:17" x14ac:dyDescent="0.3">
      <c r="A174" t="s">
        <v>5649</v>
      </c>
      <c r="B174" s="7">
        <v>46106</v>
      </c>
      <c r="C174" s="14">
        <v>46107.377581018518</v>
      </c>
      <c r="D174" t="s">
        <v>5474</v>
      </c>
      <c r="E174" t="s">
        <v>5478</v>
      </c>
      <c r="F174">
        <v>10521.19</v>
      </c>
      <c r="G174" t="s">
        <v>5476</v>
      </c>
      <c r="H174" t="s">
        <v>1549</v>
      </c>
      <c r="I174" t="s">
        <v>5463</v>
      </c>
      <c r="J174" s="10">
        <f t="shared" si="16"/>
        <v>9</v>
      </c>
      <c r="K174" s="10" t="str">
        <f t="shared" si="17"/>
        <v/>
      </c>
      <c r="L174" s="10" t="str">
        <f t="shared" si="18"/>
        <v/>
      </c>
      <c r="M174" s="10">
        <f t="shared" si="19"/>
        <v>1</v>
      </c>
      <c r="N174" s="10" t="str">
        <f t="shared" si="20"/>
        <v/>
      </c>
      <c r="O174" s="10" t="str">
        <f t="shared" si="21"/>
        <v/>
      </c>
      <c r="P174" s="10" t="str">
        <f t="shared" si="22"/>
        <v/>
      </c>
      <c r="Q174" s="10">
        <f t="shared" si="23"/>
        <v>1</v>
      </c>
    </row>
    <row r="175" spans="1:17" x14ac:dyDescent="0.3">
      <c r="A175" t="s">
        <v>5650</v>
      </c>
      <c r="B175" s="7">
        <v>45792</v>
      </c>
      <c r="C175" s="14">
        <v>45792.395115740743</v>
      </c>
      <c r="D175" t="s">
        <v>5471</v>
      </c>
      <c r="E175" t="s">
        <v>5460</v>
      </c>
      <c r="F175">
        <v>9018.73</v>
      </c>
      <c r="G175" t="s">
        <v>5472</v>
      </c>
      <c r="H175" t="s">
        <v>1549</v>
      </c>
      <c r="I175" t="s">
        <v>5463</v>
      </c>
      <c r="J175" s="10">
        <f t="shared" si="16"/>
        <v>9</v>
      </c>
      <c r="K175" s="10" t="str">
        <f t="shared" si="17"/>
        <v/>
      </c>
      <c r="L175" s="10" t="str">
        <f t="shared" si="18"/>
        <v/>
      </c>
      <c r="M175" s="10">
        <f t="shared" si="19"/>
        <v>0</v>
      </c>
      <c r="N175" s="10" t="str">
        <f t="shared" si="20"/>
        <v/>
      </c>
      <c r="O175" s="10" t="str">
        <f t="shared" si="21"/>
        <v/>
      </c>
      <c r="P175" s="10" t="str">
        <f t="shared" si="22"/>
        <v/>
      </c>
      <c r="Q175" s="10">
        <f t="shared" si="23"/>
        <v>9</v>
      </c>
    </row>
    <row r="176" spans="1:17" x14ac:dyDescent="0.3">
      <c r="A176" t="s">
        <v>5651</v>
      </c>
      <c r="B176" s="7">
        <v>46024</v>
      </c>
      <c r="C176" s="14">
        <v>46024.432164351849</v>
      </c>
      <c r="D176" t="s">
        <v>5465</v>
      </c>
      <c r="E176" t="s">
        <v>5486</v>
      </c>
      <c r="F176">
        <v>17828.669999999998</v>
      </c>
      <c r="G176" t="s">
        <v>5494</v>
      </c>
      <c r="H176" t="s">
        <v>1549</v>
      </c>
      <c r="I176" t="s">
        <v>5463</v>
      </c>
      <c r="J176" s="10">
        <f t="shared" si="16"/>
        <v>10</v>
      </c>
      <c r="K176" s="10" t="str">
        <f t="shared" si="17"/>
        <v/>
      </c>
      <c r="L176" s="10" t="str">
        <f t="shared" si="18"/>
        <v/>
      </c>
      <c r="M176" s="10">
        <f t="shared" si="19"/>
        <v>0</v>
      </c>
      <c r="N176" s="10" t="str">
        <f t="shared" si="20"/>
        <v/>
      </c>
      <c r="O176" s="10" t="str">
        <f t="shared" si="21"/>
        <v/>
      </c>
      <c r="P176" s="10" t="str">
        <f t="shared" si="22"/>
        <v/>
      </c>
      <c r="Q176" s="10">
        <f t="shared" si="23"/>
        <v>1</v>
      </c>
    </row>
    <row r="177" spans="1:17" x14ac:dyDescent="0.3">
      <c r="A177" t="s">
        <v>5652</v>
      </c>
      <c r="B177" s="7">
        <v>45945</v>
      </c>
      <c r="C177" s="14">
        <v>45945.513854166667</v>
      </c>
      <c r="D177" t="s">
        <v>5468</v>
      </c>
      <c r="E177" t="s">
        <v>5486</v>
      </c>
      <c r="F177">
        <v>85291.34</v>
      </c>
      <c r="G177" t="s">
        <v>5494</v>
      </c>
      <c r="H177" t="s">
        <v>1549</v>
      </c>
      <c r="I177" t="s">
        <v>5463</v>
      </c>
      <c r="J177" s="10">
        <f t="shared" si="16"/>
        <v>12</v>
      </c>
      <c r="K177" s="10" t="str">
        <f t="shared" si="17"/>
        <v/>
      </c>
      <c r="L177" s="10" t="str">
        <f t="shared" si="18"/>
        <v/>
      </c>
      <c r="M177" s="10">
        <f t="shared" si="19"/>
        <v>0</v>
      </c>
      <c r="N177" s="10" t="str">
        <f t="shared" si="20"/>
        <v/>
      </c>
      <c r="O177" s="10" t="str">
        <f t="shared" si="21"/>
        <v/>
      </c>
      <c r="P177" s="10" t="str">
        <f t="shared" si="22"/>
        <v/>
      </c>
      <c r="Q177" s="10">
        <f t="shared" si="23"/>
        <v>8</v>
      </c>
    </row>
    <row r="178" spans="1:17" x14ac:dyDescent="0.3">
      <c r="A178" t="s">
        <v>5653</v>
      </c>
      <c r="B178" s="7">
        <v>45791</v>
      </c>
      <c r="C178" s="14">
        <v>45794.39571759259</v>
      </c>
      <c r="D178" t="s">
        <v>5486</v>
      </c>
      <c r="E178" t="s">
        <v>5460</v>
      </c>
      <c r="F178">
        <v>59038.74</v>
      </c>
      <c r="G178" t="s">
        <v>5469</v>
      </c>
      <c r="H178" t="s">
        <v>1552</v>
      </c>
      <c r="I178" t="s">
        <v>5463</v>
      </c>
      <c r="J178" s="10">
        <f t="shared" si="16"/>
        <v>9</v>
      </c>
      <c r="K178" s="10" t="str">
        <f t="shared" si="17"/>
        <v/>
      </c>
      <c r="L178" s="10" t="str">
        <f t="shared" si="18"/>
        <v/>
      </c>
      <c r="M178" s="10">
        <f t="shared" si="19"/>
        <v>3</v>
      </c>
      <c r="N178" s="10" t="str">
        <f t="shared" si="20"/>
        <v/>
      </c>
      <c r="O178" s="10" t="str">
        <f t="shared" si="21"/>
        <v/>
      </c>
      <c r="P178" s="10" t="str">
        <f t="shared" si="22"/>
        <v/>
      </c>
      <c r="Q178" s="10">
        <f t="shared" si="23"/>
        <v>5</v>
      </c>
    </row>
    <row r="179" spans="1:17" x14ac:dyDescent="0.3">
      <c r="A179" t="s">
        <v>5654</v>
      </c>
      <c r="B179" s="7">
        <v>45842</v>
      </c>
      <c r="C179" s="14">
        <v>45843.81459490741</v>
      </c>
      <c r="D179" t="s">
        <v>5466</v>
      </c>
      <c r="E179" t="s">
        <v>5465</v>
      </c>
      <c r="F179">
        <v>54793.73</v>
      </c>
      <c r="G179" t="s">
        <v>5494</v>
      </c>
      <c r="H179" t="s">
        <v>1552</v>
      </c>
      <c r="I179" t="s">
        <v>5463</v>
      </c>
      <c r="J179" s="10">
        <f t="shared" si="16"/>
        <v>19</v>
      </c>
      <c r="K179" s="10" t="str">
        <f t="shared" si="17"/>
        <v/>
      </c>
      <c r="L179" s="10" t="str">
        <f t="shared" si="18"/>
        <v/>
      </c>
      <c r="M179" s="10">
        <f t="shared" si="19"/>
        <v>1</v>
      </c>
      <c r="N179" s="10" t="str">
        <f t="shared" si="20"/>
        <v/>
      </c>
      <c r="O179" s="10" t="str">
        <f t="shared" si="21"/>
        <v/>
      </c>
      <c r="P179" s="10" t="str">
        <f t="shared" si="22"/>
        <v/>
      </c>
      <c r="Q179" s="10">
        <f t="shared" si="23"/>
        <v>5</v>
      </c>
    </row>
    <row r="180" spans="1:17" x14ac:dyDescent="0.3">
      <c r="A180" t="s">
        <v>5655</v>
      </c>
      <c r="B180" s="7">
        <v>46080</v>
      </c>
      <c r="C180" s="14">
        <v>46083.721678240741</v>
      </c>
      <c r="D180" t="s">
        <v>5466</v>
      </c>
      <c r="E180" t="s">
        <v>5474</v>
      </c>
      <c r="F180">
        <v>40378.94</v>
      </c>
      <c r="G180" t="s">
        <v>5462</v>
      </c>
      <c r="H180" t="s">
        <v>1552</v>
      </c>
      <c r="I180" t="s">
        <v>5463</v>
      </c>
      <c r="J180" s="10">
        <f t="shared" si="16"/>
        <v>17</v>
      </c>
      <c r="K180" s="10" t="str">
        <f t="shared" si="17"/>
        <v/>
      </c>
      <c r="L180" s="10" t="str">
        <f t="shared" si="18"/>
        <v/>
      </c>
      <c r="M180" s="10">
        <f t="shared" si="19"/>
        <v>3</v>
      </c>
      <c r="N180" s="10" t="str">
        <f t="shared" si="20"/>
        <v/>
      </c>
      <c r="O180" s="10" t="str">
        <f t="shared" si="21"/>
        <v/>
      </c>
      <c r="P180" s="10" t="str">
        <f t="shared" si="22"/>
        <v/>
      </c>
      <c r="Q180" s="10">
        <f t="shared" si="23"/>
        <v>4</v>
      </c>
    </row>
    <row r="181" spans="1:17" x14ac:dyDescent="0.3">
      <c r="A181" t="s">
        <v>5656</v>
      </c>
      <c r="B181" s="7">
        <v>45951</v>
      </c>
      <c r="C181" s="14">
        <v>45954.793726851851</v>
      </c>
      <c r="D181" t="s">
        <v>5471</v>
      </c>
      <c r="E181" t="s">
        <v>5490</v>
      </c>
      <c r="F181">
        <v>104888.4</v>
      </c>
      <c r="G181" t="s">
        <v>5479</v>
      </c>
      <c r="H181" t="s">
        <v>1549</v>
      </c>
      <c r="I181" t="s">
        <v>5463</v>
      </c>
      <c r="J181" s="10">
        <f t="shared" si="16"/>
        <v>19</v>
      </c>
      <c r="K181" s="10" t="str">
        <f t="shared" si="17"/>
        <v/>
      </c>
      <c r="L181" s="10" t="str">
        <f t="shared" si="18"/>
        <v/>
      </c>
      <c r="M181" s="10">
        <f t="shared" si="19"/>
        <v>3</v>
      </c>
      <c r="N181" s="10" t="str">
        <f t="shared" si="20"/>
        <v/>
      </c>
      <c r="O181" s="10" t="str">
        <f t="shared" si="21"/>
        <v/>
      </c>
      <c r="P181" s="10" t="str">
        <f t="shared" si="22"/>
        <v/>
      </c>
      <c r="Q181" s="10">
        <f t="shared" si="23"/>
        <v>1</v>
      </c>
    </row>
    <row r="182" spans="1:17" x14ac:dyDescent="0.3">
      <c r="A182" t="s">
        <v>5657</v>
      </c>
      <c r="B182" s="7">
        <v>46067</v>
      </c>
      <c r="C182" s="14">
        <v>46068.518159722233</v>
      </c>
      <c r="D182" t="s">
        <v>5486</v>
      </c>
      <c r="E182" t="s">
        <v>5471</v>
      </c>
      <c r="F182">
        <v>59389.52</v>
      </c>
      <c r="G182" t="s">
        <v>5479</v>
      </c>
      <c r="H182" t="s">
        <v>1552</v>
      </c>
      <c r="I182" t="s">
        <v>5463</v>
      </c>
      <c r="J182" s="10">
        <f t="shared" si="16"/>
        <v>12</v>
      </c>
      <c r="K182" s="10" t="str">
        <f t="shared" si="17"/>
        <v/>
      </c>
      <c r="L182" s="10" t="str">
        <f t="shared" si="18"/>
        <v/>
      </c>
      <c r="M182" s="10">
        <f t="shared" si="19"/>
        <v>1</v>
      </c>
      <c r="N182" s="10" t="str">
        <f t="shared" si="20"/>
        <v/>
      </c>
      <c r="O182" s="10" t="str">
        <f t="shared" si="21"/>
        <v/>
      </c>
      <c r="P182" s="10" t="str">
        <f t="shared" si="22"/>
        <v/>
      </c>
      <c r="Q182" s="10">
        <f t="shared" si="23"/>
        <v>5</v>
      </c>
    </row>
    <row r="183" spans="1:17" x14ac:dyDescent="0.3">
      <c r="A183" t="s">
        <v>5658</v>
      </c>
      <c r="B183" s="7">
        <v>46065</v>
      </c>
      <c r="C183" s="14">
        <v>46066.486863425933</v>
      </c>
      <c r="D183" t="s">
        <v>5474</v>
      </c>
      <c r="E183" t="s">
        <v>5478</v>
      </c>
      <c r="F183">
        <v>5768.83</v>
      </c>
      <c r="G183" t="s">
        <v>5494</v>
      </c>
      <c r="H183" t="s">
        <v>1552</v>
      </c>
      <c r="I183" t="s">
        <v>5463</v>
      </c>
      <c r="J183" s="10">
        <f t="shared" si="16"/>
        <v>11</v>
      </c>
      <c r="K183" s="10" t="str">
        <f t="shared" si="17"/>
        <v/>
      </c>
      <c r="L183" s="10" t="str">
        <f t="shared" si="18"/>
        <v/>
      </c>
      <c r="M183" s="10">
        <f t="shared" si="19"/>
        <v>1</v>
      </c>
      <c r="N183" s="10" t="str">
        <f t="shared" si="20"/>
        <v/>
      </c>
      <c r="O183" s="10" t="str">
        <f t="shared" si="21"/>
        <v/>
      </c>
      <c r="P183" s="10" t="str">
        <f t="shared" si="22"/>
        <v/>
      </c>
      <c r="Q183" s="10">
        <f t="shared" si="23"/>
        <v>5</v>
      </c>
    </row>
    <row r="184" spans="1:17" x14ac:dyDescent="0.3">
      <c r="A184" t="s">
        <v>5659</v>
      </c>
      <c r="B184" s="7">
        <v>45764</v>
      </c>
      <c r="C184" s="14">
        <v>45767.658229166656</v>
      </c>
      <c r="D184" t="s">
        <v>5490</v>
      </c>
      <c r="E184" t="s">
        <v>5484</v>
      </c>
      <c r="F184">
        <v>44873.42</v>
      </c>
      <c r="G184" t="s">
        <v>5479</v>
      </c>
      <c r="H184" t="s">
        <v>1549</v>
      </c>
      <c r="I184" t="s">
        <v>5463</v>
      </c>
      <c r="J184" s="10">
        <f t="shared" si="16"/>
        <v>15</v>
      </c>
      <c r="K184" s="10" t="str">
        <f t="shared" si="17"/>
        <v/>
      </c>
      <c r="L184" s="10" t="str">
        <f t="shared" si="18"/>
        <v/>
      </c>
      <c r="M184" s="10">
        <f t="shared" si="19"/>
        <v>3</v>
      </c>
      <c r="N184" s="10" t="str">
        <f t="shared" si="20"/>
        <v/>
      </c>
      <c r="O184" s="10" t="str">
        <f t="shared" si="21"/>
        <v/>
      </c>
      <c r="P184" s="10" t="str">
        <f t="shared" si="22"/>
        <v/>
      </c>
      <c r="Q184" s="10">
        <f t="shared" si="23"/>
        <v>4</v>
      </c>
    </row>
    <row r="185" spans="1:17" x14ac:dyDescent="0.3">
      <c r="A185" t="s">
        <v>5660</v>
      </c>
      <c r="B185" s="7">
        <v>45843</v>
      </c>
      <c r="C185" s="14">
        <v>45843.438275462962</v>
      </c>
      <c r="D185" t="s">
        <v>5461</v>
      </c>
      <c r="E185" t="s">
        <v>5490</v>
      </c>
      <c r="F185">
        <v>171699.9</v>
      </c>
      <c r="G185" t="s">
        <v>5476</v>
      </c>
      <c r="H185" t="s">
        <v>1552</v>
      </c>
      <c r="I185" t="s">
        <v>5463</v>
      </c>
      <c r="J185" s="10">
        <f t="shared" si="16"/>
        <v>10</v>
      </c>
      <c r="K185" s="10" t="str">
        <f t="shared" si="17"/>
        <v/>
      </c>
      <c r="L185" s="10" t="str">
        <f t="shared" si="18"/>
        <v/>
      </c>
      <c r="M185" s="10">
        <f t="shared" si="19"/>
        <v>0</v>
      </c>
      <c r="N185" s="10" t="str">
        <f t="shared" si="20"/>
        <v/>
      </c>
      <c r="O185" s="10" t="str">
        <f t="shared" si="21"/>
        <v/>
      </c>
      <c r="P185" s="10" t="str">
        <f t="shared" si="22"/>
        <v/>
      </c>
      <c r="Q185" s="10">
        <f t="shared" si="23"/>
        <v>1</v>
      </c>
    </row>
    <row r="186" spans="1:17" x14ac:dyDescent="0.3">
      <c r="A186" t="s">
        <v>5661</v>
      </c>
      <c r="B186" s="7">
        <v>45847</v>
      </c>
      <c r="C186" s="14">
        <v>45847.743657407409</v>
      </c>
      <c r="D186" t="s">
        <v>5478</v>
      </c>
      <c r="E186" t="s">
        <v>5461</v>
      </c>
      <c r="F186">
        <v>17739.53</v>
      </c>
      <c r="G186" t="s">
        <v>5494</v>
      </c>
      <c r="H186" t="s">
        <v>1552</v>
      </c>
      <c r="I186" t="s">
        <v>5463</v>
      </c>
      <c r="J186" s="10">
        <f t="shared" si="16"/>
        <v>17</v>
      </c>
      <c r="K186" s="10" t="str">
        <f t="shared" si="17"/>
        <v/>
      </c>
      <c r="L186" s="10" t="str">
        <f t="shared" si="18"/>
        <v/>
      </c>
      <c r="M186" s="10">
        <f t="shared" si="19"/>
        <v>0</v>
      </c>
      <c r="N186" s="10" t="str">
        <f t="shared" si="20"/>
        <v/>
      </c>
      <c r="O186" s="10" t="str">
        <f t="shared" si="21"/>
        <v/>
      </c>
      <c r="P186" s="10" t="str">
        <f t="shared" si="22"/>
        <v/>
      </c>
      <c r="Q186" s="10">
        <f t="shared" si="23"/>
        <v>1</v>
      </c>
    </row>
    <row r="187" spans="1:17" x14ac:dyDescent="0.3">
      <c r="A187" t="s">
        <v>5662</v>
      </c>
      <c r="B187" s="7">
        <v>45947</v>
      </c>
      <c r="C187" s="14">
        <v>45948.484039351853</v>
      </c>
      <c r="D187" t="s">
        <v>5474</v>
      </c>
      <c r="E187" t="s">
        <v>5484</v>
      </c>
      <c r="F187">
        <v>3720.21</v>
      </c>
      <c r="G187" t="s">
        <v>5494</v>
      </c>
      <c r="H187" t="s">
        <v>1552</v>
      </c>
      <c r="I187" t="s">
        <v>5463</v>
      </c>
      <c r="J187" s="10">
        <f t="shared" si="16"/>
        <v>11</v>
      </c>
      <c r="K187" s="10" t="str">
        <f t="shared" si="17"/>
        <v/>
      </c>
      <c r="L187" s="10" t="str">
        <f t="shared" si="18"/>
        <v/>
      </c>
      <c r="M187" s="10">
        <f t="shared" si="19"/>
        <v>1</v>
      </c>
      <c r="N187" s="10" t="str">
        <f t="shared" si="20"/>
        <v/>
      </c>
      <c r="O187" s="10" t="str">
        <f t="shared" si="21"/>
        <v/>
      </c>
      <c r="P187" s="10" t="str">
        <f t="shared" si="22"/>
        <v/>
      </c>
      <c r="Q187" s="10">
        <f t="shared" si="23"/>
        <v>3</v>
      </c>
    </row>
    <row r="188" spans="1:17" x14ac:dyDescent="0.3">
      <c r="A188" t="s">
        <v>5663</v>
      </c>
      <c r="B188" s="7">
        <v>45784</v>
      </c>
      <c r="C188" s="14">
        <v>45786.423611111109</v>
      </c>
      <c r="D188" t="s">
        <v>5484</v>
      </c>
      <c r="E188" t="s">
        <v>5460</v>
      </c>
      <c r="F188">
        <v>1959.93</v>
      </c>
      <c r="G188" t="s">
        <v>5469</v>
      </c>
      <c r="H188" t="s">
        <v>1552</v>
      </c>
      <c r="I188" t="s">
        <v>5463</v>
      </c>
      <c r="J188" s="10">
        <f t="shared" si="16"/>
        <v>10</v>
      </c>
      <c r="K188" s="10" t="str">
        <f t="shared" si="17"/>
        <v/>
      </c>
      <c r="L188" s="10" t="str">
        <f t="shared" si="18"/>
        <v/>
      </c>
      <c r="M188" s="10">
        <f t="shared" si="19"/>
        <v>2</v>
      </c>
      <c r="N188" s="10" t="str">
        <f t="shared" si="20"/>
        <v/>
      </c>
      <c r="O188" s="10" t="str">
        <f t="shared" si="21"/>
        <v/>
      </c>
      <c r="P188" s="10" t="str">
        <f t="shared" si="22"/>
        <v/>
      </c>
      <c r="Q188" s="10">
        <f t="shared" si="23"/>
        <v>1</v>
      </c>
    </row>
    <row r="189" spans="1:17" x14ac:dyDescent="0.3">
      <c r="A189" t="s">
        <v>5664</v>
      </c>
      <c r="B189" s="7">
        <v>45841</v>
      </c>
      <c r="C189" s="14">
        <v>45844.648576388892</v>
      </c>
      <c r="D189" t="s">
        <v>5461</v>
      </c>
      <c r="E189" t="s">
        <v>5478</v>
      </c>
      <c r="F189">
        <v>72955.960000000006</v>
      </c>
      <c r="G189" t="s">
        <v>5479</v>
      </c>
      <c r="H189" t="s">
        <v>1549</v>
      </c>
      <c r="I189" t="s">
        <v>5463</v>
      </c>
      <c r="J189" s="10">
        <f t="shared" si="16"/>
        <v>15</v>
      </c>
      <c r="K189" s="10" t="str">
        <f t="shared" si="17"/>
        <v/>
      </c>
      <c r="L189" s="10" t="str">
        <f t="shared" si="18"/>
        <v/>
      </c>
      <c r="M189" s="10">
        <f t="shared" si="19"/>
        <v>3</v>
      </c>
      <c r="N189" s="10" t="str">
        <f t="shared" si="20"/>
        <v/>
      </c>
      <c r="O189" s="10" t="str">
        <f t="shared" si="21"/>
        <v/>
      </c>
      <c r="P189" s="10" t="str">
        <f t="shared" si="22"/>
        <v/>
      </c>
      <c r="Q189" s="10">
        <f t="shared" si="23"/>
        <v>7</v>
      </c>
    </row>
    <row r="190" spans="1:17" x14ac:dyDescent="0.3">
      <c r="A190" t="s">
        <v>5665</v>
      </c>
      <c r="B190" s="7">
        <v>46039</v>
      </c>
      <c r="C190" s="14">
        <v>46041.769293981481</v>
      </c>
      <c r="D190" t="s">
        <v>5465</v>
      </c>
      <c r="E190" t="s">
        <v>5474</v>
      </c>
      <c r="F190">
        <v>4142.26</v>
      </c>
      <c r="G190" t="s">
        <v>5476</v>
      </c>
      <c r="H190" t="s">
        <v>1549</v>
      </c>
      <c r="I190" t="s">
        <v>5463</v>
      </c>
      <c r="J190" s="10">
        <f t="shared" si="16"/>
        <v>18</v>
      </c>
      <c r="K190" s="10" t="str">
        <f t="shared" si="17"/>
        <v/>
      </c>
      <c r="L190" s="10" t="str">
        <f t="shared" si="18"/>
        <v/>
      </c>
      <c r="M190" s="10">
        <f t="shared" si="19"/>
        <v>2</v>
      </c>
      <c r="N190" s="10" t="str">
        <f t="shared" si="20"/>
        <v/>
      </c>
      <c r="O190" s="10" t="str">
        <f t="shared" si="21"/>
        <v/>
      </c>
      <c r="P190" s="10" t="str">
        <f t="shared" si="22"/>
        <v/>
      </c>
      <c r="Q190" s="10">
        <f t="shared" si="23"/>
        <v>4</v>
      </c>
    </row>
    <row r="191" spans="1:17" x14ac:dyDescent="0.3">
      <c r="A191" t="s">
        <v>5666</v>
      </c>
      <c r="B191" s="7">
        <v>46006</v>
      </c>
      <c r="C191" s="14">
        <v>46009.522546296299</v>
      </c>
      <c r="D191" t="s">
        <v>5484</v>
      </c>
      <c r="E191" t="s">
        <v>5468</v>
      </c>
      <c r="F191">
        <v>30894.49</v>
      </c>
      <c r="G191" t="s">
        <v>5494</v>
      </c>
      <c r="H191" t="s">
        <v>1549</v>
      </c>
      <c r="I191" t="s">
        <v>5463</v>
      </c>
      <c r="J191" s="10">
        <f t="shared" si="16"/>
        <v>12</v>
      </c>
      <c r="K191" s="10" t="str">
        <f t="shared" si="17"/>
        <v/>
      </c>
      <c r="L191" s="10" t="str">
        <f t="shared" si="18"/>
        <v/>
      </c>
      <c r="M191" s="10">
        <f t="shared" si="19"/>
        <v>3</v>
      </c>
      <c r="N191" s="10" t="str">
        <f t="shared" si="20"/>
        <v/>
      </c>
      <c r="O191" s="10" t="str">
        <f t="shared" si="21"/>
        <v/>
      </c>
      <c r="P191" s="10" t="str">
        <f t="shared" si="22"/>
        <v/>
      </c>
      <c r="Q191" s="10">
        <f t="shared" si="23"/>
        <v>3</v>
      </c>
    </row>
    <row r="192" spans="1:17" x14ac:dyDescent="0.3">
      <c r="A192" t="s">
        <v>5667</v>
      </c>
      <c r="B192" s="7">
        <v>45792</v>
      </c>
      <c r="C192" s="14">
        <v>45795.58734953704</v>
      </c>
      <c r="D192" t="s">
        <v>5466</v>
      </c>
      <c r="E192" t="s">
        <v>5486</v>
      </c>
      <c r="F192">
        <v>29855.49</v>
      </c>
      <c r="G192" t="s">
        <v>5479</v>
      </c>
      <c r="H192" t="s">
        <v>1552</v>
      </c>
      <c r="I192" t="s">
        <v>5463</v>
      </c>
      <c r="J192" s="10">
        <f t="shared" si="16"/>
        <v>14</v>
      </c>
      <c r="K192" s="10" t="str">
        <f t="shared" si="17"/>
        <v/>
      </c>
      <c r="L192" s="10" t="str">
        <f t="shared" si="18"/>
        <v/>
      </c>
      <c r="M192" s="10">
        <f t="shared" si="19"/>
        <v>3</v>
      </c>
      <c r="N192" s="10" t="str">
        <f t="shared" si="20"/>
        <v/>
      </c>
      <c r="O192" s="10" t="str">
        <f t="shared" si="21"/>
        <v/>
      </c>
      <c r="P192" s="10" t="str">
        <f t="shared" si="22"/>
        <v/>
      </c>
      <c r="Q192" s="10">
        <f t="shared" si="23"/>
        <v>2</v>
      </c>
    </row>
    <row r="193" spans="1:17" x14ac:dyDescent="0.3">
      <c r="A193" t="s">
        <v>5668</v>
      </c>
      <c r="B193" s="7">
        <v>45838</v>
      </c>
      <c r="C193" s="14">
        <v>45838.586863425917</v>
      </c>
      <c r="D193" t="s">
        <v>5490</v>
      </c>
      <c r="E193" t="s">
        <v>5468</v>
      </c>
      <c r="F193">
        <v>151949.35</v>
      </c>
      <c r="G193" t="s">
        <v>5462</v>
      </c>
      <c r="H193" t="s">
        <v>1552</v>
      </c>
      <c r="I193" t="s">
        <v>5463</v>
      </c>
      <c r="J193" s="10">
        <f t="shared" si="16"/>
        <v>14</v>
      </c>
      <c r="K193" s="10" t="str">
        <f t="shared" si="17"/>
        <v/>
      </c>
      <c r="L193" s="10" t="str">
        <f t="shared" si="18"/>
        <v/>
      </c>
      <c r="M193" s="10">
        <f t="shared" si="19"/>
        <v>0</v>
      </c>
      <c r="N193" s="10" t="str">
        <f t="shared" si="20"/>
        <v/>
      </c>
      <c r="O193" s="10" t="str">
        <f t="shared" si="21"/>
        <v/>
      </c>
      <c r="P193" s="10" t="str">
        <f t="shared" si="22"/>
        <v/>
      </c>
      <c r="Q193" s="10">
        <f t="shared" si="23"/>
        <v>1</v>
      </c>
    </row>
    <row r="194" spans="1:17" x14ac:dyDescent="0.3">
      <c r="A194" t="s">
        <v>5669</v>
      </c>
      <c r="B194" s="7">
        <v>45898</v>
      </c>
      <c r="C194" s="14">
        <v>45901.505972222221</v>
      </c>
      <c r="D194" t="s">
        <v>5471</v>
      </c>
      <c r="E194" t="s">
        <v>5460</v>
      </c>
      <c r="F194">
        <v>6370.72</v>
      </c>
      <c r="G194" t="s">
        <v>5469</v>
      </c>
      <c r="H194" t="s">
        <v>1549</v>
      </c>
      <c r="I194" t="s">
        <v>5463</v>
      </c>
      <c r="J194" s="10">
        <f t="shared" si="16"/>
        <v>12</v>
      </c>
      <c r="K194" s="10" t="str">
        <f t="shared" si="17"/>
        <v/>
      </c>
      <c r="L194" s="10" t="str">
        <f t="shared" si="18"/>
        <v/>
      </c>
      <c r="M194" s="10">
        <f t="shared" si="19"/>
        <v>3</v>
      </c>
      <c r="N194" s="10" t="str">
        <f t="shared" si="20"/>
        <v/>
      </c>
      <c r="O194" s="10" t="str">
        <f t="shared" si="21"/>
        <v/>
      </c>
      <c r="P194" s="10" t="str">
        <f t="shared" si="22"/>
        <v/>
      </c>
      <c r="Q194" s="10">
        <f t="shared" si="23"/>
        <v>6</v>
      </c>
    </row>
    <row r="195" spans="1:17" x14ac:dyDescent="0.3">
      <c r="A195" t="s">
        <v>5670</v>
      </c>
      <c r="B195" s="7">
        <v>45779</v>
      </c>
      <c r="C195" s="14">
        <v>45780.460046296299</v>
      </c>
      <c r="D195" t="s">
        <v>5474</v>
      </c>
      <c r="E195" t="s">
        <v>5471</v>
      </c>
      <c r="F195">
        <v>61077.5</v>
      </c>
      <c r="G195" t="s">
        <v>5494</v>
      </c>
      <c r="H195" t="s">
        <v>1552</v>
      </c>
      <c r="I195" t="s">
        <v>5463</v>
      </c>
      <c r="J195" s="10">
        <f t="shared" si="16"/>
        <v>11</v>
      </c>
      <c r="K195" s="10" t="str">
        <f t="shared" si="17"/>
        <v/>
      </c>
      <c r="L195" s="10" t="str">
        <f t="shared" si="18"/>
        <v/>
      </c>
      <c r="M195" s="10">
        <f t="shared" si="19"/>
        <v>1</v>
      </c>
      <c r="N195" s="10" t="str">
        <f t="shared" si="20"/>
        <v/>
      </c>
      <c r="O195" s="10" t="str">
        <f t="shared" si="21"/>
        <v/>
      </c>
      <c r="P195" s="10" t="str">
        <f t="shared" si="22"/>
        <v/>
      </c>
      <c r="Q195" s="10">
        <f t="shared" si="23"/>
        <v>6</v>
      </c>
    </row>
    <row r="196" spans="1:17" x14ac:dyDescent="0.3">
      <c r="A196" t="s">
        <v>5671</v>
      </c>
      <c r="B196" s="7">
        <v>45979</v>
      </c>
      <c r="C196" s="14">
        <v>45979.67491898148</v>
      </c>
      <c r="D196" t="s">
        <v>5460</v>
      </c>
      <c r="E196" t="s">
        <v>5490</v>
      </c>
      <c r="F196">
        <v>18123.89</v>
      </c>
      <c r="G196" t="s">
        <v>5494</v>
      </c>
      <c r="H196" t="s">
        <v>1552</v>
      </c>
      <c r="I196" t="s">
        <v>5463</v>
      </c>
      <c r="J196" s="10">
        <f t="shared" ref="J196:J259" si="24">HOUR(C196)</f>
        <v>16</v>
      </c>
      <c r="K196" s="10" t="str">
        <f t="shared" ref="K196:K259" si="25">IF(OR(J196&gt;=22,J196&lt;6),"FLAG","")</f>
        <v/>
      </c>
      <c r="L196" s="10" t="str">
        <f t="shared" ref="L196:L259" si="26">IF(H196=I196,"FLAG","")</f>
        <v/>
      </c>
      <c r="M196" s="10">
        <f t="shared" ref="M196:M259" si="27">INT(C196)-B196</f>
        <v>0</v>
      </c>
      <c r="N196" s="10" t="str">
        <f t="shared" ref="N196:N259" si="28">IF(M196&gt;30,"FLAG","")</f>
        <v/>
      </c>
      <c r="O196" s="10" t="str">
        <f t="shared" ref="O196:O259" si="29">IF(AND(MOD(F196,50000)=0,E196="Sales - Domestic"),"FLAG","")</f>
        <v/>
      </c>
      <c r="P196" s="10" t="str">
        <f t="shared" ref="P196:P259" si="30">IF(LEN(TRIM(G196))=0,"FLAG","")</f>
        <v/>
      </c>
      <c r="Q196" s="10">
        <f t="shared" ref="Q196:Q259" si="31">VALUE(LEFT(TEXT(INT(F196),"0"),1))</f>
        <v>1</v>
      </c>
    </row>
    <row r="197" spans="1:17" x14ac:dyDescent="0.3">
      <c r="A197" t="s">
        <v>5672</v>
      </c>
      <c r="B197" s="7">
        <v>45787</v>
      </c>
      <c r="C197" s="14">
        <v>45788.733356481483</v>
      </c>
      <c r="D197" t="s">
        <v>5484</v>
      </c>
      <c r="E197" t="s">
        <v>5465</v>
      </c>
      <c r="F197">
        <v>25399.13</v>
      </c>
      <c r="G197" t="s">
        <v>5476</v>
      </c>
      <c r="H197" t="s">
        <v>1549</v>
      </c>
      <c r="I197" t="s">
        <v>5463</v>
      </c>
      <c r="J197" s="10">
        <f t="shared" si="24"/>
        <v>17</v>
      </c>
      <c r="K197" s="10" t="str">
        <f t="shared" si="25"/>
        <v/>
      </c>
      <c r="L197" s="10" t="str">
        <f t="shared" si="26"/>
        <v/>
      </c>
      <c r="M197" s="10">
        <f t="shared" si="27"/>
        <v>1</v>
      </c>
      <c r="N197" s="10" t="str">
        <f t="shared" si="28"/>
        <v/>
      </c>
      <c r="O197" s="10" t="str">
        <f t="shared" si="29"/>
        <v/>
      </c>
      <c r="P197" s="10" t="str">
        <f t="shared" si="30"/>
        <v/>
      </c>
      <c r="Q197" s="10">
        <f t="shared" si="31"/>
        <v>2</v>
      </c>
    </row>
    <row r="198" spans="1:17" x14ac:dyDescent="0.3">
      <c r="A198" t="s">
        <v>5673</v>
      </c>
      <c r="B198" s="7">
        <v>45751</v>
      </c>
      <c r="C198" s="14">
        <v>45754.807106481479</v>
      </c>
      <c r="D198" t="s">
        <v>5468</v>
      </c>
      <c r="E198" t="s">
        <v>5465</v>
      </c>
      <c r="F198">
        <v>25427.57</v>
      </c>
      <c r="G198" t="s">
        <v>5479</v>
      </c>
      <c r="H198" t="s">
        <v>1552</v>
      </c>
      <c r="I198" t="s">
        <v>5463</v>
      </c>
      <c r="J198" s="10">
        <f t="shared" si="24"/>
        <v>19</v>
      </c>
      <c r="K198" s="10" t="str">
        <f t="shared" si="25"/>
        <v/>
      </c>
      <c r="L198" s="10" t="str">
        <f t="shared" si="26"/>
        <v/>
      </c>
      <c r="M198" s="10">
        <f t="shared" si="27"/>
        <v>3</v>
      </c>
      <c r="N198" s="10" t="str">
        <f t="shared" si="28"/>
        <v/>
      </c>
      <c r="O198" s="10" t="str">
        <f t="shared" si="29"/>
        <v/>
      </c>
      <c r="P198" s="10" t="str">
        <f t="shared" si="30"/>
        <v/>
      </c>
      <c r="Q198" s="10">
        <f t="shared" si="31"/>
        <v>2</v>
      </c>
    </row>
    <row r="199" spans="1:17" x14ac:dyDescent="0.3">
      <c r="A199" t="s">
        <v>5674</v>
      </c>
      <c r="B199" s="7">
        <v>46065</v>
      </c>
      <c r="C199" s="14">
        <v>46065.79111111111</v>
      </c>
      <c r="D199" t="s">
        <v>5490</v>
      </c>
      <c r="E199" t="s">
        <v>5461</v>
      </c>
      <c r="F199">
        <v>455101.77</v>
      </c>
      <c r="G199" t="s">
        <v>5476</v>
      </c>
      <c r="H199" t="s">
        <v>1552</v>
      </c>
      <c r="I199" t="s">
        <v>5463</v>
      </c>
      <c r="J199" s="10">
        <f t="shared" si="24"/>
        <v>18</v>
      </c>
      <c r="K199" s="10" t="str">
        <f t="shared" si="25"/>
        <v/>
      </c>
      <c r="L199" s="10" t="str">
        <f t="shared" si="26"/>
        <v/>
      </c>
      <c r="M199" s="10">
        <f t="shared" si="27"/>
        <v>0</v>
      </c>
      <c r="N199" s="10" t="str">
        <f t="shared" si="28"/>
        <v/>
      </c>
      <c r="O199" s="10" t="str">
        <f t="shared" si="29"/>
        <v/>
      </c>
      <c r="P199" s="10" t="str">
        <f t="shared" si="30"/>
        <v/>
      </c>
      <c r="Q199" s="10">
        <f t="shared" si="31"/>
        <v>4</v>
      </c>
    </row>
    <row r="200" spans="1:17" x14ac:dyDescent="0.3">
      <c r="A200" t="s">
        <v>5675</v>
      </c>
      <c r="B200" s="7">
        <v>45919</v>
      </c>
      <c r="C200" s="14">
        <v>45919.394166666672</v>
      </c>
      <c r="D200" t="s">
        <v>5486</v>
      </c>
      <c r="E200" t="s">
        <v>5484</v>
      </c>
      <c r="F200">
        <v>31213.18</v>
      </c>
      <c r="G200" t="s">
        <v>5469</v>
      </c>
      <c r="H200" t="s">
        <v>1549</v>
      </c>
      <c r="I200" t="s">
        <v>5463</v>
      </c>
      <c r="J200" s="10">
        <f t="shared" si="24"/>
        <v>9</v>
      </c>
      <c r="K200" s="10" t="str">
        <f t="shared" si="25"/>
        <v/>
      </c>
      <c r="L200" s="10" t="str">
        <f t="shared" si="26"/>
        <v/>
      </c>
      <c r="M200" s="10">
        <f t="shared" si="27"/>
        <v>0</v>
      </c>
      <c r="N200" s="10" t="str">
        <f t="shared" si="28"/>
        <v/>
      </c>
      <c r="O200" s="10" t="str">
        <f t="shared" si="29"/>
        <v/>
      </c>
      <c r="P200" s="10" t="str">
        <f t="shared" si="30"/>
        <v/>
      </c>
      <c r="Q200" s="10">
        <f t="shared" si="31"/>
        <v>3</v>
      </c>
    </row>
    <row r="201" spans="1:17" x14ac:dyDescent="0.3">
      <c r="A201" t="s">
        <v>5676</v>
      </c>
      <c r="B201" s="7">
        <v>45829</v>
      </c>
      <c r="C201" s="14">
        <v>45829.496631944443</v>
      </c>
      <c r="D201" t="s">
        <v>5490</v>
      </c>
      <c r="E201" t="s">
        <v>5461</v>
      </c>
      <c r="F201">
        <v>55137.26</v>
      </c>
      <c r="G201" t="s">
        <v>5469</v>
      </c>
      <c r="H201" t="s">
        <v>1552</v>
      </c>
      <c r="I201" t="s">
        <v>5463</v>
      </c>
      <c r="J201" s="10">
        <f t="shared" si="24"/>
        <v>11</v>
      </c>
      <c r="K201" s="10" t="str">
        <f t="shared" si="25"/>
        <v/>
      </c>
      <c r="L201" s="10" t="str">
        <f t="shared" si="26"/>
        <v/>
      </c>
      <c r="M201" s="10">
        <f t="shared" si="27"/>
        <v>0</v>
      </c>
      <c r="N201" s="10" t="str">
        <f t="shared" si="28"/>
        <v/>
      </c>
      <c r="O201" s="10" t="str">
        <f t="shared" si="29"/>
        <v/>
      </c>
      <c r="P201" s="10" t="str">
        <f t="shared" si="30"/>
        <v/>
      </c>
      <c r="Q201" s="10">
        <f t="shared" si="31"/>
        <v>5</v>
      </c>
    </row>
    <row r="202" spans="1:17" x14ac:dyDescent="0.3">
      <c r="A202" t="s">
        <v>5677</v>
      </c>
      <c r="B202" s="7">
        <v>45750</v>
      </c>
      <c r="C202" s="14">
        <v>45750.483182870368</v>
      </c>
      <c r="D202" t="s">
        <v>5465</v>
      </c>
      <c r="E202" t="s">
        <v>5460</v>
      </c>
      <c r="F202">
        <v>118764.91</v>
      </c>
      <c r="G202" t="s">
        <v>5472</v>
      </c>
      <c r="H202" t="s">
        <v>1552</v>
      </c>
      <c r="I202" t="s">
        <v>5463</v>
      </c>
      <c r="J202" s="10">
        <f t="shared" si="24"/>
        <v>11</v>
      </c>
      <c r="K202" s="10" t="str">
        <f t="shared" si="25"/>
        <v/>
      </c>
      <c r="L202" s="10" t="str">
        <f t="shared" si="26"/>
        <v/>
      </c>
      <c r="M202" s="10">
        <f t="shared" si="27"/>
        <v>0</v>
      </c>
      <c r="N202" s="10" t="str">
        <f t="shared" si="28"/>
        <v/>
      </c>
      <c r="O202" s="10" t="str">
        <f t="shared" si="29"/>
        <v/>
      </c>
      <c r="P202" s="10" t="str">
        <f t="shared" si="30"/>
        <v/>
      </c>
      <c r="Q202" s="10">
        <f t="shared" si="31"/>
        <v>1</v>
      </c>
    </row>
    <row r="203" spans="1:17" x14ac:dyDescent="0.3">
      <c r="A203" t="s">
        <v>5678</v>
      </c>
      <c r="B203" s="7">
        <v>45831</v>
      </c>
      <c r="C203" s="14">
        <v>45834.672974537039</v>
      </c>
      <c r="D203" t="s">
        <v>5478</v>
      </c>
      <c r="E203" t="s">
        <v>5468</v>
      </c>
      <c r="F203">
        <v>71761.990000000005</v>
      </c>
      <c r="G203" t="s">
        <v>5472</v>
      </c>
      <c r="H203" t="s">
        <v>1549</v>
      </c>
      <c r="I203" t="s">
        <v>5463</v>
      </c>
      <c r="J203" s="10">
        <f t="shared" si="24"/>
        <v>16</v>
      </c>
      <c r="K203" s="10" t="str">
        <f t="shared" si="25"/>
        <v/>
      </c>
      <c r="L203" s="10" t="str">
        <f t="shared" si="26"/>
        <v/>
      </c>
      <c r="M203" s="10">
        <f t="shared" si="27"/>
        <v>3</v>
      </c>
      <c r="N203" s="10" t="str">
        <f t="shared" si="28"/>
        <v/>
      </c>
      <c r="O203" s="10" t="str">
        <f t="shared" si="29"/>
        <v/>
      </c>
      <c r="P203" s="10" t="str">
        <f t="shared" si="30"/>
        <v/>
      </c>
      <c r="Q203" s="10">
        <f t="shared" si="31"/>
        <v>7</v>
      </c>
    </row>
    <row r="204" spans="1:17" x14ac:dyDescent="0.3">
      <c r="A204" t="s">
        <v>5679</v>
      </c>
      <c r="B204" s="7">
        <v>45894</v>
      </c>
      <c r="C204" s="14">
        <v>45896.77611111111</v>
      </c>
      <c r="D204" t="s">
        <v>5465</v>
      </c>
      <c r="E204" t="s">
        <v>5484</v>
      </c>
      <c r="F204">
        <v>8045.95</v>
      </c>
      <c r="G204" t="s">
        <v>5479</v>
      </c>
      <c r="H204" t="s">
        <v>1552</v>
      </c>
      <c r="I204" t="s">
        <v>5463</v>
      </c>
      <c r="J204" s="10">
        <f t="shared" si="24"/>
        <v>18</v>
      </c>
      <c r="K204" s="10" t="str">
        <f t="shared" si="25"/>
        <v/>
      </c>
      <c r="L204" s="10" t="str">
        <f t="shared" si="26"/>
        <v/>
      </c>
      <c r="M204" s="10">
        <f t="shared" si="27"/>
        <v>2</v>
      </c>
      <c r="N204" s="10" t="str">
        <f t="shared" si="28"/>
        <v/>
      </c>
      <c r="O204" s="10" t="str">
        <f t="shared" si="29"/>
        <v/>
      </c>
      <c r="P204" s="10" t="str">
        <f t="shared" si="30"/>
        <v/>
      </c>
      <c r="Q204" s="10">
        <f t="shared" si="31"/>
        <v>8</v>
      </c>
    </row>
    <row r="205" spans="1:17" x14ac:dyDescent="0.3">
      <c r="A205" t="s">
        <v>5680</v>
      </c>
      <c r="B205" s="7">
        <v>46074</v>
      </c>
      <c r="C205" s="14">
        <v>46076.712905092587</v>
      </c>
      <c r="D205" t="s">
        <v>5478</v>
      </c>
      <c r="E205" t="s">
        <v>5461</v>
      </c>
      <c r="F205">
        <v>55062.98</v>
      </c>
      <c r="G205" t="s">
        <v>5479</v>
      </c>
      <c r="H205" t="s">
        <v>1552</v>
      </c>
      <c r="I205" t="s">
        <v>5463</v>
      </c>
      <c r="J205" s="10">
        <f t="shared" si="24"/>
        <v>17</v>
      </c>
      <c r="K205" s="10" t="str">
        <f t="shared" si="25"/>
        <v/>
      </c>
      <c r="L205" s="10" t="str">
        <f t="shared" si="26"/>
        <v/>
      </c>
      <c r="M205" s="10">
        <f t="shared" si="27"/>
        <v>2</v>
      </c>
      <c r="N205" s="10" t="str">
        <f t="shared" si="28"/>
        <v/>
      </c>
      <c r="O205" s="10" t="str">
        <f t="shared" si="29"/>
        <v/>
      </c>
      <c r="P205" s="10" t="str">
        <f t="shared" si="30"/>
        <v/>
      </c>
      <c r="Q205" s="10">
        <f t="shared" si="31"/>
        <v>5</v>
      </c>
    </row>
    <row r="206" spans="1:17" x14ac:dyDescent="0.3">
      <c r="A206" t="s">
        <v>5681</v>
      </c>
      <c r="B206" s="7">
        <v>45796</v>
      </c>
      <c r="C206" s="14">
        <v>45797.746134259258</v>
      </c>
      <c r="D206" t="s">
        <v>5466</v>
      </c>
      <c r="E206" t="s">
        <v>5468</v>
      </c>
      <c r="F206">
        <v>6253.16</v>
      </c>
      <c r="G206" t="s">
        <v>5476</v>
      </c>
      <c r="H206" t="s">
        <v>1552</v>
      </c>
      <c r="I206" t="s">
        <v>5463</v>
      </c>
      <c r="J206" s="10">
        <f t="shared" si="24"/>
        <v>17</v>
      </c>
      <c r="K206" s="10" t="str">
        <f t="shared" si="25"/>
        <v/>
      </c>
      <c r="L206" s="10" t="str">
        <f t="shared" si="26"/>
        <v/>
      </c>
      <c r="M206" s="10">
        <f t="shared" si="27"/>
        <v>1</v>
      </c>
      <c r="N206" s="10" t="str">
        <f t="shared" si="28"/>
        <v/>
      </c>
      <c r="O206" s="10" t="str">
        <f t="shared" si="29"/>
        <v/>
      </c>
      <c r="P206" s="10" t="str">
        <f t="shared" si="30"/>
        <v/>
      </c>
      <c r="Q206" s="10">
        <f t="shared" si="31"/>
        <v>6</v>
      </c>
    </row>
    <row r="207" spans="1:17" x14ac:dyDescent="0.3">
      <c r="A207" t="s">
        <v>5682</v>
      </c>
      <c r="B207" s="7">
        <v>45968</v>
      </c>
      <c r="C207" s="14">
        <v>45969.45957175926</v>
      </c>
      <c r="D207" t="s">
        <v>5461</v>
      </c>
      <c r="E207" t="s">
        <v>5484</v>
      </c>
      <c r="F207">
        <v>227365.28</v>
      </c>
      <c r="G207" t="s">
        <v>5494</v>
      </c>
      <c r="H207" t="s">
        <v>1549</v>
      </c>
      <c r="I207" t="s">
        <v>5463</v>
      </c>
      <c r="J207" s="10">
        <f t="shared" si="24"/>
        <v>11</v>
      </c>
      <c r="K207" s="10" t="str">
        <f t="shared" si="25"/>
        <v/>
      </c>
      <c r="L207" s="10" t="str">
        <f t="shared" si="26"/>
        <v/>
      </c>
      <c r="M207" s="10">
        <f t="shared" si="27"/>
        <v>1</v>
      </c>
      <c r="N207" s="10" t="str">
        <f t="shared" si="28"/>
        <v/>
      </c>
      <c r="O207" s="10" t="str">
        <f t="shared" si="29"/>
        <v/>
      </c>
      <c r="P207" s="10" t="str">
        <f t="shared" si="30"/>
        <v/>
      </c>
      <c r="Q207" s="10">
        <f t="shared" si="31"/>
        <v>2</v>
      </c>
    </row>
    <row r="208" spans="1:17" x14ac:dyDescent="0.3">
      <c r="A208" t="s">
        <v>5683</v>
      </c>
      <c r="B208" s="7">
        <v>45955</v>
      </c>
      <c r="C208" s="14">
        <v>45958.530405092592</v>
      </c>
      <c r="D208" t="s">
        <v>5484</v>
      </c>
      <c r="E208" t="s">
        <v>5474</v>
      </c>
      <c r="F208">
        <v>19798.21</v>
      </c>
      <c r="G208" t="s">
        <v>5462</v>
      </c>
      <c r="H208" t="s">
        <v>1552</v>
      </c>
      <c r="I208" t="s">
        <v>5463</v>
      </c>
      <c r="J208" s="10">
        <f t="shared" si="24"/>
        <v>12</v>
      </c>
      <c r="K208" s="10" t="str">
        <f t="shared" si="25"/>
        <v/>
      </c>
      <c r="L208" s="10" t="str">
        <f t="shared" si="26"/>
        <v/>
      </c>
      <c r="M208" s="10">
        <f t="shared" si="27"/>
        <v>3</v>
      </c>
      <c r="N208" s="10" t="str">
        <f t="shared" si="28"/>
        <v/>
      </c>
      <c r="O208" s="10" t="str">
        <f t="shared" si="29"/>
        <v/>
      </c>
      <c r="P208" s="10" t="str">
        <f t="shared" si="30"/>
        <v/>
      </c>
      <c r="Q208" s="10">
        <f t="shared" si="31"/>
        <v>1</v>
      </c>
    </row>
    <row r="209" spans="1:17" x14ac:dyDescent="0.3">
      <c r="A209" t="s">
        <v>5684</v>
      </c>
      <c r="B209" s="7">
        <v>45796</v>
      </c>
      <c r="C209" s="14">
        <v>45797.433148148149</v>
      </c>
      <c r="D209" t="s">
        <v>5465</v>
      </c>
      <c r="E209" t="s">
        <v>5471</v>
      </c>
      <c r="F209">
        <v>40252.480000000003</v>
      </c>
      <c r="G209" t="s">
        <v>5469</v>
      </c>
      <c r="H209" t="s">
        <v>1552</v>
      </c>
      <c r="I209" t="s">
        <v>5463</v>
      </c>
      <c r="J209" s="10">
        <f t="shared" si="24"/>
        <v>10</v>
      </c>
      <c r="K209" s="10" t="str">
        <f t="shared" si="25"/>
        <v/>
      </c>
      <c r="L209" s="10" t="str">
        <f t="shared" si="26"/>
        <v/>
      </c>
      <c r="M209" s="10">
        <f t="shared" si="27"/>
        <v>1</v>
      </c>
      <c r="N209" s="10" t="str">
        <f t="shared" si="28"/>
        <v/>
      </c>
      <c r="O209" s="10" t="str">
        <f t="shared" si="29"/>
        <v/>
      </c>
      <c r="P209" s="10" t="str">
        <f t="shared" si="30"/>
        <v/>
      </c>
      <c r="Q209" s="10">
        <f t="shared" si="31"/>
        <v>4</v>
      </c>
    </row>
    <row r="210" spans="1:17" x14ac:dyDescent="0.3">
      <c r="A210" t="s">
        <v>5685</v>
      </c>
      <c r="B210" s="7">
        <v>45940</v>
      </c>
      <c r="C210" s="14">
        <v>45943.827962962961</v>
      </c>
      <c r="D210" t="s">
        <v>5486</v>
      </c>
      <c r="E210" t="s">
        <v>5460</v>
      </c>
      <c r="F210">
        <v>20388.21</v>
      </c>
      <c r="G210" t="s">
        <v>5494</v>
      </c>
      <c r="H210" t="s">
        <v>1549</v>
      </c>
      <c r="I210" t="s">
        <v>5463</v>
      </c>
      <c r="J210" s="10">
        <f t="shared" si="24"/>
        <v>19</v>
      </c>
      <c r="K210" s="10" t="str">
        <f t="shared" si="25"/>
        <v/>
      </c>
      <c r="L210" s="10" t="str">
        <f t="shared" si="26"/>
        <v/>
      </c>
      <c r="M210" s="10">
        <f t="shared" si="27"/>
        <v>3</v>
      </c>
      <c r="N210" s="10" t="str">
        <f t="shared" si="28"/>
        <v/>
      </c>
      <c r="O210" s="10" t="str">
        <f t="shared" si="29"/>
        <v/>
      </c>
      <c r="P210" s="10" t="str">
        <f t="shared" si="30"/>
        <v/>
      </c>
      <c r="Q210" s="10">
        <f t="shared" si="31"/>
        <v>2</v>
      </c>
    </row>
    <row r="211" spans="1:17" x14ac:dyDescent="0.3">
      <c r="A211" t="s">
        <v>5686</v>
      </c>
      <c r="B211" s="7">
        <v>46086</v>
      </c>
      <c r="C211" s="14">
        <v>46088.544282407413</v>
      </c>
      <c r="D211" t="s">
        <v>5466</v>
      </c>
      <c r="E211" t="s">
        <v>5465</v>
      </c>
      <c r="F211">
        <v>124951.5</v>
      </c>
      <c r="G211" t="s">
        <v>5479</v>
      </c>
      <c r="H211" t="s">
        <v>1552</v>
      </c>
      <c r="I211" t="s">
        <v>5463</v>
      </c>
      <c r="J211" s="10">
        <f t="shared" si="24"/>
        <v>13</v>
      </c>
      <c r="K211" s="10" t="str">
        <f t="shared" si="25"/>
        <v/>
      </c>
      <c r="L211" s="10" t="str">
        <f t="shared" si="26"/>
        <v/>
      </c>
      <c r="M211" s="10">
        <f t="shared" si="27"/>
        <v>2</v>
      </c>
      <c r="N211" s="10" t="str">
        <f t="shared" si="28"/>
        <v/>
      </c>
      <c r="O211" s="10" t="str">
        <f t="shared" si="29"/>
        <v/>
      </c>
      <c r="P211" s="10" t="str">
        <f t="shared" si="30"/>
        <v/>
      </c>
      <c r="Q211" s="10">
        <f t="shared" si="31"/>
        <v>1</v>
      </c>
    </row>
    <row r="212" spans="1:17" x14ac:dyDescent="0.3">
      <c r="A212" t="s">
        <v>5687</v>
      </c>
      <c r="B212" s="7">
        <v>45776</v>
      </c>
      <c r="C212" s="14">
        <v>45778.585046296299</v>
      </c>
      <c r="D212" t="s">
        <v>5460</v>
      </c>
      <c r="E212" t="s">
        <v>5465</v>
      </c>
      <c r="F212">
        <v>52054.35</v>
      </c>
      <c r="G212" t="s">
        <v>5469</v>
      </c>
      <c r="H212" t="s">
        <v>1552</v>
      </c>
      <c r="I212" t="s">
        <v>5463</v>
      </c>
      <c r="J212" s="10">
        <f t="shared" si="24"/>
        <v>14</v>
      </c>
      <c r="K212" s="10" t="str">
        <f t="shared" si="25"/>
        <v/>
      </c>
      <c r="L212" s="10" t="str">
        <f t="shared" si="26"/>
        <v/>
      </c>
      <c r="M212" s="10">
        <f t="shared" si="27"/>
        <v>2</v>
      </c>
      <c r="N212" s="10" t="str">
        <f t="shared" si="28"/>
        <v/>
      </c>
      <c r="O212" s="10" t="str">
        <f t="shared" si="29"/>
        <v/>
      </c>
      <c r="P212" s="10" t="str">
        <f t="shared" si="30"/>
        <v/>
      </c>
      <c r="Q212" s="10">
        <f t="shared" si="31"/>
        <v>5</v>
      </c>
    </row>
    <row r="213" spans="1:17" x14ac:dyDescent="0.3">
      <c r="A213" t="s">
        <v>5688</v>
      </c>
      <c r="B213" s="7">
        <v>46087</v>
      </c>
      <c r="C213" s="14">
        <v>46090.810208333343</v>
      </c>
      <c r="D213" t="s">
        <v>5484</v>
      </c>
      <c r="E213" t="s">
        <v>5465</v>
      </c>
      <c r="F213">
        <v>48031.839999999997</v>
      </c>
      <c r="G213" t="s">
        <v>5472</v>
      </c>
      <c r="H213" t="s">
        <v>1549</v>
      </c>
      <c r="I213" t="s">
        <v>5463</v>
      </c>
      <c r="J213" s="10">
        <f t="shared" si="24"/>
        <v>19</v>
      </c>
      <c r="K213" s="10" t="str">
        <f t="shared" si="25"/>
        <v/>
      </c>
      <c r="L213" s="10" t="str">
        <f t="shared" si="26"/>
        <v/>
      </c>
      <c r="M213" s="10">
        <f t="shared" si="27"/>
        <v>3</v>
      </c>
      <c r="N213" s="10" t="str">
        <f t="shared" si="28"/>
        <v/>
      </c>
      <c r="O213" s="10" t="str">
        <f t="shared" si="29"/>
        <v/>
      </c>
      <c r="P213" s="10" t="str">
        <f t="shared" si="30"/>
        <v/>
      </c>
      <c r="Q213" s="10">
        <f t="shared" si="31"/>
        <v>4</v>
      </c>
    </row>
    <row r="214" spans="1:17" x14ac:dyDescent="0.3">
      <c r="A214" t="s">
        <v>5689</v>
      </c>
      <c r="B214" s="7">
        <v>46007</v>
      </c>
      <c r="C214" s="14">
        <v>46007.045011574082</v>
      </c>
      <c r="D214" t="s">
        <v>5484</v>
      </c>
      <c r="E214" t="s">
        <v>5466</v>
      </c>
      <c r="F214">
        <v>107486.09</v>
      </c>
      <c r="G214" t="s">
        <v>5462</v>
      </c>
      <c r="H214" t="s">
        <v>5523</v>
      </c>
      <c r="I214" t="s">
        <v>5523</v>
      </c>
      <c r="J214" s="10">
        <f t="shared" si="24"/>
        <v>1</v>
      </c>
      <c r="K214" s="10" t="str">
        <f t="shared" si="25"/>
        <v>FLAG</v>
      </c>
      <c r="L214" s="10" t="str">
        <f t="shared" si="26"/>
        <v>FLAG</v>
      </c>
      <c r="M214" s="10">
        <f t="shared" si="27"/>
        <v>0</v>
      </c>
      <c r="N214" s="10" t="str">
        <f t="shared" si="28"/>
        <v/>
      </c>
      <c r="O214" s="10" t="str">
        <f t="shared" si="29"/>
        <v/>
      </c>
      <c r="P214" s="10" t="str">
        <f t="shared" si="30"/>
        <v/>
      </c>
      <c r="Q214" s="10">
        <f t="shared" si="31"/>
        <v>1</v>
      </c>
    </row>
    <row r="215" spans="1:17" x14ac:dyDescent="0.3">
      <c r="A215" t="s">
        <v>5690</v>
      </c>
      <c r="B215" s="7">
        <v>45930</v>
      </c>
      <c r="C215" s="14">
        <v>45930.705138888887</v>
      </c>
      <c r="D215" t="s">
        <v>5460</v>
      </c>
      <c r="E215" t="s">
        <v>5474</v>
      </c>
      <c r="F215">
        <v>19425.3</v>
      </c>
      <c r="G215" t="s">
        <v>5479</v>
      </c>
      <c r="H215" t="s">
        <v>1549</v>
      </c>
      <c r="I215" t="s">
        <v>5463</v>
      </c>
      <c r="J215" s="10">
        <f t="shared" si="24"/>
        <v>16</v>
      </c>
      <c r="K215" s="10" t="str">
        <f t="shared" si="25"/>
        <v/>
      </c>
      <c r="L215" s="10" t="str">
        <f t="shared" si="26"/>
        <v/>
      </c>
      <c r="M215" s="10">
        <f t="shared" si="27"/>
        <v>0</v>
      </c>
      <c r="N215" s="10" t="str">
        <f t="shared" si="28"/>
        <v/>
      </c>
      <c r="O215" s="10" t="str">
        <f t="shared" si="29"/>
        <v/>
      </c>
      <c r="P215" s="10" t="str">
        <f t="shared" si="30"/>
        <v/>
      </c>
      <c r="Q215" s="10">
        <f t="shared" si="31"/>
        <v>1</v>
      </c>
    </row>
    <row r="216" spans="1:17" x14ac:dyDescent="0.3">
      <c r="A216" t="s">
        <v>5691</v>
      </c>
      <c r="B216" s="7">
        <v>45936</v>
      </c>
      <c r="C216" s="14">
        <v>45939.520972222221</v>
      </c>
      <c r="D216" t="s">
        <v>5460</v>
      </c>
      <c r="E216" t="s">
        <v>5471</v>
      </c>
      <c r="F216">
        <v>75031.11</v>
      </c>
      <c r="G216" t="s">
        <v>5494</v>
      </c>
      <c r="H216" t="s">
        <v>1549</v>
      </c>
      <c r="I216" t="s">
        <v>5463</v>
      </c>
      <c r="J216" s="10">
        <f t="shared" si="24"/>
        <v>12</v>
      </c>
      <c r="K216" s="10" t="str">
        <f t="shared" si="25"/>
        <v/>
      </c>
      <c r="L216" s="10" t="str">
        <f t="shared" si="26"/>
        <v/>
      </c>
      <c r="M216" s="10">
        <f t="shared" si="27"/>
        <v>3</v>
      </c>
      <c r="N216" s="10" t="str">
        <f t="shared" si="28"/>
        <v/>
      </c>
      <c r="O216" s="10" t="str">
        <f t="shared" si="29"/>
        <v/>
      </c>
      <c r="P216" s="10" t="str">
        <f t="shared" si="30"/>
        <v/>
      </c>
      <c r="Q216" s="10">
        <f t="shared" si="31"/>
        <v>7</v>
      </c>
    </row>
    <row r="217" spans="1:17" x14ac:dyDescent="0.3">
      <c r="A217" t="s">
        <v>5692</v>
      </c>
      <c r="B217" s="7">
        <v>45958</v>
      </c>
      <c r="C217" s="14">
        <v>45961.434537037043</v>
      </c>
      <c r="D217" t="s">
        <v>5461</v>
      </c>
      <c r="E217" t="s">
        <v>5466</v>
      </c>
      <c r="F217">
        <v>11336.3</v>
      </c>
      <c r="G217" t="s">
        <v>5479</v>
      </c>
      <c r="H217" t="s">
        <v>1549</v>
      </c>
      <c r="I217" t="s">
        <v>5463</v>
      </c>
      <c r="J217" s="10">
        <f t="shared" si="24"/>
        <v>10</v>
      </c>
      <c r="K217" s="10" t="str">
        <f t="shared" si="25"/>
        <v/>
      </c>
      <c r="L217" s="10" t="str">
        <f t="shared" si="26"/>
        <v/>
      </c>
      <c r="M217" s="10">
        <f t="shared" si="27"/>
        <v>3</v>
      </c>
      <c r="N217" s="10" t="str">
        <f t="shared" si="28"/>
        <v/>
      </c>
      <c r="O217" s="10" t="str">
        <f t="shared" si="29"/>
        <v/>
      </c>
      <c r="P217" s="10" t="str">
        <f t="shared" si="30"/>
        <v/>
      </c>
      <c r="Q217" s="10">
        <f t="shared" si="31"/>
        <v>1</v>
      </c>
    </row>
    <row r="218" spans="1:17" x14ac:dyDescent="0.3">
      <c r="A218" t="s">
        <v>5693</v>
      </c>
      <c r="B218" s="7">
        <v>46016</v>
      </c>
      <c r="C218" s="14">
        <v>46019.533726851849</v>
      </c>
      <c r="D218" t="s">
        <v>5461</v>
      </c>
      <c r="E218" t="s">
        <v>5468</v>
      </c>
      <c r="F218">
        <v>35061.67</v>
      </c>
      <c r="G218" t="s">
        <v>5472</v>
      </c>
      <c r="H218" t="s">
        <v>1552</v>
      </c>
      <c r="I218" t="s">
        <v>5463</v>
      </c>
      <c r="J218" s="10">
        <f t="shared" si="24"/>
        <v>12</v>
      </c>
      <c r="K218" s="10" t="str">
        <f t="shared" si="25"/>
        <v/>
      </c>
      <c r="L218" s="10" t="str">
        <f t="shared" si="26"/>
        <v/>
      </c>
      <c r="M218" s="10">
        <f t="shared" si="27"/>
        <v>3</v>
      </c>
      <c r="N218" s="10" t="str">
        <f t="shared" si="28"/>
        <v/>
      </c>
      <c r="O218" s="10" t="str">
        <f t="shared" si="29"/>
        <v/>
      </c>
      <c r="P218" s="10" t="str">
        <f t="shared" si="30"/>
        <v/>
      </c>
      <c r="Q218" s="10">
        <f t="shared" si="31"/>
        <v>3</v>
      </c>
    </row>
    <row r="219" spans="1:17" x14ac:dyDescent="0.3">
      <c r="A219" t="s">
        <v>5694</v>
      </c>
      <c r="B219" s="7">
        <v>45834</v>
      </c>
      <c r="C219" s="14">
        <v>45837.421990740739</v>
      </c>
      <c r="D219" t="s">
        <v>5460</v>
      </c>
      <c r="E219" t="s">
        <v>5466</v>
      </c>
      <c r="F219">
        <v>63150.87</v>
      </c>
      <c r="G219" t="s">
        <v>5462</v>
      </c>
      <c r="H219" t="s">
        <v>1552</v>
      </c>
      <c r="I219" t="s">
        <v>5463</v>
      </c>
      <c r="J219" s="10">
        <f t="shared" si="24"/>
        <v>10</v>
      </c>
      <c r="K219" s="10" t="str">
        <f t="shared" si="25"/>
        <v/>
      </c>
      <c r="L219" s="10" t="str">
        <f t="shared" si="26"/>
        <v/>
      </c>
      <c r="M219" s="10">
        <f t="shared" si="27"/>
        <v>3</v>
      </c>
      <c r="N219" s="10" t="str">
        <f t="shared" si="28"/>
        <v/>
      </c>
      <c r="O219" s="10" t="str">
        <f t="shared" si="29"/>
        <v/>
      </c>
      <c r="P219" s="10" t="str">
        <f t="shared" si="30"/>
        <v/>
      </c>
      <c r="Q219" s="10">
        <f t="shared" si="31"/>
        <v>6</v>
      </c>
    </row>
    <row r="220" spans="1:17" x14ac:dyDescent="0.3">
      <c r="A220" t="s">
        <v>5695</v>
      </c>
      <c r="B220" s="7">
        <v>45988</v>
      </c>
      <c r="C220" s="14">
        <v>45988.666550925933</v>
      </c>
      <c r="D220" t="s">
        <v>5490</v>
      </c>
      <c r="E220" t="s">
        <v>5466</v>
      </c>
      <c r="F220">
        <v>6902.35</v>
      </c>
      <c r="G220" t="s">
        <v>5462</v>
      </c>
      <c r="H220" t="s">
        <v>1552</v>
      </c>
      <c r="I220" t="s">
        <v>5463</v>
      </c>
      <c r="J220" s="10">
        <f t="shared" si="24"/>
        <v>15</v>
      </c>
      <c r="K220" s="10" t="str">
        <f t="shared" si="25"/>
        <v/>
      </c>
      <c r="L220" s="10" t="str">
        <f t="shared" si="26"/>
        <v/>
      </c>
      <c r="M220" s="10">
        <f t="shared" si="27"/>
        <v>0</v>
      </c>
      <c r="N220" s="10" t="str">
        <f t="shared" si="28"/>
        <v/>
      </c>
      <c r="O220" s="10" t="str">
        <f t="shared" si="29"/>
        <v/>
      </c>
      <c r="P220" s="10" t="str">
        <f t="shared" si="30"/>
        <v/>
      </c>
      <c r="Q220" s="10">
        <f t="shared" si="31"/>
        <v>6</v>
      </c>
    </row>
    <row r="221" spans="1:17" x14ac:dyDescent="0.3">
      <c r="A221" t="s">
        <v>5696</v>
      </c>
      <c r="B221" s="7">
        <v>46013</v>
      </c>
      <c r="C221" s="14">
        <v>46016.617546296293</v>
      </c>
      <c r="D221" t="s">
        <v>5468</v>
      </c>
      <c r="E221" t="s">
        <v>5490</v>
      </c>
      <c r="F221">
        <v>7072.81</v>
      </c>
      <c r="G221" t="s">
        <v>5462</v>
      </c>
      <c r="H221" t="s">
        <v>1552</v>
      </c>
      <c r="I221" t="s">
        <v>5463</v>
      </c>
      <c r="J221" s="10">
        <f t="shared" si="24"/>
        <v>14</v>
      </c>
      <c r="K221" s="10" t="str">
        <f t="shared" si="25"/>
        <v/>
      </c>
      <c r="L221" s="10" t="str">
        <f t="shared" si="26"/>
        <v/>
      </c>
      <c r="M221" s="10">
        <f t="shared" si="27"/>
        <v>3</v>
      </c>
      <c r="N221" s="10" t="str">
        <f t="shared" si="28"/>
        <v/>
      </c>
      <c r="O221" s="10" t="str">
        <f t="shared" si="29"/>
        <v/>
      </c>
      <c r="P221" s="10" t="str">
        <f t="shared" si="30"/>
        <v/>
      </c>
      <c r="Q221" s="10">
        <f t="shared" si="31"/>
        <v>7</v>
      </c>
    </row>
    <row r="222" spans="1:17" x14ac:dyDescent="0.3">
      <c r="A222" t="s">
        <v>5697</v>
      </c>
      <c r="B222" s="7">
        <v>45943</v>
      </c>
      <c r="C222" s="14">
        <v>45945.42291666667</v>
      </c>
      <c r="D222" t="s">
        <v>5490</v>
      </c>
      <c r="E222" t="s">
        <v>5478</v>
      </c>
      <c r="F222">
        <v>30145.02</v>
      </c>
      <c r="G222" t="s">
        <v>5462</v>
      </c>
      <c r="H222" t="s">
        <v>1549</v>
      </c>
      <c r="I222" t="s">
        <v>5463</v>
      </c>
      <c r="J222" s="10">
        <f t="shared" si="24"/>
        <v>10</v>
      </c>
      <c r="K222" s="10" t="str">
        <f t="shared" si="25"/>
        <v/>
      </c>
      <c r="L222" s="10" t="str">
        <f t="shared" si="26"/>
        <v/>
      </c>
      <c r="M222" s="10">
        <f t="shared" si="27"/>
        <v>2</v>
      </c>
      <c r="N222" s="10" t="str">
        <f t="shared" si="28"/>
        <v/>
      </c>
      <c r="O222" s="10" t="str">
        <f t="shared" si="29"/>
        <v/>
      </c>
      <c r="P222" s="10" t="str">
        <f t="shared" si="30"/>
        <v/>
      </c>
      <c r="Q222" s="10">
        <f t="shared" si="31"/>
        <v>3</v>
      </c>
    </row>
    <row r="223" spans="1:17" x14ac:dyDescent="0.3">
      <c r="A223" t="s">
        <v>5698</v>
      </c>
      <c r="B223" s="7">
        <v>46105</v>
      </c>
      <c r="C223" s="14">
        <v>46107.474965277783</v>
      </c>
      <c r="D223" t="s">
        <v>5490</v>
      </c>
      <c r="E223" t="s">
        <v>5461</v>
      </c>
      <c r="F223">
        <v>43324.23</v>
      </c>
      <c r="G223" t="s">
        <v>5472</v>
      </c>
      <c r="H223" t="s">
        <v>1552</v>
      </c>
      <c r="I223" t="s">
        <v>5463</v>
      </c>
      <c r="J223" s="10">
        <f t="shared" si="24"/>
        <v>11</v>
      </c>
      <c r="K223" s="10" t="str">
        <f t="shared" si="25"/>
        <v/>
      </c>
      <c r="L223" s="10" t="str">
        <f t="shared" si="26"/>
        <v/>
      </c>
      <c r="M223" s="10">
        <f t="shared" si="27"/>
        <v>2</v>
      </c>
      <c r="N223" s="10" t="str">
        <f t="shared" si="28"/>
        <v/>
      </c>
      <c r="O223" s="10" t="str">
        <f t="shared" si="29"/>
        <v/>
      </c>
      <c r="P223" s="10" t="str">
        <f t="shared" si="30"/>
        <v/>
      </c>
      <c r="Q223" s="10">
        <f t="shared" si="31"/>
        <v>4</v>
      </c>
    </row>
    <row r="224" spans="1:17" x14ac:dyDescent="0.3">
      <c r="A224" t="s">
        <v>5699</v>
      </c>
      <c r="B224" s="7">
        <v>45797</v>
      </c>
      <c r="C224" s="14">
        <v>45800.420601851853</v>
      </c>
      <c r="D224" t="s">
        <v>5490</v>
      </c>
      <c r="E224" t="s">
        <v>5478</v>
      </c>
      <c r="F224">
        <v>40433.5</v>
      </c>
      <c r="G224" t="s">
        <v>5476</v>
      </c>
      <c r="H224" t="s">
        <v>1552</v>
      </c>
      <c r="I224" t="s">
        <v>5463</v>
      </c>
      <c r="J224" s="10">
        <f t="shared" si="24"/>
        <v>10</v>
      </c>
      <c r="K224" s="10" t="str">
        <f t="shared" si="25"/>
        <v/>
      </c>
      <c r="L224" s="10" t="str">
        <f t="shared" si="26"/>
        <v/>
      </c>
      <c r="M224" s="10">
        <f t="shared" si="27"/>
        <v>3</v>
      </c>
      <c r="N224" s="10" t="str">
        <f t="shared" si="28"/>
        <v/>
      </c>
      <c r="O224" s="10" t="str">
        <f t="shared" si="29"/>
        <v/>
      </c>
      <c r="P224" s="10" t="str">
        <f t="shared" si="30"/>
        <v/>
      </c>
      <c r="Q224" s="10">
        <f t="shared" si="31"/>
        <v>4</v>
      </c>
    </row>
    <row r="225" spans="1:17" x14ac:dyDescent="0.3">
      <c r="A225" t="s">
        <v>5700</v>
      </c>
      <c r="B225" s="7">
        <v>45873</v>
      </c>
      <c r="C225" s="14">
        <v>45874.5390162037</v>
      </c>
      <c r="D225" t="s">
        <v>5460</v>
      </c>
      <c r="E225" t="s">
        <v>5486</v>
      </c>
      <c r="F225">
        <v>66587.86</v>
      </c>
      <c r="G225" t="s">
        <v>5479</v>
      </c>
      <c r="H225" t="s">
        <v>1552</v>
      </c>
      <c r="I225" t="s">
        <v>5463</v>
      </c>
      <c r="J225" s="10">
        <f t="shared" si="24"/>
        <v>12</v>
      </c>
      <c r="K225" s="10" t="str">
        <f t="shared" si="25"/>
        <v/>
      </c>
      <c r="L225" s="10" t="str">
        <f t="shared" si="26"/>
        <v/>
      </c>
      <c r="M225" s="10">
        <f t="shared" si="27"/>
        <v>1</v>
      </c>
      <c r="N225" s="10" t="str">
        <f t="shared" si="28"/>
        <v/>
      </c>
      <c r="O225" s="10" t="str">
        <f t="shared" si="29"/>
        <v/>
      </c>
      <c r="P225" s="10" t="str">
        <f t="shared" si="30"/>
        <v/>
      </c>
      <c r="Q225" s="10">
        <f t="shared" si="31"/>
        <v>6</v>
      </c>
    </row>
    <row r="226" spans="1:17" x14ac:dyDescent="0.3">
      <c r="A226" t="s">
        <v>5701</v>
      </c>
      <c r="B226" s="7">
        <v>46110</v>
      </c>
      <c r="C226" s="14">
        <v>46153.508958333332</v>
      </c>
      <c r="D226" t="s">
        <v>5474</v>
      </c>
      <c r="E226" t="s">
        <v>5471</v>
      </c>
      <c r="F226">
        <v>750000</v>
      </c>
      <c r="G226" t="s">
        <v>5605</v>
      </c>
      <c r="H226" t="s">
        <v>5523</v>
      </c>
      <c r="I226" t="s">
        <v>5523</v>
      </c>
      <c r="J226" s="10">
        <f t="shared" si="24"/>
        <v>12</v>
      </c>
      <c r="K226" s="10" t="str">
        <f t="shared" si="25"/>
        <v/>
      </c>
      <c r="L226" s="10" t="str">
        <f t="shared" si="26"/>
        <v>FLAG</v>
      </c>
      <c r="M226" s="10">
        <f t="shared" si="27"/>
        <v>43</v>
      </c>
      <c r="N226" s="10" t="str">
        <f t="shared" si="28"/>
        <v>FLAG</v>
      </c>
      <c r="O226" s="10" t="str">
        <f t="shared" si="29"/>
        <v>FLAG</v>
      </c>
      <c r="P226" s="10" t="str">
        <f t="shared" si="30"/>
        <v/>
      </c>
      <c r="Q226" s="10">
        <f t="shared" si="31"/>
        <v>7</v>
      </c>
    </row>
    <row r="227" spans="1:17" x14ac:dyDescent="0.3">
      <c r="A227" t="s">
        <v>5702</v>
      </c>
      <c r="B227" s="7">
        <v>45913</v>
      </c>
      <c r="C227" s="14">
        <v>45913.48777777778</v>
      </c>
      <c r="D227" t="s">
        <v>5468</v>
      </c>
      <c r="E227" t="s">
        <v>5484</v>
      </c>
      <c r="F227">
        <v>68944.17</v>
      </c>
      <c r="G227" t="s">
        <v>5494</v>
      </c>
      <c r="H227" t="s">
        <v>1549</v>
      </c>
      <c r="I227" t="s">
        <v>5463</v>
      </c>
      <c r="J227" s="10">
        <f t="shared" si="24"/>
        <v>11</v>
      </c>
      <c r="K227" s="10" t="str">
        <f t="shared" si="25"/>
        <v/>
      </c>
      <c r="L227" s="10" t="str">
        <f t="shared" si="26"/>
        <v/>
      </c>
      <c r="M227" s="10">
        <f t="shared" si="27"/>
        <v>0</v>
      </c>
      <c r="N227" s="10" t="str">
        <f t="shared" si="28"/>
        <v/>
      </c>
      <c r="O227" s="10" t="str">
        <f t="shared" si="29"/>
        <v/>
      </c>
      <c r="P227" s="10" t="str">
        <f t="shared" si="30"/>
        <v/>
      </c>
      <c r="Q227" s="10">
        <f t="shared" si="31"/>
        <v>6</v>
      </c>
    </row>
    <row r="228" spans="1:17" x14ac:dyDescent="0.3">
      <c r="A228" t="s">
        <v>5703</v>
      </c>
      <c r="B228" s="7">
        <v>46007</v>
      </c>
      <c r="C228" s="14">
        <v>46009.404560185183</v>
      </c>
      <c r="D228" t="s">
        <v>5486</v>
      </c>
      <c r="E228" t="s">
        <v>5460</v>
      </c>
      <c r="F228">
        <v>25935.7</v>
      </c>
      <c r="G228" t="s">
        <v>5472</v>
      </c>
      <c r="H228" t="s">
        <v>1549</v>
      </c>
      <c r="I228" t="s">
        <v>5463</v>
      </c>
      <c r="J228" s="10">
        <f t="shared" si="24"/>
        <v>9</v>
      </c>
      <c r="K228" s="10" t="str">
        <f t="shared" si="25"/>
        <v/>
      </c>
      <c r="L228" s="10" t="str">
        <f t="shared" si="26"/>
        <v/>
      </c>
      <c r="M228" s="10">
        <f t="shared" si="27"/>
        <v>2</v>
      </c>
      <c r="N228" s="10" t="str">
        <f t="shared" si="28"/>
        <v/>
      </c>
      <c r="O228" s="10" t="str">
        <f t="shared" si="29"/>
        <v/>
      </c>
      <c r="P228" s="10" t="str">
        <f t="shared" si="30"/>
        <v/>
      </c>
      <c r="Q228" s="10">
        <f t="shared" si="31"/>
        <v>2</v>
      </c>
    </row>
    <row r="229" spans="1:17" x14ac:dyDescent="0.3">
      <c r="A229" t="s">
        <v>5704</v>
      </c>
      <c r="B229" s="7">
        <v>45988</v>
      </c>
      <c r="C229" s="14">
        <v>45991.467349537037</v>
      </c>
      <c r="D229" t="s">
        <v>5466</v>
      </c>
      <c r="E229" t="s">
        <v>5461</v>
      </c>
      <c r="F229">
        <v>45168.79</v>
      </c>
      <c r="G229" t="s">
        <v>5476</v>
      </c>
      <c r="H229" t="s">
        <v>1549</v>
      </c>
      <c r="I229" t="s">
        <v>5463</v>
      </c>
      <c r="J229" s="10">
        <f t="shared" si="24"/>
        <v>11</v>
      </c>
      <c r="K229" s="10" t="str">
        <f t="shared" si="25"/>
        <v/>
      </c>
      <c r="L229" s="10" t="str">
        <f t="shared" si="26"/>
        <v/>
      </c>
      <c r="M229" s="10">
        <f t="shared" si="27"/>
        <v>3</v>
      </c>
      <c r="N229" s="10" t="str">
        <f t="shared" si="28"/>
        <v/>
      </c>
      <c r="O229" s="10" t="str">
        <f t="shared" si="29"/>
        <v/>
      </c>
      <c r="P229" s="10" t="str">
        <f t="shared" si="30"/>
        <v/>
      </c>
      <c r="Q229" s="10">
        <f t="shared" si="31"/>
        <v>4</v>
      </c>
    </row>
    <row r="230" spans="1:17" x14ac:dyDescent="0.3">
      <c r="A230" t="s">
        <v>5705</v>
      </c>
      <c r="B230" s="7">
        <v>45829</v>
      </c>
      <c r="C230" s="14">
        <v>45831.727824074071</v>
      </c>
      <c r="D230" t="s">
        <v>5468</v>
      </c>
      <c r="E230" t="s">
        <v>5484</v>
      </c>
      <c r="F230">
        <v>16427.490000000002</v>
      </c>
      <c r="G230" t="s">
        <v>5469</v>
      </c>
      <c r="H230" t="s">
        <v>1552</v>
      </c>
      <c r="I230" t="s">
        <v>5463</v>
      </c>
      <c r="J230" s="10">
        <f t="shared" si="24"/>
        <v>17</v>
      </c>
      <c r="K230" s="10" t="str">
        <f t="shared" si="25"/>
        <v/>
      </c>
      <c r="L230" s="10" t="str">
        <f t="shared" si="26"/>
        <v/>
      </c>
      <c r="M230" s="10">
        <f t="shared" si="27"/>
        <v>2</v>
      </c>
      <c r="N230" s="10" t="str">
        <f t="shared" si="28"/>
        <v/>
      </c>
      <c r="O230" s="10" t="str">
        <f t="shared" si="29"/>
        <v/>
      </c>
      <c r="P230" s="10" t="str">
        <f t="shared" si="30"/>
        <v/>
      </c>
      <c r="Q230" s="10">
        <f t="shared" si="31"/>
        <v>1</v>
      </c>
    </row>
    <row r="231" spans="1:17" x14ac:dyDescent="0.3">
      <c r="A231" t="s">
        <v>5706</v>
      </c>
      <c r="B231" s="7">
        <v>45959</v>
      </c>
      <c r="C231" s="14">
        <v>45962.509131944447</v>
      </c>
      <c r="D231" t="s">
        <v>5460</v>
      </c>
      <c r="E231" t="s">
        <v>5474</v>
      </c>
      <c r="F231">
        <v>33018.730000000003</v>
      </c>
      <c r="G231" t="s">
        <v>5462</v>
      </c>
      <c r="H231" t="s">
        <v>1552</v>
      </c>
      <c r="I231" t="s">
        <v>5463</v>
      </c>
      <c r="J231" s="10">
        <f t="shared" si="24"/>
        <v>12</v>
      </c>
      <c r="K231" s="10" t="str">
        <f t="shared" si="25"/>
        <v/>
      </c>
      <c r="L231" s="10" t="str">
        <f t="shared" si="26"/>
        <v/>
      </c>
      <c r="M231" s="10">
        <f t="shared" si="27"/>
        <v>3</v>
      </c>
      <c r="N231" s="10" t="str">
        <f t="shared" si="28"/>
        <v/>
      </c>
      <c r="O231" s="10" t="str">
        <f t="shared" si="29"/>
        <v/>
      </c>
      <c r="P231" s="10" t="str">
        <f t="shared" si="30"/>
        <v/>
      </c>
      <c r="Q231" s="10">
        <f t="shared" si="31"/>
        <v>3</v>
      </c>
    </row>
    <row r="232" spans="1:17" x14ac:dyDescent="0.3">
      <c r="A232" t="s">
        <v>5707</v>
      </c>
      <c r="B232" s="7">
        <v>46053</v>
      </c>
      <c r="C232" s="14">
        <v>46055.436655092592</v>
      </c>
      <c r="D232" t="s">
        <v>5474</v>
      </c>
      <c r="E232" t="s">
        <v>5484</v>
      </c>
      <c r="F232">
        <v>2836.46</v>
      </c>
      <c r="G232" t="s">
        <v>5469</v>
      </c>
      <c r="H232" t="s">
        <v>1552</v>
      </c>
      <c r="I232" t="s">
        <v>5463</v>
      </c>
      <c r="J232" s="10">
        <f t="shared" si="24"/>
        <v>10</v>
      </c>
      <c r="K232" s="10" t="str">
        <f t="shared" si="25"/>
        <v/>
      </c>
      <c r="L232" s="10" t="str">
        <f t="shared" si="26"/>
        <v/>
      </c>
      <c r="M232" s="10">
        <f t="shared" si="27"/>
        <v>2</v>
      </c>
      <c r="N232" s="10" t="str">
        <f t="shared" si="28"/>
        <v/>
      </c>
      <c r="O232" s="10" t="str">
        <f t="shared" si="29"/>
        <v/>
      </c>
      <c r="P232" s="10" t="str">
        <f t="shared" si="30"/>
        <v/>
      </c>
      <c r="Q232" s="10">
        <f t="shared" si="31"/>
        <v>2</v>
      </c>
    </row>
    <row r="233" spans="1:17" x14ac:dyDescent="0.3">
      <c r="A233" t="s">
        <v>5708</v>
      </c>
      <c r="B233" s="7">
        <v>46011</v>
      </c>
      <c r="C233" s="14">
        <v>46013.480347222219</v>
      </c>
      <c r="D233" t="s">
        <v>5486</v>
      </c>
      <c r="E233" t="s">
        <v>5461</v>
      </c>
      <c r="F233">
        <v>32613.040000000001</v>
      </c>
      <c r="G233" t="s">
        <v>5476</v>
      </c>
      <c r="H233" t="s">
        <v>1549</v>
      </c>
      <c r="I233" t="s">
        <v>5463</v>
      </c>
      <c r="J233" s="10">
        <f t="shared" si="24"/>
        <v>11</v>
      </c>
      <c r="K233" s="10" t="str">
        <f t="shared" si="25"/>
        <v/>
      </c>
      <c r="L233" s="10" t="str">
        <f t="shared" si="26"/>
        <v/>
      </c>
      <c r="M233" s="10">
        <f t="shared" si="27"/>
        <v>2</v>
      </c>
      <c r="N233" s="10" t="str">
        <f t="shared" si="28"/>
        <v/>
      </c>
      <c r="O233" s="10" t="str">
        <f t="shared" si="29"/>
        <v/>
      </c>
      <c r="P233" s="10" t="str">
        <f t="shared" si="30"/>
        <v/>
      </c>
      <c r="Q233" s="10">
        <f t="shared" si="31"/>
        <v>3</v>
      </c>
    </row>
    <row r="234" spans="1:17" x14ac:dyDescent="0.3">
      <c r="A234" t="s">
        <v>5709</v>
      </c>
      <c r="B234" s="7">
        <v>45923</v>
      </c>
      <c r="C234" s="14">
        <v>45926.478194444448</v>
      </c>
      <c r="D234" t="s">
        <v>5468</v>
      </c>
      <c r="E234" t="s">
        <v>5478</v>
      </c>
      <c r="F234">
        <v>13368.94</v>
      </c>
      <c r="G234" t="s">
        <v>5476</v>
      </c>
      <c r="H234" t="s">
        <v>1552</v>
      </c>
      <c r="I234" t="s">
        <v>5463</v>
      </c>
      <c r="J234" s="10">
        <f t="shared" si="24"/>
        <v>11</v>
      </c>
      <c r="K234" s="10" t="str">
        <f t="shared" si="25"/>
        <v/>
      </c>
      <c r="L234" s="10" t="str">
        <f t="shared" si="26"/>
        <v/>
      </c>
      <c r="M234" s="10">
        <f t="shared" si="27"/>
        <v>3</v>
      </c>
      <c r="N234" s="10" t="str">
        <f t="shared" si="28"/>
        <v/>
      </c>
      <c r="O234" s="10" t="str">
        <f t="shared" si="29"/>
        <v/>
      </c>
      <c r="P234" s="10" t="str">
        <f t="shared" si="30"/>
        <v/>
      </c>
      <c r="Q234" s="10">
        <f t="shared" si="31"/>
        <v>1</v>
      </c>
    </row>
    <row r="235" spans="1:17" x14ac:dyDescent="0.3">
      <c r="A235" t="s">
        <v>5710</v>
      </c>
      <c r="B235" s="7">
        <v>45948</v>
      </c>
      <c r="C235" s="14">
        <v>45950.377638888887</v>
      </c>
      <c r="D235" t="s">
        <v>5461</v>
      </c>
      <c r="E235" t="s">
        <v>5490</v>
      </c>
      <c r="F235">
        <v>9891.9</v>
      </c>
      <c r="G235" t="s">
        <v>5469</v>
      </c>
      <c r="H235" t="s">
        <v>1549</v>
      </c>
      <c r="I235" t="s">
        <v>5463</v>
      </c>
      <c r="J235" s="10">
        <f t="shared" si="24"/>
        <v>9</v>
      </c>
      <c r="K235" s="10" t="str">
        <f t="shared" si="25"/>
        <v/>
      </c>
      <c r="L235" s="10" t="str">
        <f t="shared" si="26"/>
        <v/>
      </c>
      <c r="M235" s="10">
        <f t="shared" si="27"/>
        <v>2</v>
      </c>
      <c r="N235" s="10" t="str">
        <f t="shared" si="28"/>
        <v/>
      </c>
      <c r="O235" s="10" t="str">
        <f t="shared" si="29"/>
        <v/>
      </c>
      <c r="P235" s="10" t="str">
        <f t="shared" si="30"/>
        <v/>
      </c>
      <c r="Q235" s="10">
        <f t="shared" si="31"/>
        <v>9</v>
      </c>
    </row>
    <row r="236" spans="1:17" x14ac:dyDescent="0.3">
      <c r="A236" t="s">
        <v>5711</v>
      </c>
      <c r="B236" s="7">
        <v>45981</v>
      </c>
      <c r="C236" s="14">
        <v>45984.375127314823</v>
      </c>
      <c r="D236" t="s">
        <v>5471</v>
      </c>
      <c r="E236" t="s">
        <v>5490</v>
      </c>
      <c r="F236">
        <v>139942.82999999999</v>
      </c>
      <c r="G236" t="s">
        <v>5462</v>
      </c>
      <c r="H236" t="s">
        <v>1552</v>
      </c>
      <c r="I236" t="s">
        <v>5463</v>
      </c>
      <c r="J236" s="10">
        <f t="shared" si="24"/>
        <v>9</v>
      </c>
      <c r="K236" s="10" t="str">
        <f t="shared" si="25"/>
        <v/>
      </c>
      <c r="L236" s="10" t="str">
        <f t="shared" si="26"/>
        <v/>
      </c>
      <c r="M236" s="10">
        <f t="shared" si="27"/>
        <v>3</v>
      </c>
      <c r="N236" s="10" t="str">
        <f t="shared" si="28"/>
        <v/>
      </c>
      <c r="O236" s="10" t="str">
        <f t="shared" si="29"/>
        <v/>
      </c>
      <c r="P236" s="10" t="str">
        <f t="shared" si="30"/>
        <v/>
      </c>
      <c r="Q236" s="10">
        <f t="shared" si="31"/>
        <v>1</v>
      </c>
    </row>
    <row r="237" spans="1:17" x14ac:dyDescent="0.3">
      <c r="A237" t="s">
        <v>5712</v>
      </c>
      <c r="B237" s="7">
        <v>45875</v>
      </c>
      <c r="C237" s="14">
        <v>45875.552939814806</v>
      </c>
      <c r="D237" t="s">
        <v>5460</v>
      </c>
      <c r="E237" t="s">
        <v>5461</v>
      </c>
      <c r="F237">
        <v>88077.5</v>
      </c>
      <c r="G237" t="s">
        <v>5479</v>
      </c>
      <c r="H237" t="s">
        <v>1552</v>
      </c>
      <c r="I237" t="s">
        <v>5463</v>
      </c>
      <c r="J237" s="10">
        <f t="shared" si="24"/>
        <v>13</v>
      </c>
      <c r="K237" s="10" t="str">
        <f t="shared" si="25"/>
        <v/>
      </c>
      <c r="L237" s="10" t="str">
        <f t="shared" si="26"/>
        <v/>
      </c>
      <c r="M237" s="10">
        <f t="shared" si="27"/>
        <v>0</v>
      </c>
      <c r="N237" s="10" t="str">
        <f t="shared" si="28"/>
        <v/>
      </c>
      <c r="O237" s="10" t="str">
        <f t="shared" si="29"/>
        <v/>
      </c>
      <c r="P237" s="10" t="str">
        <f t="shared" si="30"/>
        <v/>
      </c>
      <c r="Q237" s="10">
        <f t="shared" si="31"/>
        <v>8</v>
      </c>
    </row>
    <row r="238" spans="1:17" x14ac:dyDescent="0.3">
      <c r="A238" t="s">
        <v>5713</v>
      </c>
      <c r="B238" s="7">
        <v>46077</v>
      </c>
      <c r="C238" s="14">
        <v>46077.529143518521</v>
      </c>
      <c r="D238" t="s">
        <v>5490</v>
      </c>
      <c r="E238" t="s">
        <v>5471</v>
      </c>
      <c r="F238">
        <v>28914.19</v>
      </c>
      <c r="G238" t="s">
        <v>5476</v>
      </c>
      <c r="H238" t="s">
        <v>1552</v>
      </c>
      <c r="I238" t="s">
        <v>5463</v>
      </c>
      <c r="J238" s="10">
        <f t="shared" si="24"/>
        <v>12</v>
      </c>
      <c r="K238" s="10" t="str">
        <f t="shared" si="25"/>
        <v/>
      </c>
      <c r="L238" s="10" t="str">
        <f t="shared" si="26"/>
        <v/>
      </c>
      <c r="M238" s="10">
        <f t="shared" si="27"/>
        <v>0</v>
      </c>
      <c r="N238" s="10" t="str">
        <f t="shared" si="28"/>
        <v/>
      </c>
      <c r="O238" s="10" t="str">
        <f t="shared" si="29"/>
        <v/>
      </c>
      <c r="P238" s="10" t="str">
        <f t="shared" si="30"/>
        <v/>
      </c>
      <c r="Q238" s="10">
        <f t="shared" si="31"/>
        <v>2</v>
      </c>
    </row>
    <row r="239" spans="1:17" x14ac:dyDescent="0.3">
      <c r="A239" t="s">
        <v>5714</v>
      </c>
      <c r="B239" s="7">
        <v>46081</v>
      </c>
      <c r="C239" s="14">
        <v>46082.690763888888</v>
      </c>
      <c r="D239" t="s">
        <v>5474</v>
      </c>
      <c r="E239" t="s">
        <v>5465</v>
      </c>
      <c r="F239">
        <v>69081.570000000007</v>
      </c>
      <c r="G239" t="s">
        <v>5472</v>
      </c>
      <c r="H239" t="s">
        <v>1549</v>
      </c>
      <c r="I239" t="s">
        <v>5463</v>
      </c>
      <c r="J239" s="10">
        <f t="shared" si="24"/>
        <v>16</v>
      </c>
      <c r="K239" s="10" t="str">
        <f t="shared" si="25"/>
        <v/>
      </c>
      <c r="L239" s="10" t="str">
        <f t="shared" si="26"/>
        <v/>
      </c>
      <c r="M239" s="10">
        <f t="shared" si="27"/>
        <v>1</v>
      </c>
      <c r="N239" s="10" t="str">
        <f t="shared" si="28"/>
        <v/>
      </c>
      <c r="O239" s="10" t="str">
        <f t="shared" si="29"/>
        <v/>
      </c>
      <c r="P239" s="10" t="str">
        <f t="shared" si="30"/>
        <v/>
      </c>
      <c r="Q239" s="10">
        <f t="shared" si="31"/>
        <v>6</v>
      </c>
    </row>
    <row r="240" spans="1:17" x14ac:dyDescent="0.3">
      <c r="A240" t="s">
        <v>5715</v>
      </c>
      <c r="B240" s="7">
        <v>46092</v>
      </c>
      <c r="C240" s="14">
        <v>46093.629583333342</v>
      </c>
      <c r="D240" t="s">
        <v>5486</v>
      </c>
      <c r="E240" t="s">
        <v>5460</v>
      </c>
      <c r="F240">
        <v>25287.599999999999</v>
      </c>
      <c r="G240" t="s">
        <v>5479</v>
      </c>
      <c r="H240" t="s">
        <v>1549</v>
      </c>
      <c r="I240" t="s">
        <v>5463</v>
      </c>
      <c r="J240" s="10">
        <f t="shared" si="24"/>
        <v>15</v>
      </c>
      <c r="K240" s="10" t="str">
        <f t="shared" si="25"/>
        <v/>
      </c>
      <c r="L240" s="10" t="str">
        <f t="shared" si="26"/>
        <v/>
      </c>
      <c r="M240" s="10">
        <f t="shared" si="27"/>
        <v>1</v>
      </c>
      <c r="N240" s="10" t="str">
        <f t="shared" si="28"/>
        <v/>
      </c>
      <c r="O240" s="10" t="str">
        <f t="shared" si="29"/>
        <v/>
      </c>
      <c r="P240" s="10" t="str">
        <f t="shared" si="30"/>
        <v/>
      </c>
      <c r="Q240" s="10">
        <f t="shared" si="31"/>
        <v>2</v>
      </c>
    </row>
    <row r="241" spans="1:17" x14ac:dyDescent="0.3">
      <c r="A241" t="s">
        <v>5716</v>
      </c>
      <c r="B241" s="7">
        <v>46030</v>
      </c>
      <c r="C241" s="14">
        <v>46032.67</v>
      </c>
      <c r="D241" t="s">
        <v>5468</v>
      </c>
      <c r="E241" t="s">
        <v>5486</v>
      </c>
      <c r="F241">
        <v>102340.36</v>
      </c>
      <c r="G241" t="s">
        <v>5494</v>
      </c>
      <c r="H241" t="s">
        <v>1549</v>
      </c>
      <c r="I241" t="s">
        <v>5463</v>
      </c>
      <c r="J241" s="10">
        <f t="shared" si="24"/>
        <v>16</v>
      </c>
      <c r="K241" s="10" t="str">
        <f t="shared" si="25"/>
        <v/>
      </c>
      <c r="L241" s="10" t="str">
        <f t="shared" si="26"/>
        <v/>
      </c>
      <c r="M241" s="10">
        <f t="shared" si="27"/>
        <v>2</v>
      </c>
      <c r="N241" s="10" t="str">
        <f t="shared" si="28"/>
        <v/>
      </c>
      <c r="O241" s="10" t="str">
        <f t="shared" si="29"/>
        <v/>
      </c>
      <c r="P241" s="10" t="str">
        <f t="shared" si="30"/>
        <v/>
      </c>
      <c r="Q241" s="10">
        <f t="shared" si="31"/>
        <v>1</v>
      </c>
    </row>
    <row r="242" spans="1:17" x14ac:dyDescent="0.3">
      <c r="A242" t="s">
        <v>5717</v>
      </c>
      <c r="B242" s="7">
        <v>46058</v>
      </c>
      <c r="C242" s="14">
        <v>46058.48133101852</v>
      </c>
      <c r="D242" t="s">
        <v>5471</v>
      </c>
      <c r="E242" t="s">
        <v>5465</v>
      </c>
      <c r="F242">
        <v>13696.49</v>
      </c>
      <c r="G242" t="s">
        <v>5469</v>
      </c>
      <c r="H242" t="s">
        <v>1549</v>
      </c>
      <c r="I242" t="s">
        <v>5463</v>
      </c>
      <c r="J242" s="10">
        <f t="shared" si="24"/>
        <v>11</v>
      </c>
      <c r="K242" s="10" t="str">
        <f t="shared" si="25"/>
        <v/>
      </c>
      <c r="L242" s="10" t="str">
        <f t="shared" si="26"/>
        <v/>
      </c>
      <c r="M242" s="10">
        <f t="shared" si="27"/>
        <v>0</v>
      </c>
      <c r="N242" s="10" t="str">
        <f t="shared" si="28"/>
        <v/>
      </c>
      <c r="O242" s="10" t="str">
        <f t="shared" si="29"/>
        <v/>
      </c>
      <c r="P242" s="10" t="str">
        <f t="shared" si="30"/>
        <v/>
      </c>
      <c r="Q242" s="10">
        <f t="shared" si="31"/>
        <v>1</v>
      </c>
    </row>
    <row r="243" spans="1:17" x14ac:dyDescent="0.3">
      <c r="A243" t="s">
        <v>5718</v>
      </c>
      <c r="B243" s="7">
        <v>45757</v>
      </c>
      <c r="C243" s="14">
        <v>45759.693726851852</v>
      </c>
      <c r="D243" t="s">
        <v>5474</v>
      </c>
      <c r="E243" t="s">
        <v>5484</v>
      </c>
      <c r="F243">
        <v>4165.66</v>
      </c>
      <c r="G243" t="s">
        <v>5479</v>
      </c>
      <c r="H243" t="s">
        <v>1549</v>
      </c>
      <c r="I243" t="s">
        <v>5463</v>
      </c>
      <c r="J243" s="10">
        <f t="shared" si="24"/>
        <v>16</v>
      </c>
      <c r="K243" s="10" t="str">
        <f t="shared" si="25"/>
        <v/>
      </c>
      <c r="L243" s="10" t="str">
        <f t="shared" si="26"/>
        <v/>
      </c>
      <c r="M243" s="10">
        <f t="shared" si="27"/>
        <v>2</v>
      </c>
      <c r="N243" s="10" t="str">
        <f t="shared" si="28"/>
        <v/>
      </c>
      <c r="O243" s="10" t="str">
        <f t="shared" si="29"/>
        <v/>
      </c>
      <c r="P243" s="10" t="str">
        <f t="shared" si="30"/>
        <v/>
      </c>
      <c r="Q243" s="10">
        <f t="shared" si="31"/>
        <v>4</v>
      </c>
    </row>
    <row r="244" spans="1:17" x14ac:dyDescent="0.3">
      <c r="A244" t="s">
        <v>5719</v>
      </c>
      <c r="B244" s="7">
        <v>45897</v>
      </c>
      <c r="C244" s="14">
        <v>45897.799907407411</v>
      </c>
      <c r="D244" t="s">
        <v>5486</v>
      </c>
      <c r="E244" t="s">
        <v>5484</v>
      </c>
      <c r="F244">
        <v>242177.21</v>
      </c>
      <c r="G244" t="s">
        <v>5462</v>
      </c>
      <c r="H244" t="s">
        <v>1552</v>
      </c>
      <c r="I244" t="s">
        <v>5463</v>
      </c>
      <c r="J244" s="10">
        <f t="shared" si="24"/>
        <v>19</v>
      </c>
      <c r="K244" s="10" t="str">
        <f t="shared" si="25"/>
        <v/>
      </c>
      <c r="L244" s="10" t="str">
        <f t="shared" si="26"/>
        <v/>
      </c>
      <c r="M244" s="10">
        <f t="shared" si="27"/>
        <v>0</v>
      </c>
      <c r="N244" s="10" t="str">
        <f t="shared" si="28"/>
        <v/>
      </c>
      <c r="O244" s="10" t="str">
        <f t="shared" si="29"/>
        <v/>
      </c>
      <c r="P244" s="10" t="str">
        <f t="shared" si="30"/>
        <v/>
      </c>
      <c r="Q244" s="10">
        <f t="shared" si="31"/>
        <v>2</v>
      </c>
    </row>
    <row r="245" spans="1:17" x14ac:dyDescent="0.3">
      <c r="A245" t="s">
        <v>5720</v>
      </c>
      <c r="B245" s="7">
        <v>45958</v>
      </c>
      <c r="C245" s="14">
        <v>45959.828020833331</v>
      </c>
      <c r="D245" t="s">
        <v>5460</v>
      </c>
      <c r="E245" t="s">
        <v>5484</v>
      </c>
      <c r="F245">
        <v>27720.27</v>
      </c>
      <c r="G245" t="s">
        <v>5472</v>
      </c>
      <c r="H245" t="s">
        <v>1552</v>
      </c>
      <c r="I245" t="s">
        <v>5463</v>
      </c>
      <c r="J245" s="10">
        <f t="shared" si="24"/>
        <v>19</v>
      </c>
      <c r="K245" s="10" t="str">
        <f t="shared" si="25"/>
        <v/>
      </c>
      <c r="L245" s="10" t="str">
        <f t="shared" si="26"/>
        <v/>
      </c>
      <c r="M245" s="10">
        <f t="shared" si="27"/>
        <v>1</v>
      </c>
      <c r="N245" s="10" t="str">
        <f t="shared" si="28"/>
        <v/>
      </c>
      <c r="O245" s="10" t="str">
        <f t="shared" si="29"/>
        <v/>
      </c>
      <c r="P245" s="10" t="str">
        <f t="shared" si="30"/>
        <v/>
      </c>
      <c r="Q245" s="10">
        <f t="shared" si="31"/>
        <v>2</v>
      </c>
    </row>
    <row r="246" spans="1:17" x14ac:dyDescent="0.3">
      <c r="A246" t="s">
        <v>5721</v>
      </c>
      <c r="B246" s="7">
        <v>45768</v>
      </c>
      <c r="C246" s="14">
        <v>45770.802893518521</v>
      </c>
      <c r="D246" t="s">
        <v>5461</v>
      </c>
      <c r="E246" t="s">
        <v>5490</v>
      </c>
      <c r="F246">
        <v>13676.86</v>
      </c>
      <c r="G246" t="s">
        <v>5469</v>
      </c>
      <c r="H246" t="s">
        <v>1549</v>
      </c>
      <c r="I246" t="s">
        <v>5463</v>
      </c>
      <c r="J246" s="10">
        <f t="shared" si="24"/>
        <v>19</v>
      </c>
      <c r="K246" s="10" t="str">
        <f t="shared" si="25"/>
        <v/>
      </c>
      <c r="L246" s="10" t="str">
        <f t="shared" si="26"/>
        <v/>
      </c>
      <c r="M246" s="10">
        <f t="shared" si="27"/>
        <v>2</v>
      </c>
      <c r="N246" s="10" t="str">
        <f t="shared" si="28"/>
        <v/>
      </c>
      <c r="O246" s="10" t="str">
        <f t="shared" si="29"/>
        <v/>
      </c>
      <c r="P246" s="10" t="str">
        <f t="shared" si="30"/>
        <v/>
      </c>
      <c r="Q246" s="10">
        <f t="shared" si="31"/>
        <v>1</v>
      </c>
    </row>
    <row r="247" spans="1:17" x14ac:dyDescent="0.3">
      <c r="A247" t="s">
        <v>5722</v>
      </c>
      <c r="B247" s="7">
        <v>46106</v>
      </c>
      <c r="C247" s="14">
        <v>46146.396284722221</v>
      </c>
      <c r="D247" t="s">
        <v>5474</v>
      </c>
      <c r="E247" t="s">
        <v>5471</v>
      </c>
      <c r="F247">
        <v>500000</v>
      </c>
      <c r="G247" t="s">
        <v>5605</v>
      </c>
      <c r="H247" t="s">
        <v>1549</v>
      </c>
      <c r="I247" t="s">
        <v>5463</v>
      </c>
      <c r="J247" s="10">
        <f t="shared" si="24"/>
        <v>9</v>
      </c>
      <c r="K247" s="10" t="str">
        <f t="shared" si="25"/>
        <v/>
      </c>
      <c r="L247" s="10" t="str">
        <f t="shared" si="26"/>
        <v/>
      </c>
      <c r="M247" s="10">
        <f t="shared" si="27"/>
        <v>40</v>
      </c>
      <c r="N247" s="10" t="str">
        <f t="shared" si="28"/>
        <v>FLAG</v>
      </c>
      <c r="O247" s="10" t="str">
        <f t="shared" si="29"/>
        <v>FLAG</v>
      </c>
      <c r="P247" s="10" t="str">
        <f t="shared" si="30"/>
        <v/>
      </c>
      <c r="Q247" s="10">
        <f t="shared" si="31"/>
        <v>5</v>
      </c>
    </row>
    <row r="248" spans="1:17" x14ac:dyDescent="0.3">
      <c r="A248" t="s">
        <v>5723</v>
      </c>
      <c r="B248" s="7">
        <v>46025</v>
      </c>
      <c r="C248" s="14">
        <v>46025.603078703702</v>
      </c>
      <c r="D248" t="s">
        <v>5465</v>
      </c>
      <c r="E248" t="s">
        <v>5484</v>
      </c>
      <c r="F248">
        <v>35878.74</v>
      </c>
      <c r="G248" t="s">
        <v>5479</v>
      </c>
      <c r="H248" t="s">
        <v>1549</v>
      </c>
      <c r="I248" t="s">
        <v>5463</v>
      </c>
      <c r="J248" s="10">
        <f t="shared" si="24"/>
        <v>14</v>
      </c>
      <c r="K248" s="10" t="str">
        <f t="shared" si="25"/>
        <v/>
      </c>
      <c r="L248" s="10" t="str">
        <f t="shared" si="26"/>
        <v/>
      </c>
      <c r="M248" s="10">
        <f t="shared" si="27"/>
        <v>0</v>
      </c>
      <c r="N248" s="10" t="str">
        <f t="shared" si="28"/>
        <v/>
      </c>
      <c r="O248" s="10" t="str">
        <f t="shared" si="29"/>
        <v/>
      </c>
      <c r="P248" s="10" t="str">
        <f t="shared" si="30"/>
        <v/>
      </c>
      <c r="Q248" s="10">
        <f t="shared" si="31"/>
        <v>3</v>
      </c>
    </row>
    <row r="249" spans="1:17" x14ac:dyDescent="0.3">
      <c r="A249" t="s">
        <v>5724</v>
      </c>
      <c r="B249" s="7">
        <v>45934</v>
      </c>
      <c r="C249" s="14">
        <v>45936.456493055557</v>
      </c>
      <c r="D249" t="s">
        <v>5468</v>
      </c>
      <c r="E249" t="s">
        <v>5460</v>
      </c>
      <c r="F249">
        <v>104239.44</v>
      </c>
      <c r="G249" t="s">
        <v>5476</v>
      </c>
      <c r="H249" t="s">
        <v>1552</v>
      </c>
      <c r="I249" t="s">
        <v>5463</v>
      </c>
      <c r="J249" s="10">
        <f t="shared" si="24"/>
        <v>10</v>
      </c>
      <c r="K249" s="10" t="str">
        <f t="shared" si="25"/>
        <v/>
      </c>
      <c r="L249" s="10" t="str">
        <f t="shared" si="26"/>
        <v/>
      </c>
      <c r="M249" s="10">
        <f t="shared" si="27"/>
        <v>2</v>
      </c>
      <c r="N249" s="10" t="str">
        <f t="shared" si="28"/>
        <v/>
      </c>
      <c r="O249" s="10" t="str">
        <f t="shared" si="29"/>
        <v/>
      </c>
      <c r="P249" s="10" t="str">
        <f t="shared" si="30"/>
        <v/>
      </c>
      <c r="Q249" s="10">
        <f t="shared" si="31"/>
        <v>1</v>
      </c>
    </row>
    <row r="250" spans="1:17" x14ac:dyDescent="0.3">
      <c r="A250" t="s">
        <v>5725</v>
      </c>
      <c r="B250" s="7">
        <v>45943</v>
      </c>
      <c r="C250" s="14">
        <v>45946.471956018519</v>
      </c>
      <c r="D250" t="s">
        <v>5486</v>
      </c>
      <c r="E250" t="s">
        <v>5468</v>
      </c>
      <c r="F250">
        <v>148067.01</v>
      </c>
      <c r="G250" t="s">
        <v>5479</v>
      </c>
      <c r="H250" t="s">
        <v>1549</v>
      </c>
      <c r="I250" t="s">
        <v>5463</v>
      </c>
      <c r="J250" s="10">
        <f t="shared" si="24"/>
        <v>11</v>
      </c>
      <c r="K250" s="10" t="str">
        <f t="shared" si="25"/>
        <v/>
      </c>
      <c r="L250" s="10" t="str">
        <f t="shared" si="26"/>
        <v/>
      </c>
      <c r="M250" s="10">
        <f t="shared" si="27"/>
        <v>3</v>
      </c>
      <c r="N250" s="10" t="str">
        <f t="shared" si="28"/>
        <v/>
      </c>
      <c r="O250" s="10" t="str">
        <f t="shared" si="29"/>
        <v/>
      </c>
      <c r="P250" s="10" t="str">
        <f t="shared" si="30"/>
        <v/>
      </c>
      <c r="Q250" s="10">
        <f t="shared" si="31"/>
        <v>1</v>
      </c>
    </row>
    <row r="251" spans="1:17" x14ac:dyDescent="0.3">
      <c r="A251" t="s">
        <v>5726</v>
      </c>
      <c r="B251" s="7">
        <v>46009</v>
      </c>
      <c r="C251" s="14">
        <v>46012.547974537039</v>
      </c>
      <c r="D251" t="s">
        <v>5478</v>
      </c>
      <c r="E251" t="s">
        <v>5471</v>
      </c>
      <c r="F251">
        <v>19001.79</v>
      </c>
      <c r="G251" t="s">
        <v>5462</v>
      </c>
      <c r="H251" t="s">
        <v>1549</v>
      </c>
      <c r="I251" t="s">
        <v>5463</v>
      </c>
      <c r="J251" s="10">
        <f t="shared" si="24"/>
        <v>13</v>
      </c>
      <c r="K251" s="10" t="str">
        <f t="shared" si="25"/>
        <v/>
      </c>
      <c r="L251" s="10" t="str">
        <f t="shared" si="26"/>
        <v/>
      </c>
      <c r="M251" s="10">
        <f t="shared" si="27"/>
        <v>3</v>
      </c>
      <c r="N251" s="10" t="str">
        <f t="shared" si="28"/>
        <v/>
      </c>
      <c r="O251" s="10" t="str">
        <f t="shared" si="29"/>
        <v/>
      </c>
      <c r="P251" s="10" t="str">
        <f t="shared" si="30"/>
        <v/>
      </c>
      <c r="Q251" s="10">
        <f t="shared" si="31"/>
        <v>1</v>
      </c>
    </row>
    <row r="252" spans="1:17" x14ac:dyDescent="0.3">
      <c r="A252" t="s">
        <v>5727</v>
      </c>
      <c r="B252" s="7">
        <v>45819</v>
      </c>
      <c r="C252" s="14">
        <v>45822.790254629632</v>
      </c>
      <c r="D252" t="s">
        <v>5471</v>
      </c>
      <c r="E252" t="s">
        <v>5486</v>
      </c>
      <c r="F252">
        <v>14230.3</v>
      </c>
      <c r="G252" t="s">
        <v>5472</v>
      </c>
      <c r="H252" t="s">
        <v>1552</v>
      </c>
      <c r="I252" t="s">
        <v>5463</v>
      </c>
      <c r="J252" s="10">
        <f t="shared" si="24"/>
        <v>18</v>
      </c>
      <c r="K252" s="10" t="str">
        <f t="shared" si="25"/>
        <v/>
      </c>
      <c r="L252" s="10" t="str">
        <f t="shared" si="26"/>
        <v/>
      </c>
      <c r="M252" s="10">
        <f t="shared" si="27"/>
        <v>3</v>
      </c>
      <c r="N252" s="10" t="str">
        <f t="shared" si="28"/>
        <v/>
      </c>
      <c r="O252" s="10" t="str">
        <f t="shared" si="29"/>
        <v/>
      </c>
      <c r="P252" s="10" t="str">
        <f t="shared" si="30"/>
        <v/>
      </c>
      <c r="Q252" s="10">
        <f t="shared" si="31"/>
        <v>1</v>
      </c>
    </row>
    <row r="253" spans="1:17" x14ac:dyDescent="0.3">
      <c r="A253" t="s">
        <v>5728</v>
      </c>
      <c r="B253" s="7">
        <v>46004</v>
      </c>
      <c r="C253" s="14">
        <v>46007.491064814807</v>
      </c>
      <c r="D253" t="s">
        <v>5468</v>
      </c>
      <c r="E253" t="s">
        <v>5486</v>
      </c>
      <c r="F253">
        <v>12650.08</v>
      </c>
      <c r="G253" t="s">
        <v>5476</v>
      </c>
      <c r="H253" t="s">
        <v>1552</v>
      </c>
      <c r="I253" t="s">
        <v>5463</v>
      </c>
      <c r="J253" s="10">
        <f t="shared" si="24"/>
        <v>11</v>
      </c>
      <c r="K253" s="10" t="str">
        <f t="shared" si="25"/>
        <v/>
      </c>
      <c r="L253" s="10" t="str">
        <f t="shared" si="26"/>
        <v/>
      </c>
      <c r="M253" s="10">
        <f t="shared" si="27"/>
        <v>3</v>
      </c>
      <c r="N253" s="10" t="str">
        <f t="shared" si="28"/>
        <v/>
      </c>
      <c r="O253" s="10" t="str">
        <f t="shared" si="29"/>
        <v/>
      </c>
      <c r="P253" s="10" t="str">
        <f t="shared" si="30"/>
        <v/>
      </c>
      <c r="Q253" s="10">
        <f t="shared" si="31"/>
        <v>1</v>
      </c>
    </row>
    <row r="254" spans="1:17" x14ac:dyDescent="0.3">
      <c r="A254" t="s">
        <v>5729</v>
      </c>
      <c r="B254" s="7">
        <v>45962</v>
      </c>
      <c r="C254" s="14">
        <v>45964.754189814812</v>
      </c>
      <c r="D254" t="s">
        <v>5490</v>
      </c>
      <c r="E254" t="s">
        <v>5486</v>
      </c>
      <c r="F254">
        <v>38974.83</v>
      </c>
      <c r="G254" t="s">
        <v>5472</v>
      </c>
      <c r="H254" t="s">
        <v>1549</v>
      </c>
      <c r="I254" t="s">
        <v>5463</v>
      </c>
      <c r="J254" s="10">
        <f t="shared" si="24"/>
        <v>18</v>
      </c>
      <c r="K254" s="10" t="str">
        <f t="shared" si="25"/>
        <v/>
      </c>
      <c r="L254" s="10" t="str">
        <f t="shared" si="26"/>
        <v/>
      </c>
      <c r="M254" s="10">
        <f t="shared" si="27"/>
        <v>2</v>
      </c>
      <c r="N254" s="10" t="str">
        <f t="shared" si="28"/>
        <v/>
      </c>
      <c r="O254" s="10" t="str">
        <f t="shared" si="29"/>
        <v/>
      </c>
      <c r="P254" s="10" t="str">
        <f t="shared" si="30"/>
        <v/>
      </c>
      <c r="Q254" s="10">
        <f t="shared" si="31"/>
        <v>3</v>
      </c>
    </row>
    <row r="255" spans="1:17" x14ac:dyDescent="0.3">
      <c r="A255" t="s">
        <v>5730</v>
      </c>
      <c r="B255" s="7">
        <v>45824</v>
      </c>
      <c r="C255" s="14">
        <v>45825.606909722221</v>
      </c>
      <c r="D255" t="s">
        <v>5478</v>
      </c>
      <c r="E255" t="s">
        <v>5474</v>
      </c>
      <c r="F255">
        <v>772819.01</v>
      </c>
      <c r="G255" t="s">
        <v>5472</v>
      </c>
      <c r="H255" t="s">
        <v>1549</v>
      </c>
      <c r="I255" t="s">
        <v>5463</v>
      </c>
      <c r="J255" s="10">
        <f t="shared" si="24"/>
        <v>14</v>
      </c>
      <c r="K255" s="10" t="str">
        <f t="shared" si="25"/>
        <v/>
      </c>
      <c r="L255" s="10" t="str">
        <f t="shared" si="26"/>
        <v/>
      </c>
      <c r="M255" s="10">
        <f t="shared" si="27"/>
        <v>1</v>
      </c>
      <c r="N255" s="10" t="str">
        <f t="shared" si="28"/>
        <v/>
      </c>
      <c r="O255" s="10" t="str">
        <f t="shared" si="29"/>
        <v/>
      </c>
      <c r="P255" s="10" t="str">
        <f t="shared" si="30"/>
        <v/>
      </c>
      <c r="Q255" s="10">
        <f t="shared" si="31"/>
        <v>7</v>
      </c>
    </row>
    <row r="256" spans="1:17" x14ac:dyDescent="0.3">
      <c r="A256" t="s">
        <v>5731</v>
      </c>
      <c r="B256" s="7">
        <v>46111</v>
      </c>
      <c r="C256" s="14">
        <v>46112.774097222216</v>
      </c>
      <c r="D256" t="s">
        <v>5486</v>
      </c>
      <c r="E256" t="s">
        <v>5466</v>
      </c>
      <c r="F256">
        <v>16332.29</v>
      </c>
      <c r="G256" t="s">
        <v>5479</v>
      </c>
      <c r="H256" t="s">
        <v>1552</v>
      </c>
      <c r="I256" t="s">
        <v>5463</v>
      </c>
      <c r="J256" s="10">
        <f t="shared" si="24"/>
        <v>18</v>
      </c>
      <c r="K256" s="10" t="str">
        <f t="shared" si="25"/>
        <v/>
      </c>
      <c r="L256" s="10" t="str">
        <f t="shared" si="26"/>
        <v/>
      </c>
      <c r="M256" s="10">
        <f t="shared" si="27"/>
        <v>1</v>
      </c>
      <c r="N256" s="10" t="str">
        <f t="shared" si="28"/>
        <v/>
      </c>
      <c r="O256" s="10" t="str">
        <f t="shared" si="29"/>
        <v/>
      </c>
      <c r="P256" s="10" t="str">
        <f t="shared" si="30"/>
        <v/>
      </c>
      <c r="Q256" s="10">
        <f t="shared" si="31"/>
        <v>1</v>
      </c>
    </row>
    <row r="257" spans="1:17" x14ac:dyDescent="0.3">
      <c r="A257" t="s">
        <v>5732</v>
      </c>
      <c r="B257" s="7">
        <v>46071</v>
      </c>
      <c r="C257" s="14">
        <v>46074.690300925933</v>
      </c>
      <c r="D257" t="s">
        <v>5466</v>
      </c>
      <c r="E257" t="s">
        <v>5490</v>
      </c>
      <c r="F257">
        <v>34737.68</v>
      </c>
      <c r="G257" t="s">
        <v>5494</v>
      </c>
      <c r="H257" t="s">
        <v>1549</v>
      </c>
      <c r="I257" t="s">
        <v>5463</v>
      </c>
      <c r="J257" s="10">
        <f t="shared" si="24"/>
        <v>16</v>
      </c>
      <c r="K257" s="10" t="str">
        <f t="shared" si="25"/>
        <v/>
      </c>
      <c r="L257" s="10" t="str">
        <f t="shared" si="26"/>
        <v/>
      </c>
      <c r="M257" s="10">
        <f t="shared" si="27"/>
        <v>3</v>
      </c>
      <c r="N257" s="10" t="str">
        <f t="shared" si="28"/>
        <v/>
      </c>
      <c r="O257" s="10" t="str">
        <f t="shared" si="29"/>
        <v/>
      </c>
      <c r="P257" s="10" t="str">
        <f t="shared" si="30"/>
        <v/>
      </c>
      <c r="Q257" s="10">
        <f t="shared" si="31"/>
        <v>3</v>
      </c>
    </row>
    <row r="258" spans="1:17" x14ac:dyDescent="0.3">
      <c r="A258" t="s">
        <v>5733</v>
      </c>
      <c r="B258" s="7">
        <v>45997</v>
      </c>
      <c r="C258" s="14">
        <v>45999.768090277779</v>
      </c>
      <c r="D258" t="s">
        <v>5468</v>
      </c>
      <c r="E258" t="s">
        <v>5466</v>
      </c>
      <c r="F258">
        <v>35340.33</v>
      </c>
      <c r="G258" t="s">
        <v>5479</v>
      </c>
      <c r="H258" t="s">
        <v>1552</v>
      </c>
      <c r="I258" t="s">
        <v>5463</v>
      </c>
      <c r="J258" s="10">
        <f t="shared" si="24"/>
        <v>18</v>
      </c>
      <c r="K258" s="10" t="str">
        <f t="shared" si="25"/>
        <v/>
      </c>
      <c r="L258" s="10" t="str">
        <f t="shared" si="26"/>
        <v/>
      </c>
      <c r="M258" s="10">
        <f t="shared" si="27"/>
        <v>2</v>
      </c>
      <c r="N258" s="10" t="str">
        <f t="shared" si="28"/>
        <v/>
      </c>
      <c r="O258" s="10" t="str">
        <f t="shared" si="29"/>
        <v/>
      </c>
      <c r="P258" s="10" t="str">
        <f t="shared" si="30"/>
        <v/>
      </c>
      <c r="Q258" s="10">
        <f t="shared" si="31"/>
        <v>3</v>
      </c>
    </row>
    <row r="259" spans="1:17" x14ac:dyDescent="0.3">
      <c r="A259" t="s">
        <v>5734</v>
      </c>
      <c r="B259" s="7">
        <v>45842</v>
      </c>
      <c r="C259" s="14">
        <v>45845.831666666672</v>
      </c>
      <c r="D259" t="s">
        <v>5460</v>
      </c>
      <c r="E259" t="s">
        <v>5486</v>
      </c>
      <c r="F259">
        <v>88824.66</v>
      </c>
      <c r="G259" t="s">
        <v>5479</v>
      </c>
      <c r="H259" t="s">
        <v>1549</v>
      </c>
      <c r="I259" t="s">
        <v>5463</v>
      </c>
      <c r="J259" s="10">
        <f t="shared" si="24"/>
        <v>19</v>
      </c>
      <c r="K259" s="10" t="str">
        <f t="shared" si="25"/>
        <v/>
      </c>
      <c r="L259" s="10" t="str">
        <f t="shared" si="26"/>
        <v/>
      </c>
      <c r="M259" s="10">
        <f t="shared" si="27"/>
        <v>3</v>
      </c>
      <c r="N259" s="10" t="str">
        <f t="shared" si="28"/>
        <v/>
      </c>
      <c r="O259" s="10" t="str">
        <f t="shared" si="29"/>
        <v/>
      </c>
      <c r="P259" s="10" t="str">
        <f t="shared" si="30"/>
        <v/>
      </c>
      <c r="Q259" s="10">
        <f t="shared" si="31"/>
        <v>8</v>
      </c>
    </row>
    <row r="260" spans="1:17" x14ac:dyDescent="0.3">
      <c r="A260" t="s">
        <v>5735</v>
      </c>
      <c r="B260" s="7">
        <v>46076</v>
      </c>
      <c r="C260" s="14">
        <v>46077.451377314806</v>
      </c>
      <c r="D260" t="s">
        <v>5465</v>
      </c>
      <c r="E260" t="s">
        <v>5478</v>
      </c>
      <c r="F260">
        <v>13315.91</v>
      </c>
      <c r="G260" t="s">
        <v>5472</v>
      </c>
      <c r="H260" t="s">
        <v>1552</v>
      </c>
      <c r="I260" t="s">
        <v>5463</v>
      </c>
      <c r="J260" s="10">
        <f t="shared" ref="J260:J323" si="32">HOUR(C260)</f>
        <v>10</v>
      </c>
      <c r="K260" s="10" t="str">
        <f t="shared" ref="K260:K323" si="33">IF(OR(J260&gt;=22,J260&lt;6),"FLAG","")</f>
        <v/>
      </c>
      <c r="L260" s="10" t="str">
        <f t="shared" ref="L260:L323" si="34">IF(H260=I260,"FLAG","")</f>
        <v/>
      </c>
      <c r="M260" s="10">
        <f t="shared" ref="M260:M323" si="35">INT(C260)-B260</f>
        <v>1</v>
      </c>
      <c r="N260" s="10" t="str">
        <f t="shared" ref="N260:N323" si="36">IF(M260&gt;30,"FLAG","")</f>
        <v/>
      </c>
      <c r="O260" s="10" t="str">
        <f t="shared" ref="O260:O323" si="37">IF(AND(MOD(F260,50000)=0,E260="Sales - Domestic"),"FLAG","")</f>
        <v/>
      </c>
      <c r="P260" s="10" t="str">
        <f t="shared" ref="P260:P323" si="38">IF(LEN(TRIM(G260))=0,"FLAG","")</f>
        <v/>
      </c>
      <c r="Q260" s="10">
        <f t="shared" ref="Q260:Q323" si="39">VALUE(LEFT(TEXT(INT(F260),"0"),1))</f>
        <v>1</v>
      </c>
    </row>
    <row r="261" spans="1:17" x14ac:dyDescent="0.3">
      <c r="A261" t="s">
        <v>5736</v>
      </c>
      <c r="B261" s="7">
        <v>45828</v>
      </c>
      <c r="C261" s="14">
        <v>45830.707141203697</v>
      </c>
      <c r="D261" t="s">
        <v>5461</v>
      </c>
      <c r="E261" t="s">
        <v>5468</v>
      </c>
      <c r="F261">
        <v>32807.26</v>
      </c>
      <c r="G261" t="s">
        <v>5479</v>
      </c>
      <c r="H261" t="s">
        <v>1549</v>
      </c>
      <c r="I261" t="s">
        <v>5463</v>
      </c>
      <c r="J261" s="10">
        <f t="shared" si="32"/>
        <v>16</v>
      </c>
      <c r="K261" s="10" t="str">
        <f t="shared" si="33"/>
        <v/>
      </c>
      <c r="L261" s="10" t="str">
        <f t="shared" si="34"/>
        <v/>
      </c>
      <c r="M261" s="10">
        <f t="shared" si="35"/>
        <v>2</v>
      </c>
      <c r="N261" s="10" t="str">
        <f t="shared" si="36"/>
        <v/>
      </c>
      <c r="O261" s="10" t="str">
        <f t="shared" si="37"/>
        <v/>
      </c>
      <c r="P261" s="10" t="str">
        <f t="shared" si="38"/>
        <v/>
      </c>
      <c r="Q261" s="10">
        <f t="shared" si="39"/>
        <v>3</v>
      </c>
    </row>
    <row r="262" spans="1:17" x14ac:dyDescent="0.3">
      <c r="A262" t="s">
        <v>5737</v>
      </c>
      <c r="B262" s="7">
        <v>45789</v>
      </c>
      <c r="C262" s="14">
        <v>45792.539942129632</v>
      </c>
      <c r="D262" t="s">
        <v>5484</v>
      </c>
      <c r="E262" t="s">
        <v>5460</v>
      </c>
      <c r="F262">
        <v>150810.29</v>
      </c>
      <c r="H262" t="s">
        <v>1549</v>
      </c>
      <c r="I262" t="s">
        <v>5463</v>
      </c>
      <c r="J262" s="10">
        <f t="shared" si="32"/>
        <v>12</v>
      </c>
      <c r="K262" s="10" t="str">
        <f t="shared" si="33"/>
        <v/>
      </c>
      <c r="L262" s="10" t="str">
        <f t="shared" si="34"/>
        <v/>
      </c>
      <c r="M262" s="10">
        <f t="shared" si="35"/>
        <v>3</v>
      </c>
      <c r="N262" s="10" t="str">
        <f t="shared" si="36"/>
        <v/>
      </c>
      <c r="O262" s="10" t="str">
        <f t="shared" si="37"/>
        <v/>
      </c>
      <c r="P262" s="10" t="str">
        <f t="shared" si="38"/>
        <v>FLAG</v>
      </c>
      <c r="Q262" s="10">
        <f t="shared" si="39"/>
        <v>1</v>
      </c>
    </row>
    <row r="263" spans="1:17" x14ac:dyDescent="0.3">
      <c r="A263" t="s">
        <v>5738</v>
      </c>
      <c r="B263" s="7">
        <v>45784</v>
      </c>
      <c r="C263" s="14">
        <v>45786.680601851847</v>
      </c>
      <c r="D263" t="s">
        <v>5474</v>
      </c>
      <c r="E263" t="s">
        <v>5471</v>
      </c>
      <c r="F263">
        <v>11751.13</v>
      </c>
      <c r="G263" t="s">
        <v>5476</v>
      </c>
      <c r="H263" t="s">
        <v>1549</v>
      </c>
      <c r="I263" t="s">
        <v>5463</v>
      </c>
      <c r="J263" s="10">
        <f t="shared" si="32"/>
        <v>16</v>
      </c>
      <c r="K263" s="10" t="str">
        <f t="shared" si="33"/>
        <v/>
      </c>
      <c r="L263" s="10" t="str">
        <f t="shared" si="34"/>
        <v/>
      </c>
      <c r="M263" s="10">
        <f t="shared" si="35"/>
        <v>2</v>
      </c>
      <c r="N263" s="10" t="str">
        <f t="shared" si="36"/>
        <v/>
      </c>
      <c r="O263" s="10" t="str">
        <f t="shared" si="37"/>
        <v/>
      </c>
      <c r="P263" s="10" t="str">
        <f t="shared" si="38"/>
        <v/>
      </c>
      <c r="Q263" s="10">
        <f t="shared" si="39"/>
        <v>1</v>
      </c>
    </row>
    <row r="264" spans="1:17" x14ac:dyDescent="0.3">
      <c r="A264" t="s">
        <v>5739</v>
      </c>
      <c r="B264" s="7">
        <v>46100</v>
      </c>
      <c r="C264" s="14">
        <v>46103.576817129629</v>
      </c>
      <c r="D264" t="s">
        <v>5466</v>
      </c>
      <c r="E264" t="s">
        <v>5484</v>
      </c>
      <c r="F264">
        <v>19465.34</v>
      </c>
      <c r="G264" t="s">
        <v>5462</v>
      </c>
      <c r="H264" t="s">
        <v>1549</v>
      </c>
      <c r="I264" t="s">
        <v>5463</v>
      </c>
      <c r="J264" s="10">
        <f t="shared" si="32"/>
        <v>13</v>
      </c>
      <c r="K264" s="10" t="str">
        <f t="shared" si="33"/>
        <v/>
      </c>
      <c r="L264" s="10" t="str">
        <f t="shared" si="34"/>
        <v/>
      </c>
      <c r="M264" s="10">
        <f t="shared" si="35"/>
        <v>3</v>
      </c>
      <c r="N264" s="10" t="str">
        <f t="shared" si="36"/>
        <v/>
      </c>
      <c r="O264" s="10" t="str">
        <f t="shared" si="37"/>
        <v/>
      </c>
      <c r="P264" s="10" t="str">
        <f t="shared" si="38"/>
        <v/>
      </c>
      <c r="Q264" s="10">
        <f t="shared" si="39"/>
        <v>1</v>
      </c>
    </row>
    <row r="265" spans="1:17" x14ac:dyDescent="0.3">
      <c r="A265" t="s">
        <v>5740</v>
      </c>
      <c r="B265" s="7">
        <v>45990</v>
      </c>
      <c r="C265" s="14">
        <v>45993.699965277781</v>
      </c>
      <c r="D265" t="s">
        <v>5471</v>
      </c>
      <c r="E265" t="s">
        <v>5490</v>
      </c>
      <c r="F265">
        <v>25322.06</v>
      </c>
      <c r="G265" t="s">
        <v>5476</v>
      </c>
      <c r="H265" t="s">
        <v>1549</v>
      </c>
      <c r="I265" t="s">
        <v>5463</v>
      </c>
      <c r="J265" s="10">
        <f t="shared" si="32"/>
        <v>16</v>
      </c>
      <c r="K265" s="10" t="str">
        <f t="shared" si="33"/>
        <v/>
      </c>
      <c r="L265" s="10" t="str">
        <f t="shared" si="34"/>
        <v/>
      </c>
      <c r="M265" s="10">
        <f t="shared" si="35"/>
        <v>3</v>
      </c>
      <c r="N265" s="10" t="str">
        <f t="shared" si="36"/>
        <v/>
      </c>
      <c r="O265" s="10" t="str">
        <f t="shared" si="37"/>
        <v/>
      </c>
      <c r="P265" s="10" t="str">
        <f t="shared" si="38"/>
        <v/>
      </c>
      <c r="Q265" s="10">
        <f t="shared" si="39"/>
        <v>2</v>
      </c>
    </row>
    <row r="266" spans="1:17" x14ac:dyDescent="0.3">
      <c r="A266" t="s">
        <v>5741</v>
      </c>
      <c r="B266" s="7">
        <v>45929</v>
      </c>
      <c r="C266" s="14">
        <v>45932.565844907411</v>
      </c>
      <c r="D266" t="s">
        <v>5474</v>
      </c>
      <c r="E266" t="s">
        <v>5460</v>
      </c>
      <c r="F266">
        <v>14278.97</v>
      </c>
      <c r="G266" t="s">
        <v>5472</v>
      </c>
      <c r="H266" t="s">
        <v>1552</v>
      </c>
      <c r="I266" t="s">
        <v>5463</v>
      </c>
      <c r="J266" s="10">
        <f t="shared" si="32"/>
        <v>13</v>
      </c>
      <c r="K266" s="10" t="str">
        <f t="shared" si="33"/>
        <v/>
      </c>
      <c r="L266" s="10" t="str">
        <f t="shared" si="34"/>
        <v/>
      </c>
      <c r="M266" s="10">
        <f t="shared" si="35"/>
        <v>3</v>
      </c>
      <c r="N266" s="10" t="str">
        <f t="shared" si="36"/>
        <v/>
      </c>
      <c r="O266" s="10" t="str">
        <f t="shared" si="37"/>
        <v/>
      </c>
      <c r="P266" s="10" t="str">
        <f t="shared" si="38"/>
        <v/>
      </c>
      <c r="Q266" s="10">
        <f t="shared" si="39"/>
        <v>1</v>
      </c>
    </row>
    <row r="267" spans="1:17" x14ac:dyDescent="0.3">
      <c r="A267" t="s">
        <v>5742</v>
      </c>
      <c r="B267" s="7">
        <v>45915</v>
      </c>
      <c r="C267" s="14">
        <v>45918.766400462962</v>
      </c>
      <c r="D267" t="s">
        <v>5490</v>
      </c>
      <c r="E267" t="s">
        <v>5471</v>
      </c>
      <c r="F267">
        <v>4727.25</v>
      </c>
      <c r="G267" t="s">
        <v>5476</v>
      </c>
      <c r="H267" t="s">
        <v>1549</v>
      </c>
      <c r="I267" t="s">
        <v>5463</v>
      </c>
      <c r="J267" s="10">
        <f t="shared" si="32"/>
        <v>18</v>
      </c>
      <c r="K267" s="10" t="str">
        <f t="shared" si="33"/>
        <v/>
      </c>
      <c r="L267" s="10" t="str">
        <f t="shared" si="34"/>
        <v/>
      </c>
      <c r="M267" s="10">
        <f t="shared" si="35"/>
        <v>3</v>
      </c>
      <c r="N267" s="10" t="str">
        <f t="shared" si="36"/>
        <v/>
      </c>
      <c r="O267" s="10" t="str">
        <f t="shared" si="37"/>
        <v/>
      </c>
      <c r="P267" s="10" t="str">
        <f t="shared" si="38"/>
        <v/>
      </c>
      <c r="Q267" s="10">
        <f t="shared" si="39"/>
        <v>4</v>
      </c>
    </row>
    <row r="268" spans="1:17" x14ac:dyDescent="0.3">
      <c r="A268" t="s">
        <v>5743</v>
      </c>
      <c r="B268" s="7">
        <v>46105</v>
      </c>
      <c r="C268" s="14">
        <v>46107.512071759258</v>
      </c>
      <c r="D268" t="s">
        <v>5486</v>
      </c>
      <c r="E268" t="s">
        <v>5468</v>
      </c>
      <c r="F268">
        <v>78594.990000000005</v>
      </c>
      <c r="G268" t="s">
        <v>5476</v>
      </c>
      <c r="H268" t="s">
        <v>1549</v>
      </c>
      <c r="I268" t="s">
        <v>5463</v>
      </c>
      <c r="J268" s="10">
        <f t="shared" si="32"/>
        <v>12</v>
      </c>
      <c r="K268" s="10" t="str">
        <f t="shared" si="33"/>
        <v/>
      </c>
      <c r="L268" s="10" t="str">
        <f t="shared" si="34"/>
        <v/>
      </c>
      <c r="M268" s="10">
        <f t="shared" si="35"/>
        <v>2</v>
      </c>
      <c r="N268" s="10" t="str">
        <f t="shared" si="36"/>
        <v/>
      </c>
      <c r="O268" s="10" t="str">
        <f t="shared" si="37"/>
        <v/>
      </c>
      <c r="P268" s="10" t="str">
        <f t="shared" si="38"/>
        <v/>
      </c>
      <c r="Q268" s="10">
        <f t="shared" si="39"/>
        <v>7</v>
      </c>
    </row>
    <row r="269" spans="1:17" x14ac:dyDescent="0.3">
      <c r="A269" t="s">
        <v>5744</v>
      </c>
      <c r="B269" s="7">
        <v>45960</v>
      </c>
      <c r="C269" s="14">
        <v>45960.529988425929</v>
      </c>
      <c r="D269" t="s">
        <v>5490</v>
      </c>
      <c r="E269" t="s">
        <v>5471</v>
      </c>
      <c r="F269">
        <v>56815.59</v>
      </c>
      <c r="G269" t="s">
        <v>5494</v>
      </c>
      <c r="H269" t="s">
        <v>1552</v>
      </c>
      <c r="I269" t="s">
        <v>5463</v>
      </c>
      <c r="J269" s="10">
        <f t="shared" si="32"/>
        <v>12</v>
      </c>
      <c r="K269" s="10" t="str">
        <f t="shared" si="33"/>
        <v/>
      </c>
      <c r="L269" s="10" t="str">
        <f t="shared" si="34"/>
        <v/>
      </c>
      <c r="M269" s="10">
        <f t="shared" si="35"/>
        <v>0</v>
      </c>
      <c r="N269" s="10" t="str">
        <f t="shared" si="36"/>
        <v/>
      </c>
      <c r="O269" s="10" t="str">
        <f t="shared" si="37"/>
        <v/>
      </c>
      <c r="P269" s="10" t="str">
        <f t="shared" si="38"/>
        <v/>
      </c>
      <c r="Q269" s="10">
        <f t="shared" si="39"/>
        <v>5</v>
      </c>
    </row>
    <row r="270" spans="1:17" x14ac:dyDescent="0.3">
      <c r="A270" t="s">
        <v>5745</v>
      </c>
      <c r="B270" s="7">
        <v>45883</v>
      </c>
      <c r="C270" s="14">
        <v>45884.679525462961</v>
      </c>
      <c r="D270" t="s">
        <v>5465</v>
      </c>
      <c r="E270" t="s">
        <v>5471</v>
      </c>
      <c r="F270">
        <v>10903.14</v>
      </c>
      <c r="G270" t="s">
        <v>5472</v>
      </c>
      <c r="H270" t="s">
        <v>1552</v>
      </c>
      <c r="I270" t="s">
        <v>5463</v>
      </c>
      <c r="J270" s="10">
        <f t="shared" si="32"/>
        <v>16</v>
      </c>
      <c r="K270" s="10" t="str">
        <f t="shared" si="33"/>
        <v/>
      </c>
      <c r="L270" s="10" t="str">
        <f t="shared" si="34"/>
        <v/>
      </c>
      <c r="M270" s="10">
        <f t="shared" si="35"/>
        <v>1</v>
      </c>
      <c r="N270" s="10" t="str">
        <f t="shared" si="36"/>
        <v/>
      </c>
      <c r="O270" s="10" t="str">
        <f t="shared" si="37"/>
        <v/>
      </c>
      <c r="P270" s="10" t="str">
        <f t="shared" si="38"/>
        <v/>
      </c>
      <c r="Q270" s="10">
        <f t="shared" si="39"/>
        <v>1</v>
      </c>
    </row>
    <row r="271" spans="1:17" x14ac:dyDescent="0.3">
      <c r="A271" t="s">
        <v>5746</v>
      </c>
      <c r="B271" s="7">
        <v>45855</v>
      </c>
      <c r="C271" s="14">
        <v>45855.638888888891</v>
      </c>
      <c r="D271" t="s">
        <v>5468</v>
      </c>
      <c r="E271" t="s">
        <v>5461</v>
      </c>
      <c r="F271">
        <v>50093.07</v>
      </c>
      <c r="G271" t="s">
        <v>5472</v>
      </c>
      <c r="H271" t="s">
        <v>1552</v>
      </c>
      <c r="I271" t="s">
        <v>5463</v>
      </c>
      <c r="J271" s="10">
        <f t="shared" si="32"/>
        <v>15</v>
      </c>
      <c r="K271" s="10" t="str">
        <f t="shared" si="33"/>
        <v/>
      </c>
      <c r="L271" s="10" t="str">
        <f t="shared" si="34"/>
        <v/>
      </c>
      <c r="M271" s="10">
        <f t="shared" si="35"/>
        <v>0</v>
      </c>
      <c r="N271" s="10" t="str">
        <f t="shared" si="36"/>
        <v/>
      </c>
      <c r="O271" s="10" t="str">
        <f t="shared" si="37"/>
        <v/>
      </c>
      <c r="P271" s="10" t="str">
        <f t="shared" si="38"/>
        <v/>
      </c>
      <c r="Q271" s="10">
        <f t="shared" si="39"/>
        <v>5</v>
      </c>
    </row>
    <row r="272" spans="1:17" x14ac:dyDescent="0.3">
      <c r="A272" t="s">
        <v>5747</v>
      </c>
      <c r="B272" s="7">
        <v>45918</v>
      </c>
      <c r="C272" s="14">
        <v>45920.405694444453</v>
      </c>
      <c r="D272" t="s">
        <v>5465</v>
      </c>
      <c r="E272" t="s">
        <v>5468</v>
      </c>
      <c r="F272">
        <v>92371.839999999997</v>
      </c>
      <c r="G272" t="s">
        <v>5469</v>
      </c>
      <c r="H272" t="s">
        <v>1549</v>
      </c>
      <c r="I272" t="s">
        <v>5463</v>
      </c>
      <c r="J272" s="10">
        <f t="shared" si="32"/>
        <v>9</v>
      </c>
      <c r="K272" s="10" t="str">
        <f t="shared" si="33"/>
        <v/>
      </c>
      <c r="L272" s="10" t="str">
        <f t="shared" si="34"/>
        <v/>
      </c>
      <c r="M272" s="10">
        <f t="shared" si="35"/>
        <v>2</v>
      </c>
      <c r="N272" s="10" t="str">
        <f t="shared" si="36"/>
        <v/>
      </c>
      <c r="O272" s="10" t="str">
        <f t="shared" si="37"/>
        <v/>
      </c>
      <c r="P272" s="10" t="str">
        <f t="shared" si="38"/>
        <v/>
      </c>
      <c r="Q272" s="10">
        <f t="shared" si="39"/>
        <v>9</v>
      </c>
    </row>
    <row r="273" spans="1:17" x14ac:dyDescent="0.3">
      <c r="A273" t="s">
        <v>5748</v>
      </c>
      <c r="B273" s="7">
        <v>45766</v>
      </c>
      <c r="C273" s="14">
        <v>45766.391400462962</v>
      </c>
      <c r="D273" t="s">
        <v>5486</v>
      </c>
      <c r="E273" t="s">
        <v>5490</v>
      </c>
      <c r="F273">
        <v>47129.37</v>
      </c>
      <c r="G273" t="s">
        <v>5472</v>
      </c>
      <c r="H273" t="s">
        <v>1552</v>
      </c>
      <c r="I273" t="s">
        <v>5463</v>
      </c>
      <c r="J273" s="10">
        <f t="shared" si="32"/>
        <v>9</v>
      </c>
      <c r="K273" s="10" t="str">
        <f t="shared" si="33"/>
        <v/>
      </c>
      <c r="L273" s="10" t="str">
        <f t="shared" si="34"/>
        <v/>
      </c>
      <c r="M273" s="10">
        <f t="shared" si="35"/>
        <v>0</v>
      </c>
      <c r="N273" s="10" t="str">
        <f t="shared" si="36"/>
        <v/>
      </c>
      <c r="O273" s="10" t="str">
        <f t="shared" si="37"/>
        <v/>
      </c>
      <c r="P273" s="10" t="str">
        <f t="shared" si="38"/>
        <v/>
      </c>
      <c r="Q273" s="10">
        <f t="shared" si="39"/>
        <v>4</v>
      </c>
    </row>
    <row r="274" spans="1:17" x14ac:dyDescent="0.3">
      <c r="A274" t="s">
        <v>5749</v>
      </c>
      <c r="B274" s="7">
        <v>45814</v>
      </c>
      <c r="C274" s="14">
        <v>45815.788483796299</v>
      </c>
      <c r="D274" t="s">
        <v>5490</v>
      </c>
      <c r="E274" t="s">
        <v>5486</v>
      </c>
      <c r="F274">
        <v>18727.64</v>
      </c>
      <c r="G274" t="s">
        <v>5494</v>
      </c>
      <c r="H274" t="s">
        <v>1549</v>
      </c>
      <c r="I274" t="s">
        <v>5463</v>
      </c>
      <c r="J274" s="10">
        <f t="shared" si="32"/>
        <v>18</v>
      </c>
      <c r="K274" s="10" t="str">
        <f t="shared" si="33"/>
        <v/>
      </c>
      <c r="L274" s="10" t="str">
        <f t="shared" si="34"/>
        <v/>
      </c>
      <c r="M274" s="10">
        <f t="shared" si="35"/>
        <v>1</v>
      </c>
      <c r="N274" s="10" t="str">
        <f t="shared" si="36"/>
        <v/>
      </c>
      <c r="O274" s="10" t="str">
        <f t="shared" si="37"/>
        <v/>
      </c>
      <c r="P274" s="10" t="str">
        <f t="shared" si="38"/>
        <v/>
      </c>
      <c r="Q274" s="10">
        <f t="shared" si="39"/>
        <v>1</v>
      </c>
    </row>
    <row r="275" spans="1:17" x14ac:dyDescent="0.3">
      <c r="A275" t="s">
        <v>5750</v>
      </c>
      <c r="B275" s="7">
        <v>46062</v>
      </c>
      <c r="C275" s="14">
        <v>46065.809467592589</v>
      </c>
      <c r="D275" t="s">
        <v>5478</v>
      </c>
      <c r="E275" t="s">
        <v>5468</v>
      </c>
      <c r="F275">
        <v>31814.03</v>
      </c>
      <c r="G275" t="s">
        <v>5469</v>
      </c>
      <c r="H275" t="s">
        <v>1549</v>
      </c>
      <c r="I275" t="s">
        <v>5463</v>
      </c>
      <c r="J275" s="10">
        <f t="shared" si="32"/>
        <v>19</v>
      </c>
      <c r="K275" s="10" t="str">
        <f t="shared" si="33"/>
        <v/>
      </c>
      <c r="L275" s="10" t="str">
        <f t="shared" si="34"/>
        <v/>
      </c>
      <c r="M275" s="10">
        <f t="shared" si="35"/>
        <v>3</v>
      </c>
      <c r="N275" s="10" t="str">
        <f t="shared" si="36"/>
        <v/>
      </c>
      <c r="O275" s="10" t="str">
        <f t="shared" si="37"/>
        <v/>
      </c>
      <c r="P275" s="10" t="str">
        <f t="shared" si="38"/>
        <v/>
      </c>
      <c r="Q275" s="10">
        <f t="shared" si="39"/>
        <v>3</v>
      </c>
    </row>
    <row r="276" spans="1:17" x14ac:dyDescent="0.3">
      <c r="A276" t="s">
        <v>5751</v>
      </c>
      <c r="B276" s="7">
        <v>45966</v>
      </c>
      <c r="C276" s="14">
        <v>45968.595682870371</v>
      </c>
      <c r="D276" t="s">
        <v>5490</v>
      </c>
      <c r="E276" t="s">
        <v>5486</v>
      </c>
      <c r="F276">
        <v>24729.759999999998</v>
      </c>
      <c r="G276" t="s">
        <v>5479</v>
      </c>
      <c r="H276" t="s">
        <v>1552</v>
      </c>
      <c r="I276" t="s">
        <v>5463</v>
      </c>
      <c r="J276" s="10">
        <f t="shared" si="32"/>
        <v>14</v>
      </c>
      <c r="K276" s="10" t="str">
        <f t="shared" si="33"/>
        <v/>
      </c>
      <c r="L276" s="10" t="str">
        <f t="shared" si="34"/>
        <v/>
      </c>
      <c r="M276" s="10">
        <f t="shared" si="35"/>
        <v>2</v>
      </c>
      <c r="N276" s="10" t="str">
        <f t="shared" si="36"/>
        <v/>
      </c>
      <c r="O276" s="10" t="str">
        <f t="shared" si="37"/>
        <v/>
      </c>
      <c r="P276" s="10" t="str">
        <f t="shared" si="38"/>
        <v/>
      </c>
      <c r="Q276" s="10">
        <f t="shared" si="39"/>
        <v>2</v>
      </c>
    </row>
    <row r="277" spans="1:17" x14ac:dyDescent="0.3">
      <c r="A277" t="s">
        <v>5752</v>
      </c>
      <c r="B277" s="7">
        <v>45969</v>
      </c>
      <c r="C277" s="14">
        <v>45969.554513888892</v>
      </c>
      <c r="D277" t="s">
        <v>5486</v>
      </c>
      <c r="E277" t="s">
        <v>5460</v>
      </c>
      <c r="F277">
        <v>7016.08</v>
      </c>
      <c r="G277" t="s">
        <v>5472</v>
      </c>
      <c r="H277" t="s">
        <v>1552</v>
      </c>
      <c r="I277" t="s">
        <v>5463</v>
      </c>
      <c r="J277" s="10">
        <f t="shared" si="32"/>
        <v>13</v>
      </c>
      <c r="K277" s="10" t="str">
        <f t="shared" si="33"/>
        <v/>
      </c>
      <c r="L277" s="10" t="str">
        <f t="shared" si="34"/>
        <v/>
      </c>
      <c r="M277" s="10">
        <f t="shared" si="35"/>
        <v>0</v>
      </c>
      <c r="N277" s="10" t="str">
        <f t="shared" si="36"/>
        <v/>
      </c>
      <c r="O277" s="10" t="str">
        <f t="shared" si="37"/>
        <v/>
      </c>
      <c r="P277" s="10" t="str">
        <f t="shared" si="38"/>
        <v/>
      </c>
      <c r="Q277" s="10">
        <f t="shared" si="39"/>
        <v>7</v>
      </c>
    </row>
    <row r="278" spans="1:17" x14ac:dyDescent="0.3">
      <c r="A278" t="s">
        <v>5753</v>
      </c>
      <c r="B278" s="7">
        <v>45791</v>
      </c>
      <c r="C278" s="14">
        <v>45791.439305555563</v>
      </c>
      <c r="D278" t="s">
        <v>5461</v>
      </c>
      <c r="E278" t="s">
        <v>5471</v>
      </c>
      <c r="F278">
        <v>44226.6</v>
      </c>
      <c r="G278" t="s">
        <v>5479</v>
      </c>
      <c r="H278" t="s">
        <v>1552</v>
      </c>
      <c r="I278" t="s">
        <v>5463</v>
      </c>
      <c r="J278" s="10">
        <f t="shared" si="32"/>
        <v>10</v>
      </c>
      <c r="K278" s="10" t="str">
        <f t="shared" si="33"/>
        <v/>
      </c>
      <c r="L278" s="10" t="str">
        <f t="shared" si="34"/>
        <v/>
      </c>
      <c r="M278" s="10">
        <f t="shared" si="35"/>
        <v>0</v>
      </c>
      <c r="N278" s="10" t="str">
        <f t="shared" si="36"/>
        <v/>
      </c>
      <c r="O278" s="10" t="str">
        <f t="shared" si="37"/>
        <v/>
      </c>
      <c r="P278" s="10" t="str">
        <f t="shared" si="38"/>
        <v/>
      </c>
      <c r="Q278" s="10">
        <f t="shared" si="39"/>
        <v>4</v>
      </c>
    </row>
    <row r="279" spans="1:17" x14ac:dyDescent="0.3">
      <c r="A279" t="s">
        <v>5754</v>
      </c>
      <c r="B279" s="7">
        <v>45974</v>
      </c>
      <c r="C279" s="14">
        <v>45977.621701388889</v>
      </c>
      <c r="D279" t="s">
        <v>5471</v>
      </c>
      <c r="E279" t="s">
        <v>5474</v>
      </c>
      <c r="F279">
        <v>186870.66</v>
      </c>
      <c r="G279" t="s">
        <v>5472</v>
      </c>
      <c r="H279" t="s">
        <v>1549</v>
      </c>
      <c r="I279" t="s">
        <v>5463</v>
      </c>
      <c r="J279" s="10">
        <f t="shared" si="32"/>
        <v>14</v>
      </c>
      <c r="K279" s="10" t="str">
        <f t="shared" si="33"/>
        <v/>
      </c>
      <c r="L279" s="10" t="str">
        <f t="shared" si="34"/>
        <v/>
      </c>
      <c r="M279" s="10">
        <f t="shared" si="35"/>
        <v>3</v>
      </c>
      <c r="N279" s="10" t="str">
        <f t="shared" si="36"/>
        <v/>
      </c>
      <c r="O279" s="10" t="str">
        <f t="shared" si="37"/>
        <v/>
      </c>
      <c r="P279" s="10" t="str">
        <f t="shared" si="38"/>
        <v/>
      </c>
      <c r="Q279" s="10">
        <f t="shared" si="39"/>
        <v>1</v>
      </c>
    </row>
    <row r="280" spans="1:17" x14ac:dyDescent="0.3">
      <c r="A280" t="s">
        <v>5755</v>
      </c>
      <c r="B280" s="7">
        <v>45978</v>
      </c>
      <c r="C280" s="14">
        <v>45980.808877314812</v>
      </c>
      <c r="D280" t="s">
        <v>5484</v>
      </c>
      <c r="E280" t="s">
        <v>5478</v>
      </c>
      <c r="F280">
        <v>27791.88</v>
      </c>
      <c r="G280" t="s">
        <v>5479</v>
      </c>
      <c r="H280" t="s">
        <v>1552</v>
      </c>
      <c r="I280" t="s">
        <v>5463</v>
      </c>
      <c r="J280" s="10">
        <f t="shared" si="32"/>
        <v>19</v>
      </c>
      <c r="K280" s="10" t="str">
        <f t="shared" si="33"/>
        <v/>
      </c>
      <c r="L280" s="10" t="str">
        <f t="shared" si="34"/>
        <v/>
      </c>
      <c r="M280" s="10">
        <f t="shared" si="35"/>
        <v>2</v>
      </c>
      <c r="N280" s="10" t="str">
        <f t="shared" si="36"/>
        <v/>
      </c>
      <c r="O280" s="10" t="str">
        <f t="shared" si="37"/>
        <v/>
      </c>
      <c r="P280" s="10" t="str">
        <f t="shared" si="38"/>
        <v/>
      </c>
      <c r="Q280" s="10">
        <f t="shared" si="39"/>
        <v>2</v>
      </c>
    </row>
    <row r="281" spans="1:17" x14ac:dyDescent="0.3">
      <c r="A281" t="s">
        <v>5756</v>
      </c>
      <c r="B281" s="7">
        <v>46107</v>
      </c>
      <c r="C281" s="14">
        <v>46110.386712962973</v>
      </c>
      <c r="D281" t="s">
        <v>5486</v>
      </c>
      <c r="E281" t="s">
        <v>5466</v>
      </c>
      <c r="F281">
        <v>51987.89</v>
      </c>
      <c r="G281" t="s">
        <v>5462</v>
      </c>
      <c r="H281" t="s">
        <v>1549</v>
      </c>
      <c r="I281" t="s">
        <v>5463</v>
      </c>
      <c r="J281" s="10">
        <f t="shared" si="32"/>
        <v>9</v>
      </c>
      <c r="K281" s="10" t="str">
        <f t="shared" si="33"/>
        <v/>
      </c>
      <c r="L281" s="10" t="str">
        <f t="shared" si="34"/>
        <v/>
      </c>
      <c r="M281" s="10">
        <f t="shared" si="35"/>
        <v>3</v>
      </c>
      <c r="N281" s="10" t="str">
        <f t="shared" si="36"/>
        <v/>
      </c>
      <c r="O281" s="10" t="str">
        <f t="shared" si="37"/>
        <v/>
      </c>
      <c r="P281" s="10" t="str">
        <f t="shared" si="38"/>
        <v/>
      </c>
      <c r="Q281" s="10">
        <f t="shared" si="39"/>
        <v>5</v>
      </c>
    </row>
    <row r="282" spans="1:17" x14ac:dyDescent="0.3">
      <c r="A282" t="s">
        <v>5757</v>
      </c>
      <c r="B282" s="7">
        <v>45894</v>
      </c>
      <c r="C282" s="14">
        <v>45897.680891203701</v>
      </c>
      <c r="D282" t="s">
        <v>5478</v>
      </c>
      <c r="E282" t="s">
        <v>5474</v>
      </c>
      <c r="F282">
        <v>21218.33</v>
      </c>
      <c r="G282" t="s">
        <v>5494</v>
      </c>
      <c r="H282" t="s">
        <v>1552</v>
      </c>
      <c r="I282" t="s">
        <v>5463</v>
      </c>
      <c r="J282" s="10">
        <f t="shared" si="32"/>
        <v>16</v>
      </c>
      <c r="K282" s="10" t="str">
        <f t="shared" si="33"/>
        <v/>
      </c>
      <c r="L282" s="10" t="str">
        <f t="shared" si="34"/>
        <v/>
      </c>
      <c r="M282" s="10">
        <f t="shared" si="35"/>
        <v>3</v>
      </c>
      <c r="N282" s="10" t="str">
        <f t="shared" si="36"/>
        <v/>
      </c>
      <c r="O282" s="10" t="str">
        <f t="shared" si="37"/>
        <v/>
      </c>
      <c r="P282" s="10" t="str">
        <f t="shared" si="38"/>
        <v/>
      </c>
      <c r="Q282" s="10">
        <f t="shared" si="39"/>
        <v>2</v>
      </c>
    </row>
    <row r="283" spans="1:17" x14ac:dyDescent="0.3">
      <c r="A283" t="s">
        <v>5758</v>
      </c>
      <c r="B283" s="7">
        <v>46021</v>
      </c>
      <c r="C283" s="14">
        <v>46021.617847222216</v>
      </c>
      <c r="D283" t="s">
        <v>5465</v>
      </c>
      <c r="E283" t="s">
        <v>5478</v>
      </c>
      <c r="F283">
        <v>12409.02</v>
      </c>
      <c r="G283" t="s">
        <v>5476</v>
      </c>
      <c r="H283" t="s">
        <v>1549</v>
      </c>
      <c r="I283" t="s">
        <v>5463</v>
      </c>
      <c r="J283" s="10">
        <f t="shared" si="32"/>
        <v>14</v>
      </c>
      <c r="K283" s="10" t="str">
        <f t="shared" si="33"/>
        <v/>
      </c>
      <c r="L283" s="10" t="str">
        <f t="shared" si="34"/>
        <v/>
      </c>
      <c r="M283" s="10">
        <f t="shared" si="35"/>
        <v>0</v>
      </c>
      <c r="N283" s="10" t="str">
        <f t="shared" si="36"/>
        <v/>
      </c>
      <c r="O283" s="10" t="str">
        <f t="shared" si="37"/>
        <v/>
      </c>
      <c r="P283" s="10" t="str">
        <f t="shared" si="38"/>
        <v/>
      </c>
      <c r="Q283" s="10">
        <f t="shared" si="39"/>
        <v>1</v>
      </c>
    </row>
    <row r="284" spans="1:17" x14ac:dyDescent="0.3">
      <c r="A284" t="s">
        <v>5759</v>
      </c>
      <c r="B284" s="7">
        <v>45904</v>
      </c>
      <c r="C284" s="14">
        <v>45906.523321759261</v>
      </c>
      <c r="D284" t="s">
        <v>5490</v>
      </c>
      <c r="E284" t="s">
        <v>5478</v>
      </c>
      <c r="F284">
        <v>4616.5</v>
      </c>
      <c r="G284" t="s">
        <v>5476</v>
      </c>
      <c r="H284" t="s">
        <v>1552</v>
      </c>
      <c r="I284" t="s">
        <v>5463</v>
      </c>
      <c r="J284" s="10">
        <f t="shared" si="32"/>
        <v>12</v>
      </c>
      <c r="K284" s="10" t="str">
        <f t="shared" si="33"/>
        <v/>
      </c>
      <c r="L284" s="10" t="str">
        <f t="shared" si="34"/>
        <v/>
      </c>
      <c r="M284" s="10">
        <f t="shared" si="35"/>
        <v>2</v>
      </c>
      <c r="N284" s="10" t="str">
        <f t="shared" si="36"/>
        <v/>
      </c>
      <c r="O284" s="10" t="str">
        <f t="shared" si="37"/>
        <v/>
      </c>
      <c r="P284" s="10" t="str">
        <f t="shared" si="38"/>
        <v/>
      </c>
      <c r="Q284" s="10">
        <f t="shared" si="39"/>
        <v>4</v>
      </c>
    </row>
    <row r="285" spans="1:17" x14ac:dyDescent="0.3">
      <c r="A285" t="s">
        <v>5760</v>
      </c>
      <c r="B285" s="7">
        <v>45946</v>
      </c>
      <c r="C285" s="14">
        <v>45948.512835648151</v>
      </c>
      <c r="D285" t="s">
        <v>5461</v>
      </c>
      <c r="E285" t="s">
        <v>5478</v>
      </c>
      <c r="F285">
        <v>132237.25</v>
      </c>
      <c r="G285" t="s">
        <v>5462</v>
      </c>
      <c r="H285" t="s">
        <v>1552</v>
      </c>
      <c r="I285" t="s">
        <v>5463</v>
      </c>
      <c r="J285" s="10">
        <f t="shared" si="32"/>
        <v>12</v>
      </c>
      <c r="K285" s="10" t="str">
        <f t="shared" si="33"/>
        <v/>
      </c>
      <c r="L285" s="10" t="str">
        <f t="shared" si="34"/>
        <v/>
      </c>
      <c r="M285" s="10">
        <f t="shared" si="35"/>
        <v>2</v>
      </c>
      <c r="N285" s="10" t="str">
        <f t="shared" si="36"/>
        <v/>
      </c>
      <c r="O285" s="10" t="str">
        <f t="shared" si="37"/>
        <v/>
      </c>
      <c r="P285" s="10" t="str">
        <f t="shared" si="38"/>
        <v/>
      </c>
      <c r="Q285" s="10">
        <f t="shared" si="39"/>
        <v>1</v>
      </c>
    </row>
    <row r="286" spans="1:17" x14ac:dyDescent="0.3">
      <c r="A286" t="s">
        <v>5761</v>
      </c>
      <c r="B286" s="7">
        <v>45897</v>
      </c>
      <c r="C286" s="14">
        <v>45899.585428240738</v>
      </c>
      <c r="D286" t="s">
        <v>5474</v>
      </c>
      <c r="E286" t="s">
        <v>5471</v>
      </c>
      <c r="F286">
        <v>30522.67</v>
      </c>
      <c r="G286" t="s">
        <v>5494</v>
      </c>
      <c r="H286" t="s">
        <v>1552</v>
      </c>
      <c r="I286" t="s">
        <v>5463</v>
      </c>
      <c r="J286" s="10">
        <f t="shared" si="32"/>
        <v>14</v>
      </c>
      <c r="K286" s="10" t="str">
        <f t="shared" si="33"/>
        <v/>
      </c>
      <c r="L286" s="10" t="str">
        <f t="shared" si="34"/>
        <v/>
      </c>
      <c r="M286" s="10">
        <f t="shared" si="35"/>
        <v>2</v>
      </c>
      <c r="N286" s="10" t="str">
        <f t="shared" si="36"/>
        <v/>
      </c>
      <c r="O286" s="10" t="str">
        <f t="shared" si="37"/>
        <v/>
      </c>
      <c r="P286" s="10" t="str">
        <f t="shared" si="38"/>
        <v/>
      </c>
      <c r="Q286" s="10">
        <f t="shared" si="39"/>
        <v>3</v>
      </c>
    </row>
    <row r="287" spans="1:17" x14ac:dyDescent="0.3">
      <c r="A287" t="s">
        <v>5762</v>
      </c>
      <c r="B287" s="7">
        <v>46102</v>
      </c>
      <c r="C287" s="14">
        <v>46103.593206018522</v>
      </c>
      <c r="D287" t="s">
        <v>5471</v>
      </c>
      <c r="E287" t="s">
        <v>5484</v>
      </c>
      <c r="F287">
        <v>13843.76</v>
      </c>
      <c r="G287" t="s">
        <v>5462</v>
      </c>
      <c r="H287" t="s">
        <v>1549</v>
      </c>
      <c r="I287" t="s">
        <v>5463</v>
      </c>
      <c r="J287" s="10">
        <f t="shared" si="32"/>
        <v>14</v>
      </c>
      <c r="K287" s="10" t="str">
        <f t="shared" si="33"/>
        <v/>
      </c>
      <c r="L287" s="10" t="str">
        <f t="shared" si="34"/>
        <v/>
      </c>
      <c r="M287" s="10">
        <f t="shared" si="35"/>
        <v>1</v>
      </c>
      <c r="N287" s="10" t="str">
        <f t="shared" si="36"/>
        <v/>
      </c>
      <c r="O287" s="10" t="str">
        <f t="shared" si="37"/>
        <v/>
      </c>
      <c r="P287" s="10" t="str">
        <f t="shared" si="38"/>
        <v/>
      </c>
      <c r="Q287" s="10">
        <f t="shared" si="39"/>
        <v>1</v>
      </c>
    </row>
    <row r="288" spans="1:17" x14ac:dyDescent="0.3">
      <c r="A288" t="s">
        <v>5763</v>
      </c>
      <c r="B288" s="7">
        <v>45934</v>
      </c>
      <c r="C288" s="14">
        <v>45935.749351851853</v>
      </c>
      <c r="D288" t="s">
        <v>5478</v>
      </c>
      <c r="E288" t="s">
        <v>5468</v>
      </c>
      <c r="F288">
        <v>158896.70000000001</v>
      </c>
      <c r="G288" t="s">
        <v>5476</v>
      </c>
      <c r="H288" t="s">
        <v>1549</v>
      </c>
      <c r="I288" t="s">
        <v>5463</v>
      </c>
      <c r="J288" s="10">
        <f t="shared" si="32"/>
        <v>17</v>
      </c>
      <c r="K288" s="10" t="str">
        <f t="shared" si="33"/>
        <v/>
      </c>
      <c r="L288" s="10" t="str">
        <f t="shared" si="34"/>
        <v/>
      </c>
      <c r="M288" s="10">
        <f t="shared" si="35"/>
        <v>1</v>
      </c>
      <c r="N288" s="10" t="str">
        <f t="shared" si="36"/>
        <v/>
      </c>
      <c r="O288" s="10" t="str">
        <f t="shared" si="37"/>
        <v/>
      </c>
      <c r="P288" s="10" t="str">
        <f t="shared" si="38"/>
        <v/>
      </c>
      <c r="Q288" s="10">
        <f t="shared" si="39"/>
        <v>1</v>
      </c>
    </row>
    <row r="289" spans="1:17" x14ac:dyDescent="0.3">
      <c r="A289" t="s">
        <v>5764</v>
      </c>
      <c r="B289" s="7">
        <v>46055</v>
      </c>
      <c r="C289" s="14">
        <v>46056.772997685177</v>
      </c>
      <c r="D289" t="s">
        <v>5466</v>
      </c>
      <c r="E289" t="s">
        <v>5460</v>
      </c>
      <c r="F289">
        <v>90158.03</v>
      </c>
      <c r="G289" t="s">
        <v>5494</v>
      </c>
      <c r="H289" t="s">
        <v>1552</v>
      </c>
      <c r="I289" t="s">
        <v>5463</v>
      </c>
      <c r="J289" s="10">
        <f t="shared" si="32"/>
        <v>18</v>
      </c>
      <c r="K289" s="10" t="str">
        <f t="shared" si="33"/>
        <v/>
      </c>
      <c r="L289" s="10" t="str">
        <f t="shared" si="34"/>
        <v/>
      </c>
      <c r="M289" s="10">
        <f t="shared" si="35"/>
        <v>1</v>
      </c>
      <c r="N289" s="10" t="str">
        <f t="shared" si="36"/>
        <v/>
      </c>
      <c r="O289" s="10" t="str">
        <f t="shared" si="37"/>
        <v/>
      </c>
      <c r="P289" s="10" t="str">
        <f t="shared" si="38"/>
        <v/>
      </c>
      <c r="Q289" s="10">
        <f t="shared" si="39"/>
        <v>9</v>
      </c>
    </row>
    <row r="290" spans="1:17" x14ac:dyDescent="0.3">
      <c r="A290" t="s">
        <v>5765</v>
      </c>
      <c r="B290" s="7">
        <v>45902</v>
      </c>
      <c r="C290" s="14">
        <v>45904.823506944442</v>
      </c>
      <c r="D290" t="s">
        <v>5484</v>
      </c>
      <c r="E290" t="s">
        <v>5460</v>
      </c>
      <c r="F290">
        <v>26804.48</v>
      </c>
      <c r="G290" t="s">
        <v>5469</v>
      </c>
      <c r="H290" t="s">
        <v>1549</v>
      </c>
      <c r="I290" t="s">
        <v>5463</v>
      </c>
      <c r="J290" s="10">
        <f t="shared" si="32"/>
        <v>19</v>
      </c>
      <c r="K290" s="10" t="str">
        <f t="shared" si="33"/>
        <v/>
      </c>
      <c r="L290" s="10" t="str">
        <f t="shared" si="34"/>
        <v/>
      </c>
      <c r="M290" s="10">
        <f t="shared" si="35"/>
        <v>2</v>
      </c>
      <c r="N290" s="10" t="str">
        <f t="shared" si="36"/>
        <v/>
      </c>
      <c r="O290" s="10" t="str">
        <f t="shared" si="37"/>
        <v/>
      </c>
      <c r="P290" s="10" t="str">
        <f t="shared" si="38"/>
        <v/>
      </c>
      <c r="Q290" s="10">
        <f t="shared" si="39"/>
        <v>2</v>
      </c>
    </row>
    <row r="291" spans="1:17" x14ac:dyDescent="0.3">
      <c r="A291" t="s">
        <v>5766</v>
      </c>
      <c r="B291" s="7">
        <v>46031</v>
      </c>
      <c r="C291" s="14">
        <v>46032.641018518523</v>
      </c>
      <c r="D291" t="s">
        <v>5465</v>
      </c>
      <c r="E291" t="s">
        <v>5466</v>
      </c>
      <c r="F291">
        <v>149253.06</v>
      </c>
      <c r="G291" t="s">
        <v>5472</v>
      </c>
      <c r="H291" t="s">
        <v>1552</v>
      </c>
      <c r="I291" t="s">
        <v>5463</v>
      </c>
      <c r="J291" s="10">
        <f t="shared" si="32"/>
        <v>15</v>
      </c>
      <c r="K291" s="10" t="str">
        <f t="shared" si="33"/>
        <v/>
      </c>
      <c r="L291" s="10" t="str">
        <f t="shared" si="34"/>
        <v/>
      </c>
      <c r="M291" s="10">
        <f t="shared" si="35"/>
        <v>1</v>
      </c>
      <c r="N291" s="10" t="str">
        <f t="shared" si="36"/>
        <v/>
      </c>
      <c r="O291" s="10" t="str">
        <f t="shared" si="37"/>
        <v/>
      </c>
      <c r="P291" s="10" t="str">
        <f t="shared" si="38"/>
        <v/>
      </c>
      <c r="Q291" s="10">
        <f t="shared" si="39"/>
        <v>1</v>
      </c>
    </row>
    <row r="292" spans="1:17" x14ac:dyDescent="0.3">
      <c r="A292" t="s">
        <v>5767</v>
      </c>
      <c r="B292" s="7">
        <v>46070</v>
      </c>
      <c r="C292" s="14">
        <v>46073.631689814807</v>
      </c>
      <c r="D292" t="s">
        <v>5486</v>
      </c>
      <c r="E292" t="s">
        <v>5466</v>
      </c>
      <c r="F292">
        <v>36430.239999999998</v>
      </c>
      <c r="G292" t="s">
        <v>5476</v>
      </c>
      <c r="H292" t="s">
        <v>1549</v>
      </c>
      <c r="I292" t="s">
        <v>5463</v>
      </c>
      <c r="J292" s="10">
        <f t="shared" si="32"/>
        <v>15</v>
      </c>
      <c r="K292" s="10" t="str">
        <f t="shared" si="33"/>
        <v/>
      </c>
      <c r="L292" s="10" t="str">
        <f t="shared" si="34"/>
        <v/>
      </c>
      <c r="M292" s="10">
        <f t="shared" si="35"/>
        <v>3</v>
      </c>
      <c r="N292" s="10" t="str">
        <f t="shared" si="36"/>
        <v/>
      </c>
      <c r="O292" s="10" t="str">
        <f t="shared" si="37"/>
        <v/>
      </c>
      <c r="P292" s="10" t="str">
        <f t="shared" si="38"/>
        <v/>
      </c>
      <c r="Q292" s="10">
        <f t="shared" si="39"/>
        <v>3</v>
      </c>
    </row>
    <row r="293" spans="1:17" x14ac:dyDescent="0.3">
      <c r="A293" t="s">
        <v>5768</v>
      </c>
      <c r="B293" s="7">
        <v>45828</v>
      </c>
      <c r="C293" s="14">
        <v>45831.541932870372</v>
      </c>
      <c r="D293" t="s">
        <v>5460</v>
      </c>
      <c r="E293" t="s">
        <v>5468</v>
      </c>
      <c r="F293">
        <v>36266.050000000003</v>
      </c>
      <c r="G293" t="s">
        <v>5462</v>
      </c>
      <c r="H293" t="s">
        <v>1549</v>
      </c>
      <c r="I293" t="s">
        <v>5463</v>
      </c>
      <c r="J293" s="10">
        <f t="shared" si="32"/>
        <v>13</v>
      </c>
      <c r="K293" s="10" t="str">
        <f t="shared" si="33"/>
        <v/>
      </c>
      <c r="L293" s="10" t="str">
        <f t="shared" si="34"/>
        <v/>
      </c>
      <c r="M293" s="10">
        <f t="shared" si="35"/>
        <v>3</v>
      </c>
      <c r="N293" s="10" t="str">
        <f t="shared" si="36"/>
        <v/>
      </c>
      <c r="O293" s="10" t="str">
        <f t="shared" si="37"/>
        <v/>
      </c>
      <c r="P293" s="10" t="str">
        <f t="shared" si="38"/>
        <v/>
      </c>
      <c r="Q293" s="10">
        <f t="shared" si="39"/>
        <v>3</v>
      </c>
    </row>
    <row r="294" spans="1:17" x14ac:dyDescent="0.3">
      <c r="A294" t="s">
        <v>5769</v>
      </c>
      <c r="B294" s="7">
        <v>45803</v>
      </c>
      <c r="C294" s="14">
        <v>45806.825856481482</v>
      </c>
      <c r="D294" t="s">
        <v>5484</v>
      </c>
      <c r="E294" t="s">
        <v>5465</v>
      </c>
      <c r="F294">
        <v>12942.59</v>
      </c>
      <c r="G294" t="s">
        <v>5469</v>
      </c>
      <c r="H294" t="s">
        <v>1549</v>
      </c>
      <c r="I294" t="s">
        <v>5463</v>
      </c>
      <c r="J294" s="10">
        <f t="shared" si="32"/>
        <v>19</v>
      </c>
      <c r="K294" s="10" t="str">
        <f t="shared" si="33"/>
        <v/>
      </c>
      <c r="L294" s="10" t="str">
        <f t="shared" si="34"/>
        <v/>
      </c>
      <c r="M294" s="10">
        <f t="shared" si="35"/>
        <v>3</v>
      </c>
      <c r="N294" s="10" t="str">
        <f t="shared" si="36"/>
        <v/>
      </c>
      <c r="O294" s="10" t="str">
        <f t="shared" si="37"/>
        <v/>
      </c>
      <c r="P294" s="10" t="str">
        <f t="shared" si="38"/>
        <v/>
      </c>
      <c r="Q294" s="10">
        <f t="shared" si="39"/>
        <v>1</v>
      </c>
    </row>
    <row r="295" spans="1:17" x14ac:dyDescent="0.3">
      <c r="A295" t="s">
        <v>5770</v>
      </c>
      <c r="B295" s="7">
        <v>45769</v>
      </c>
      <c r="C295" s="14">
        <v>45772.410486111112</v>
      </c>
      <c r="D295" t="s">
        <v>5478</v>
      </c>
      <c r="E295" t="s">
        <v>5465</v>
      </c>
      <c r="F295">
        <v>14944.06</v>
      </c>
      <c r="G295" t="s">
        <v>5469</v>
      </c>
      <c r="H295" t="s">
        <v>1549</v>
      </c>
      <c r="I295" t="s">
        <v>5463</v>
      </c>
      <c r="J295" s="10">
        <f t="shared" si="32"/>
        <v>9</v>
      </c>
      <c r="K295" s="10" t="str">
        <f t="shared" si="33"/>
        <v/>
      </c>
      <c r="L295" s="10" t="str">
        <f t="shared" si="34"/>
        <v/>
      </c>
      <c r="M295" s="10">
        <f t="shared" si="35"/>
        <v>3</v>
      </c>
      <c r="N295" s="10" t="str">
        <f t="shared" si="36"/>
        <v/>
      </c>
      <c r="O295" s="10" t="str">
        <f t="shared" si="37"/>
        <v/>
      </c>
      <c r="P295" s="10" t="str">
        <f t="shared" si="38"/>
        <v/>
      </c>
      <c r="Q295" s="10">
        <f t="shared" si="39"/>
        <v>1</v>
      </c>
    </row>
    <row r="296" spans="1:17" x14ac:dyDescent="0.3">
      <c r="A296" t="s">
        <v>5771</v>
      </c>
      <c r="B296" s="7">
        <v>45979</v>
      </c>
      <c r="C296" s="14">
        <v>45982.815555555557</v>
      </c>
      <c r="D296" t="s">
        <v>5460</v>
      </c>
      <c r="E296" t="s">
        <v>5468</v>
      </c>
      <c r="F296">
        <v>36700.11</v>
      </c>
      <c r="G296" t="s">
        <v>5494</v>
      </c>
      <c r="H296" t="s">
        <v>1549</v>
      </c>
      <c r="I296" t="s">
        <v>5463</v>
      </c>
      <c r="J296" s="10">
        <f t="shared" si="32"/>
        <v>19</v>
      </c>
      <c r="K296" s="10" t="str">
        <f t="shared" si="33"/>
        <v/>
      </c>
      <c r="L296" s="10" t="str">
        <f t="shared" si="34"/>
        <v/>
      </c>
      <c r="M296" s="10">
        <f t="shared" si="35"/>
        <v>3</v>
      </c>
      <c r="N296" s="10" t="str">
        <f t="shared" si="36"/>
        <v/>
      </c>
      <c r="O296" s="10" t="str">
        <f t="shared" si="37"/>
        <v/>
      </c>
      <c r="P296" s="10" t="str">
        <f t="shared" si="38"/>
        <v/>
      </c>
      <c r="Q296" s="10">
        <f t="shared" si="39"/>
        <v>3</v>
      </c>
    </row>
    <row r="297" spans="1:17" x14ac:dyDescent="0.3">
      <c r="A297" t="s">
        <v>5772</v>
      </c>
      <c r="B297" s="7">
        <v>45973</v>
      </c>
      <c r="C297" s="14">
        <v>45976.446400462963</v>
      </c>
      <c r="D297" t="s">
        <v>5490</v>
      </c>
      <c r="E297" t="s">
        <v>5478</v>
      </c>
      <c r="F297">
        <v>37106.06</v>
      </c>
      <c r="G297" t="s">
        <v>5469</v>
      </c>
      <c r="H297" t="s">
        <v>1552</v>
      </c>
      <c r="I297" t="s">
        <v>5463</v>
      </c>
      <c r="J297" s="10">
        <f t="shared" si="32"/>
        <v>10</v>
      </c>
      <c r="K297" s="10" t="str">
        <f t="shared" si="33"/>
        <v/>
      </c>
      <c r="L297" s="10" t="str">
        <f t="shared" si="34"/>
        <v/>
      </c>
      <c r="M297" s="10">
        <f t="shared" si="35"/>
        <v>3</v>
      </c>
      <c r="N297" s="10" t="str">
        <f t="shared" si="36"/>
        <v/>
      </c>
      <c r="O297" s="10" t="str">
        <f t="shared" si="37"/>
        <v/>
      </c>
      <c r="P297" s="10" t="str">
        <f t="shared" si="38"/>
        <v/>
      </c>
      <c r="Q297" s="10">
        <f t="shared" si="39"/>
        <v>3</v>
      </c>
    </row>
    <row r="298" spans="1:17" x14ac:dyDescent="0.3">
      <c r="A298" t="s">
        <v>5773</v>
      </c>
      <c r="B298" s="7">
        <v>46038</v>
      </c>
      <c r="C298" s="14">
        <v>46041.667175925933</v>
      </c>
      <c r="D298" t="s">
        <v>5465</v>
      </c>
      <c r="E298" t="s">
        <v>5460</v>
      </c>
      <c r="F298">
        <v>80852.009999999995</v>
      </c>
      <c r="G298" t="s">
        <v>5479</v>
      </c>
      <c r="H298" t="s">
        <v>1552</v>
      </c>
      <c r="I298" t="s">
        <v>5463</v>
      </c>
      <c r="J298" s="10">
        <f t="shared" si="32"/>
        <v>16</v>
      </c>
      <c r="K298" s="10" t="str">
        <f t="shared" si="33"/>
        <v/>
      </c>
      <c r="L298" s="10" t="str">
        <f t="shared" si="34"/>
        <v/>
      </c>
      <c r="M298" s="10">
        <f t="shared" si="35"/>
        <v>3</v>
      </c>
      <c r="N298" s="10" t="str">
        <f t="shared" si="36"/>
        <v/>
      </c>
      <c r="O298" s="10" t="str">
        <f t="shared" si="37"/>
        <v/>
      </c>
      <c r="P298" s="10" t="str">
        <f t="shared" si="38"/>
        <v/>
      </c>
      <c r="Q298" s="10">
        <f t="shared" si="39"/>
        <v>8</v>
      </c>
    </row>
    <row r="299" spans="1:17" x14ac:dyDescent="0.3">
      <c r="A299" t="s">
        <v>5774</v>
      </c>
      <c r="B299" s="7">
        <v>46056</v>
      </c>
      <c r="C299" s="14">
        <v>46057.638333333343</v>
      </c>
      <c r="D299" t="s">
        <v>5484</v>
      </c>
      <c r="E299" t="s">
        <v>5461</v>
      </c>
      <c r="F299">
        <v>28985.599999999999</v>
      </c>
      <c r="G299" t="s">
        <v>5494</v>
      </c>
      <c r="H299" t="s">
        <v>1549</v>
      </c>
      <c r="I299" t="s">
        <v>5463</v>
      </c>
      <c r="J299" s="10">
        <f t="shared" si="32"/>
        <v>15</v>
      </c>
      <c r="K299" s="10" t="str">
        <f t="shared" si="33"/>
        <v/>
      </c>
      <c r="L299" s="10" t="str">
        <f t="shared" si="34"/>
        <v/>
      </c>
      <c r="M299" s="10">
        <f t="shared" si="35"/>
        <v>1</v>
      </c>
      <c r="N299" s="10" t="str">
        <f t="shared" si="36"/>
        <v/>
      </c>
      <c r="O299" s="10" t="str">
        <f t="shared" si="37"/>
        <v/>
      </c>
      <c r="P299" s="10" t="str">
        <f t="shared" si="38"/>
        <v/>
      </c>
      <c r="Q299" s="10">
        <f t="shared" si="39"/>
        <v>2</v>
      </c>
    </row>
    <row r="300" spans="1:17" x14ac:dyDescent="0.3">
      <c r="A300" t="s">
        <v>5775</v>
      </c>
      <c r="B300" s="7">
        <v>45875</v>
      </c>
      <c r="C300" s="14">
        <v>45878.719594907408</v>
      </c>
      <c r="D300" t="s">
        <v>5461</v>
      </c>
      <c r="E300" t="s">
        <v>5484</v>
      </c>
      <c r="F300">
        <v>68423.09</v>
      </c>
      <c r="G300" t="s">
        <v>5462</v>
      </c>
      <c r="H300" t="s">
        <v>1552</v>
      </c>
      <c r="I300" t="s">
        <v>5463</v>
      </c>
      <c r="J300" s="10">
        <f t="shared" si="32"/>
        <v>17</v>
      </c>
      <c r="K300" s="10" t="str">
        <f t="shared" si="33"/>
        <v/>
      </c>
      <c r="L300" s="10" t="str">
        <f t="shared" si="34"/>
        <v/>
      </c>
      <c r="M300" s="10">
        <f t="shared" si="35"/>
        <v>3</v>
      </c>
      <c r="N300" s="10" t="str">
        <f t="shared" si="36"/>
        <v/>
      </c>
      <c r="O300" s="10" t="str">
        <f t="shared" si="37"/>
        <v/>
      </c>
      <c r="P300" s="10" t="str">
        <f t="shared" si="38"/>
        <v/>
      </c>
      <c r="Q300" s="10">
        <f t="shared" si="39"/>
        <v>6</v>
      </c>
    </row>
    <row r="301" spans="1:17" x14ac:dyDescent="0.3">
      <c r="A301" t="s">
        <v>5776</v>
      </c>
      <c r="B301" s="7">
        <v>46076</v>
      </c>
      <c r="C301" s="14">
        <v>46076.788240740738</v>
      </c>
      <c r="D301" t="s">
        <v>5478</v>
      </c>
      <c r="E301" t="s">
        <v>5471</v>
      </c>
      <c r="F301">
        <v>51124.66</v>
      </c>
      <c r="G301" t="s">
        <v>5469</v>
      </c>
      <c r="H301" t="s">
        <v>1549</v>
      </c>
      <c r="I301" t="s">
        <v>5463</v>
      </c>
      <c r="J301" s="10">
        <f t="shared" si="32"/>
        <v>18</v>
      </c>
      <c r="K301" s="10" t="str">
        <f t="shared" si="33"/>
        <v/>
      </c>
      <c r="L301" s="10" t="str">
        <f t="shared" si="34"/>
        <v/>
      </c>
      <c r="M301" s="10">
        <f t="shared" si="35"/>
        <v>0</v>
      </c>
      <c r="N301" s="10" t="str">
        <f t="shared" si="36"/>
        <v/>
      </c>
      <c r="O301" s="10" t="str">
        <f t="shared" si="37"/>
        <v/>
      </c>
      <c r="P301" s="10" t="str">
        <f t="shared" si="38"/>
        <v/>
      </c>
      <c r="Q301" s="10">
        <f t="shared" si="39"/>
        <v>5</v>
      </c>
    </row>
    <row r="302" spans="1:17" x14ac:dyDescent="0.3">
      <c r="A302" t="s">
        <v>5777</v>
      </c>
      <c r="B302" s="7">
        <v>46083</v>
      </c>
      <c r="C302" s="14">
        <v>46086.606817129628</v>
      </c>
      <c r="D302" t="s">
        <v>5474</v>
      </c>
      <c r="E302" t="s">
        <v>5466</v>
      </c>
      <c r="F302">
        <v>35945.01</v>
      </c>
      <c r="G302" t="s">
        <v>5476</v>
      </c>
      <c r="H302" t="s">
        <v>1552</v>
      </c>
      <c r="I302" t="s">
        <v>5463</v>
      </c>
      <c r="J302" s="10">
        <f t="shared" si="32"/>
        <v>14</v>
      </c>
      <c r="K302" s="10" t="str">
        <f t="shared" si="33"/>
        <v/>
      </c>
      <c r="L302" s="10" t="str">
        <f t="shared" si="34"/>
        <v/>
      </c>
      <c r="M302" s="10">
        <f t="shared" si="35"/>
        <v>3</v>
      </c>
      <c r="N302" s="10" t="str">
        <f t="shared" si="36"/>
        <v/>
      </c>
      <c r="O302" s="10" t="str">
        <f t="shared" si="37"/>
        <v/>
      </c>
      <c r="P302" s="10" t="str">
        <f t="shared" si="38"/>
        <v/>
      </c>
      <c r="Q302" s="10">
        <f t="shared" si="39"/>
        <v>3</v>
      </c>
    </row>
    <row r="303" spans="1:17" x14ac:dyDescent="0.3">
      <c r="A303" t="s">
        <v>5778</v>
      </c>
      <c r="B303" s="7">
        <v>45832</v>
      </c>
      <c r="C303" s="14">
        <v>45835.744259259263</v>
      </c>
      <c r="D303" t="s">
        <v>5461</v>
      </c>
      <c r="E303" t="s">
        <v>5474</v>
      </c>
      <c r="F303">
        <v>17488.310000000001</v>
      </c>
      <c r="G303" t="s">
        <v>5472</v>
      </c>
      <c r="H303" t="s">
        <v>1549</v>
      </c>
      <c r="I303" t="s">
        <v>5463</v>
      </c>
      <c r="J303" s="10">
        <f t="shared" si="32"/>
        <v>17</v>
      </c>
      <c r="K303" s="10" t="str">
        <f t="shared" si="33"/>
        <v/>
      </c>
      <c r="L303" s="10" t="str">
        <f t="shared" si="34"/>
        <v/>
      </c>
      <c r="M303" s="10">
        <f t="shared" si="35"/>
        <v>3</v>
      </c>
      <c r="N303" s="10" t="str">
        <f t="shared" si="36"/>
        <v/>
      </c>
      <c r="O303" s="10" t="str">
        <f t="shared" si="37"/>
        <v/>
      </c>
      <c r="P303" s="10" t="str">
        <f t="shared" si="38"/>
        <v/>
      </c>
      <c r="Q303" s="10">
        <f t="shared" si="39"/>
        <v>1</v>
      </c>
    </row>
    <row r="304" spans="1:17" x14ac:dyDescent="0.3">
      <c r="A304" t="s">
        <v>5779</v>
      </c>
      <c r="B304" s="7">
        <v>45915</v>
      </c>
      <c r="C304" s="14">
        <v>45915.617847222216</v>
      </c>
      <c r="D304" t="s">
        <v>5474</v>
      </c>
      <c r="E304" t="s">
        <v>5484</v>
      </c>
      <c r="F304">
        <v>58274.879999999997</v>
      </c>
      <c r="G304" t="s">
        <v>5494</v>
      </c>
      <c r="H304" t="s">
        <v>1549</v>
      </c>
      <c r="I304" t="s">
        <v>5463</v>
      </c>
      <c r="J304" s="10">
        <f t="shared" si="32"/>
        <v>14</v>
      </c>
      <c r="K304" s="10" t="str">
        <f t="shared" si="33"/>
        <v/>
      </c>
      <c r="L304" s="10" t="str">
        <f t="shared" si="34"/>
        <v/>
      </c>
      <c r="M304" s="10">
        <f t="shared" si="35"/>
        <v>0</v>
      </c>
      <c r="N304" s="10" t="str">
        <f t="shared" si="36"/>
        <v/>
      </c>
      <c r="O304" s="10" t="str">
        <f t="shared" si="37"/>
        <v/>
      </c>
      <c r="P304" s="10" t="str">
        <f t="shared" si="38"/>
        <v/>
      </c>
      <c r="Q304" s="10">
        <f t="shared" si="39"/>
        <v>5</v>
      </c>
    </row>
    <row r="305" spans="1:17" x14ac:dyDescent="0.3">
      <c r="A305" t="s">
        <v>5780</v>
      </c>
      <c r="B305" s="7">
        <v>46034</v>
      </c>
      <c r="C305" s="14">
        <v>46036.821527777778</v>
      </c>
      <c r="D305" t="s">
        <v>5484</v>
      </c>
      <c r="E305" t="s">
        <v>5468</v>
      </c>
      <c r="F305">
        <v>61493.41</v>
      </c>
      <c r="G305" t="s">
        <v>5476</v>
      </c>
      <c r="H305" t="s">
        <v>1549</v>
      </c>
      <c r="I305" t="s">
        <v>5463</v>
      </c>
      <c r="J305" s="10">
        <f t="shared" si="32"/>
        <v>19</v>
      </c>
      <c r="K305" s="10" t="str">
        <f t="shared" si="33"/>
        <v/>
      </c>
      <c r="L305" s="10" t="str">
        <f t="shared" si="34"/>
        <v/>
      </c>
      <c r="M305" s="10">
        <f t="shared" si="35"/>
        <v>2</v>
      </c>
      <c r="N305" s="10" t="str">
        <f t="shared" si="36"/>
        <v/>
      </c>
      <c r="O305" s="10" t="str">
        <f t="shared" si="37"/>
        <v/>
      </c>
      <c r="P305" s="10" t="str">
        <f t="shared" si="38"/>
        <v/>
      </c>
      <c r="Q305" s="10">
        <f t="shared" si="39"/>
        <v>6</v>
      </c>
    </row>
    <row r="306" spans="1:17" x14ac:dyDescent="0.3">
      <c r="A306" t="s">
        <v>5781</v>
      </c>
      <c r="B306" s="7">
        <v>45754</v>
      </c>
      <c r="C306" s="14">
        <v>45757.531157407408</v>
      </c>
      <c r="D306" t="s">
        <v>5484</v>
      </c>
      <c r="E306" t="s">
        <v>5460</v>
      </c>
      <c r="F306">
        <v>117783.06</v>
      </c>
      <c r="G306" t="s">
        <v>5462</v>
      </c>
      <c r="H306" t="s">
        <v>1552</v>
      </c>
      <c r="I306" t="s">
        <v>5463</v>
      </c>
      <c r="J306" s="10">
        <f t="shared" si="32"/>
        <v>12</v>
      </c>
      <c r="K306" s="10" t="str">
        <f t="shared" si="33"/>
        <v/>
      </c>
      <c r="L306" s="10" t="str">
        <f t="shared" si="34"/>
        <v/>
      </c>
      <c r="M306" s="10">
        <f t="shared" si="35"/>
        <v>3</v>
      </c>
      <c r="N306" s="10" t="str">
        <f t="shared" si="36"/>
        <v/>
      </c>
      <c r="O306" s="10" t="str">
        <f t="shared" si="37"/>
        <v/>
      </c>
      <c r="P306" s="10" t="str">
        <f t="shared" si="38"/>
        <v/>
      </c>
      <c r="Q306" s="10">
        <f t="shared" si="39"/>
        <v>1</v>
      </c>
    </row>
    <row r="307" spans="1:17" x14ac:dyDescent="0.3">
      <c r="A307" t="s">
        <v>5782</v>
      </c>
      <c r="B307" s="7">
        <v>45929</v>
      </c>
      <c r="C307" s="14">
        <v>45932.798761574071</v>
      </c>
      <c r="D307" t="s">
        <v>5460</v>
      </c>
      <c r="E307" t="s">
        <v>5471</v>
      </c>
      <c r="F307">
        <v>114436.19</v>
      </c>
      <c r="G307" t="s">
        <v>5476</v>
      </c>
      <c r="H307" t="s">
        <v>1552</v>
      </c>
      <c r="I307" t="s">
        <v>5463</v>
      </c>
      <c r="J307" s="10">
        <f t="shared" si="32"/>
        <v>19</v>
      </c>
      <c r="K307" s="10" t="str">
        <f t="shared" si="33"/>
        <v/>
      </c>
      <c r="L307" s="10" t="str">
        <f t="shared" si="34"/>
        <v/>
      </c>
      <c r="M307" s="10">
        <f t="shared" si="35"/>
        <v>3</v>
      </c>
      <c r="N307" s="10" t="str">
        <f t="shared" si="36"/>
        <v/>
      </c>
      <c r="O307" s="10" t="str">
        <f t="shared" si="37"/>
        <v/>
      </c>
      <c r="P307" s="10" t="str">
        <f t="shared" si="38"/>
        <v/>
      </c>
      <c r="Q307" s="10">
        <f t="shared" si="39"/>
        <v>1</v>
      </c>
    </row>
    <row r="308" spans="1:17" x14ac:dyDescent="0.3">
      <c r="A308" t="s">
        <v>5783</v>
      </c>
      <c r="B308" s="7">
        <v>45975</v>
      </c>
      <c r="C308" s="14">
        <v>45976.574918981481</v>
      </c>
      <c r="D308" t="s">
        <v>5490</v>
      </c>
      <c r="E308" t="s">
        <v>5460</v>
      </c>
      <c r="F308">
        <v>125983.9</v>
      </c>
      <c r="G308" t="s">
        <v>5479</v>
      </c>
      <c r="H308" t="s">
        <v>1552</v>
      </c>
      <c r="I308" t="s">
        <v>5463</v>
      </c>
      <c r="J308" s="10">
        <f t="shared" si="32"/>
        <v>13</v>
      </c>
      <c r="K308" s="10" t="str">
        <f t="shared" si="33"/>
        <v/>
      </c>
      <c r="L308" s="10" t="str">
        <f t="shared" si="34"/>
        <v/>
      </c>
      <c r="M308" s="10">
        <f t="shared" si="35"/>
        <v>1</v>
      </c>
      <c r="N308" s="10" t="str">
        <f t="shared" si="36"/>
        <v/>
      </c>
      <c r="O308" s="10" t="str">
        <f t="shared" si="37"/>
        <v/>
      </c>
      <c r="P308" s="10" t="str">
        <f t="shared" si="38"/>
        <v/>
      </c>
      <c r="Q308" s="10">
        <f t="shared" si="39"/>
        <v>1</v>
      </c>
    </row>
    <row r="309" spans="1:17" x14ac:dyDescent="0.3">
      <c r="A309" t="s">
        <v>5784</v>
      </c>
      <c r="B309" s="7">
        <v>45959</v>
      </c>
      <c r="C309" s="14">
        <v>45960.568460648137</v>
      </c>
      <c r="D309" t="s">
        <v>5461</v>
      </c>
      <c r="E309" t="s">
        <v>5484</v>
      </c>
      <c r="F309">
        <v>17255.189999999999</v>
      </c>
      <c r="G309" t="s">
        <v>5494</v>
      </c>
      <c r="H309" t="s">
        <v>1552</v>
      </c>
      <c r="I309" t="s">
        <v>5463</v>
      </c>
      <c r="J309" s="10">
        <f t="shared" si="32"/>
        <v>13</v>
      </c>
      <c r="K309" s="10" t="str">
        <f t="shared" si="33"/>
        <v/>
      </c>
      <c r="L309" s="10" t="str">
        <f t="shared" si="34"/>
        <v/>
      </c>
      <c r="M309" s="10">
        <f t="shared" si="35"/>
        <v>1</v>
      </c>
      <c r="N309" s="10" t="str">
        <f t="shared" si="36"/>
        <v/>
      </c>
      <c r="O309" s="10" t="str">
        <f t="shared" si="37"/>
        <v/>
      </c>
      <c r="P309" s="10" t="str">
        <f t="shared" si="38"/>
        <v/>
      </c>
      <c r="Q309" s="10">
        <f t="shared" si="39"/>
        <v>1</v>
      </c>
    </row>
    <row r="310" spans="1:17" x14ac:dyDescent="0.3">
      <c r="A310" t="s">
        <v>5785</v>
      </c>
      <c r="B310" s="7">
        <v>45957</v>
      </c>
      <c r="C310" s="14">
        <v>45958.688842592594</v>
      </c>
      <c r="D310" t="s">
        <v>5468</v>
      </c>
      <c r="E310" t="s">
        <v>5466</v>
      </c>
      <c r="F310">
        <v>23128.99</v>
      </c>
      <c r="G310" t="s">
        <v>5462</v>
      </c>
      <c r="H310" t="s">
        <v>1552</v>
      </c>
      <c r="I310" t="s">
        <v>5463</v>
      </c>
      <c r="J310" s="10">
        <f t="shared" si="32"/>
        <v>16</v>
      </c>
      <c r="K310" s="10" t="str">
        <f t="shared" si="33"/>
        <v/>
      </c>
      <c r="L310" s="10" t="str">
        <f t="shared" si="34"/>
        <v/>
      </c>
      <c r="M310" s="10">
        <f t="shared" si="35"/>
        <v>1</v>
      </c>
      <c r="N310" s="10" t="str">
        <f t="shared" si="36"/>
        <v/>
      </c>
      <c r="O310" s="10" t="str">
        <f t="shared" si="37"/>
        <v/>
      </c>
      <c r="P310" s="10" t="str">
        <f t="shared" si="38"/>
        <v/>
      </c>
      <c r="Q310" s="10">
        <f t="shared" si="39"/>
        <v>2</v>
      </c>
    </row>
    <row r="311" spans="1:17" x14ac:dyDescent="0.3">
      <c r="A311" t="s">
        <v>5786</v>
      </c>
      <c r="B311" s="7">
        <v>45968</v>
      </c>
      <c r="C311" s="14">
        <v>45970.728703703702</v>
      </c>
      <c r="D311" t="s">
        <v>5460</v>
      </c>
      <c r="E311" t="s">
        <v>5484</v>
      </c>
      <c r="F311">
        <v>27490.81</v>
      </c>
      <c r="G311" t="s">
        <v>5472</v>
      </c>
      <c r="H311" t="s">
        <v>1552</v>
      </c>
      <c r="I311" t="s">
        <v>5463</v>
      </c>
      <c r="J311" s="10">
        <f t="shared" si="32"/>
        <v>17</v>
      </c>
      <c r="K311" s="10" t="str">
        <f t="shared" si="33"/>
        <v/>
      </c>
      <c r="L311" s="10" t="str">
        <f t="shared" si="34"/>
        <v/>
      </c>
      <c r="M311" s="10">
        <f t="shared" si="35"/>
        <v>2</v>
      </c>
      <c r="N311" s="10" t="str">
        <f t="shared" si="36"/>
        <v/>
      </c>
      <c r="O311" s="10" t="str">
        <f t="shared" si="37"/>
        <v/>
      </c>
      <c r="P311" s="10" t="str">
        <f t="shared" si="38"/>
        <v/>
      </c>
      <c r="Q311" s="10">
        <f t="shared" si="39"/>
        <v>2</v>
      </c>
    </row>
    <row r="312" spans="1:17" x14ac:dyDescent="0.3">
      <c r="A312" t="s">
        <v>5787</v>
      </c>
      <c r="B312" s="7">
        <v>45818</v>
      </c>
      <c r="C312" s="14">
        <v>45819.659895833327</v>
      </c>
      <c r="D312" t="s">
        <v>5460</v>
      </c>
      <c r="E312" t="s">
        <v>5478</v>
      </c>
      <c r="F312">
        <v>34302.660000000003</v>
      </c>
      <c r="G312" t="s">
        <v>5469</v>
      </c>
      <c r="H312" t="s">
        <v>1552</v>
      </c>
      <c r="I312" t="s">
        <v>5463</v>
      </c>
      <c r="J312" s="10">
        <f t="shared" si="32"/>
        <v>15</v>
      </c>
      <c r="K312" s="10" t="str">
        <f t="shared" si="33"/>
        <v/>
      </c>
      <c r="L312" s="10" t="str">
        <f t="shared" si="34"/>
        <v/>
      </c>
      <c r="M312" s="10">
        <f t="shared" si="35"/>
        <v>1</v>
      </c>
      <c r="N312" s="10" t="str">
        <f t="shared" si="36"/>
        <v/>
      </c>
      <c r="O312" s="10" t="str">
        <f t="shared" si="37"/>
        <v/>
      </c>
      <c r="P312" s="10" t="str">
        <f t="shared" si="38"/>
        <v/>
      </c>
      <c r="Q312" s="10">
        <f t="shared" si="39"/>
        <v>3</v>
      </c>
    </row>
    <row r="313" spans="1:17" x14ac:dyDescent="0.3">
      <c r="A313" t="s">
        <v>5788</v>
      </c>
      <c r="B313" s="7">
        <v>45827</v>
      </c>
      <c r="C313" s="14">
        <v>45830.435347222221</v>
      </c>
      <c r="D313" t="s">
        <v>5474</v>
      </c>
      <c r="E313" t="s">
        <v>5460</v>
      </c>
      <c r="F313">
        <v>97104.71</v>
      </c>
      <c r="G313" t="s">
        <v>5469</v>
      </c>
      <c r="H313" t="s">
        <v>1549</v>
      </c>
      <c r="I313" t="s">
        <v>5463</v>
      </c>
      <c r="J313" s="10">
        <f t="shared" si="32"/>
        <v>10</v>
      </c>
      <c r="K313" s="10" t="str">
        <f t="shared" si="33"/>
        <v/>
      </c>
      <c r="L313" s="10" t="str">
        <f t="shared" si="34"/>
        <v/>
      </c>
      <c r="M313" s="10">
        <f t="shared" si="35"/>
        <v>3</v>
      </c>
      <c r="N313" s="10" t="str">
        <f t="shared" si="36"/>
        <v/>
      </c>
      <c r="O313" s="10" t="str">
        <f t="shared" si="37"/>
        <v/>
      </c>
      <c r="P313" s="10" t="str">
        <f t="shared" si="38"/>
        <v/>
      </c>
      <c r="Q313" s="10">
        <f t="shared" si="39"/>
        <v>9</v>
      </c>
    </row>
    <row r="314" spans="1:17" x14ac:dyDescent="0.3">
      <c r="A314" t="s">
        <v>5789</v>
      </c>
      <c r="B314" s="7">
        <v>45796</v>
      </c>
      <c r="C314" s="14">
        <v>45799.440601851849</v>
      </c>
      <c r="D314" t="s">
        <v>5474</v>
      </c>
      <c r="E314" t="s">
        <v>5461</v>
      </c>
      <c r="F314">
        <v>57970.18</v>
      </c>
      <c r="G314" t="s">
        <v>5476</v>
      </c>
      <c r="H314" t="s">
        <v>1552</v>
      </c>
      <c r="I314" t="s">
        <v>5463</v>
      </c>
      <c r="J314" s="10">
        <f t="shared" si="32"/>
        <v>10</v>
      </c>
      <c r="K314" s="10" t="str">
        <f t="shared" si="33"/>
        <v/>
      </c>
      <c r="L314" s="10" t="str">
        <f t="shared" si="34"/>
        <v/>
      </c>
      <c r="M314" s="10">
        <f t="shared" si="35"/>
        <v>3</v>
      </c>
      <c r="N314" s="10" t="str">
        <f t="shared" si="36"/>
        <v/>
      </c>
      <c r="O314" s="10" t="str">
        <f t="shared" si="37"/>
        <v/>
      </c>
      <c r="P314" s="10" t="str">
        <f t="shared" si="38"/>
        <v/>
      </c>
      <c r="Q314" s="10">
        <f t="shared" si="39"/>
        <v>5</v>
      </c>
    </row>
    <row r="315" spans="1:17" x14ac:dyDescent="0.3">
      <c r="A315" t="s">
        <v>5790</v>
      </c>
      <c r="B315" s="7">
        <v>45859</v>
      </c>
      <c r="C315" s="14">
        <v>45861.591087962966</v>
      </c>
      <c r="D315" t="s">
        <v>5490</v>
      </c>
      <c r="E315" t="s">
        <v>5484</v>
      </c>
      <c r="F315">
        <v>19047.240000000002</v>
      </c>
      <c r="G315" t="s">
        <v>5472</v>
      </c>
      <c r="H315" t="s">
        <v>1552</v>
      </c>
      <c r="I315" t="s">
        <v>5463</v>
      </c>
      <c r="J315" s="10">
        <f t="shared" si="32"/>
        <v>14</v>
      </c>
      <c r="K315" s="10" t="str">
        <f t="shared" si="33"/>
        <v/>
      </c>
      <c r="L315" s="10" t="str">
        <f t="shared" si="34"/>
        <v/>
      </c>
      <c r="M315" s="10">
        <f t="shared" si="35"/>
        <v>2</v>
      </c>
      <c r="N315" s="10" t="str">
        <f t="shared" si="36"/>
        <v/>
      </c>
      <c r="O315" s="10" t="str">
        <f t="shared" si="37"/>
        <v/>
      </c>
      <c r="P315" s="10" t="str">
        <f t="shared" si="38"/>
        <v/>
      </c>
      <c r="Q315" s="10">
        <f t="shared" si="39"/>
        <v>1</v>
      </c>
    </row>
    <row r="316" spans="1:17" x14ac:dyDescent="0.3">
      <c r="A316" t="s">
        <v>5791</v>
      </c>
      <c r="B316" s="7">
        <v>46109</v>
      </c>
      <c r="C316" s="14">
        <v>46151.663761574076</v>
      </c>
      <c r="D316" t="s">
        <v>5474</v>
      </c>
      <c r="E316" t="s">
        <v>5471</v>
      </c>
      <c r="F316">
        <v>1000000</v>
      </c>
      <c r="G316" t="s">
        <v>5605</v>
      </c>
      <c r="H316" t="s">
        <v>1552</v>
      </c>
      <c r="I316" t="s">
        <v>5463</v>
      </c>
      <c r="J316" s="10">
        <f t="shared" si="32"/>
        <v>15</v>
      </c>
      <c r="K316" s="10" t="str">
        <f t="shared" si="33"/>
        <v/>
      </c>
      <c r="L316" s="10" t="str">
        <f t="shared" si="34"/>
        <v/>
      </c>
      <c r="M316" s="10">
        <f t="shared" si="35"/>
        <v>42</v>
      </c>
      <c r="N316" s="10" t="str">
        <f t="shared" si="36"/>
        <v>FLAG</v>
      </c>
      <c r="O316" s="10" t="str">
        <f t="shared" si="37"/>
        <v>FLAG</v>
      </c>
      <c r="P316" s="10" t="str">
        <f t="shared" si="38"/>
        <v/>
      </c>
      <c r="Q316" s="10">
        <f t="shared" si="39"/>
        <v>1</v>
      </c>
    </row>
    <row r="317" spans="1:17" x14ac:dyDescent="0.3">
      <c r="A317" t="s">
        <v>5792</v>
      </c>
      <c r="B317" s="7">
        <v>46015</v>
      </c>
      <c r="C317" s="14">
        <v>46015.607037037043</v>
      </c>
      <c r="D317" t="s">
        <v>5478</v>
      </c>
      <c r="E317" t="s">
        <v>5460</v>
      </c>
      <c r="F317">
        <v>341911.6</v>
      </c>
      <c r="G317" t="s">
        <v>5476</v>
      </c>
      <c r="H317" t="s">
        <v>1549</v>
      </c>
      <c r="I317" t="s">
        <v>5463</v>
      </c>
      <c r="J317" s="10">
        <f t="shared" si="32"/>
        <v>14</v>
      </c>
      <c r="K317" s="10" t="str">
        <f t="shared" si="33"/>
        <v/>
      </c>
      <c r="L317" s="10" t="str">
        <f t="shared" si="34"/>
        <v/>
      </c>
      <c r="M317" s="10">
        <f t="shared" si="35"/>
        <v>0</v>
      </c>
      <c r="N317" s="10" t="str">
        <f t="shared" si="36"/>
        <v/>
      </c>
      <c r="O317" s="10" t="str">
        <f t="shared" si="37"/>
        <v/>
      </c>
      <c r="P317" s="10" t="str">
        <f t="shared" si="38"/>
        <v/>
      </c>
      <c r="Q317" s="10">
        <f t="shared" si="39"/>
        <v>3</v>
      </c>
    </row>
    <row r="318" spans="1:17" x14ac:dyDescent="0.3">
      <c r="A318" t="s">
        <v>5793</v>
      </c>
      <c r="B318" s="7">
        <v>45882</v>
      </c>
      <c r="C318" s="14">
        <v>45885.401458333326</v>
      </c>
      <c r="D318" t="s">
        <v>5484</v>
      </c>
      <c r="E318" t="s">
        <v>5461</v>
      </c>
      <c r="F318">
        <v>19431.89</v>
      </c>
      <c r="G318" t="s">
        <v>5494</v>
      </c>
      <c r="H318" t="s">
        <v>1552</v>
      </c>
      <c r="I318" t="s">
        <v>5463</v>
      </c>
      <c r="J318" s="10">
        <f t="shared" si="32"/>
        <v>9</v>
      </c>
      <c r="K318" s="10" t="str">
        <f t="shared" si="33"/>
        <v/>
      </c>
      <c r="L318" s="10" t="str">
        <f t="shared" si="34"/>
        <v/>
      </c>
      <c r="M318" s="10">
        <f t="shared" si="35"/>
        <v>3</v>
      </c>
      <c r="N318" s="10" t="str">
        <f t="shared" si="36"/>
        <v/>
      </c>
      <c r="O318" s="10" t="str">
        <f t="shared" si="37"/>
        <v/>
      </c>
      <c r="P318" s="10" t="str">
        <f t="shared" si="38"/>
        <v/>
      </c>
      <c r="Q318" s="10">
        <f t="shared" si="39"/>
        <v>1</v>
      </c>
    </row>
    <row r="319" spans="1:17" x14ac:dyDescent="0.3">
      <c r="A319" t="s">
        <v>5794</v>
      </c>
      <c r="B319" s="7">
        <v>45934</v>
      </c>
      <c r="C319" s="14">
        <v>45935.644363425927</v>
      </c>
      <c r="D319" t="s">
        <v>5478</v>
      </c>
      <c r="E319" t="s">
        <v>5471</v>
      </c>
      <c r="F319">
        <v>32276.76</v>
      </c>
      <c r="G319" t="s">
        <v>5469</v>
      </c>
      <c r="H319" t="s">
        <v>1549</v>
      </c>
      <c r="I319" t="s">
        <v>5463</v>
      </c>
      <c r="J319" s="10">
        <f t="shared" si="32"/>
        <v>15</v>
      </c>
      <c r="K319" s="10" t="str">
        <f t="shared" si="33"/>
        <v/>
      </c>
      <c r="L319" s="10" t="str">
        <f t="shared" si="34"/>
        <v/>
      </c>
      <c r="M319" s="10">
        <f t="shared" si="35"/>
        <v>1</v>
      </c>
      <c r="N319" s="10" t="str">
        <f t="shared" si="36"/>
        <v/>
      </c>
      <c r="O319" s="10" t="str">
        <f t="shared" si="37"/>
        <v/>
      </c>
      <c r="P319" s="10" t="str">
        <f t="shared" si="38"/>
        <v/>
      </c>
      <c r="Q319" s="10">
        <f t="shared" si="39"/>
        <v>3</v>
      </c>
    </row>
    <row r="320" spans="1:17" x14ac:dyDescent="0.3">
      <c r="A320" t="s">
        <v>5795</v>
      </c>
      <c r="B320" s="7">
        <v>45938</v>
      </c>
      <c r="C320" s="14">
        <v>45939.559675925928</v>
      </c>
      <c r="D320" t="s">
        <v>5484</v>
      </c>
      <c r="E320" t="s">
        <v>5471</v>
      </c>
      <c r="F320">
        <v>14578.56</v>
      </c>
      <c r="G320" t="s">
        <v>5476</v>
      </c>
      <c r="H320" t="s">
        <v>1552</v>
      </c>
      <c r="I320" t="s">
        <v>5463</v>
      </c>
      <c r="J320" s="10">
        <f t="shared" si="32"/>
        <v>13</v>
      </c>
      <c r="K320" s="10" t="str">
        <f t="shared" si="33"/>
        <v/>
      </c>
      <c r="L320" s="10" t="str">
        <f t="shared" si="34"/>
        <v/>
      </c>
      <c r="M320" s="10">
        <f t="shared" si="35"/>
        <v>1</v>
      </c>
      <c r="N320" s="10" t="str">
        <f t="shared" si="36"/>
        <v/>
      </c>
      <c r="O320" s="10" t="str">
        <f t="shared" si="37"/>
        <v/>
      </c>
      <c r="P320" s="10" t="str">
        <f t="shared" si="38"/>
        <v/>
      </c>
      <c r="Q320" s="10">
        <f t="shared" si="39"/>
        <v>1</v>
      </c>
    </row>
    <row r="321" spans="1:17" x14ac:dyDescent="0.3">
      <c r="A321" t="s">
        <v>5796</v>
      </c>
      <c r="B321" s="7">
        <v>45818</v>
      </c>
      <c r="C321" s="14">
        <v>45821.570196759261</v>
      </c>
      <c r="D321" t="s">
        <v>5471</v>
      </c>
      <c r="E321" t="s">
        <v>5474</v>
      </c>
      <c r="F321">
        <v>49499.97</v>
      </c>
      <c r="G321" t="s">
        <v>5472</v>
      </c>
      <c r="H321" t="s">
        <v>1549</v>
      </c>
      <c r="I321" t="s">
        <v>5463</v>
      </c>
      <c r="J321" s="10">
        <f t="shared" si="32"/>
        <v>13</v>
      </c>
      <c r="K321" s="10" t="str">
        <f t="shared" si="33"/>
        <v/>
      </c>
      <c r="L321" s="10" t="str">
        <f t="shared" si="34"/>
        <v/>
      </c>
      <c r="M321" s="10">
        <f t="shared" si="35"/>
        <v>3</v>
      </c>
      <c r="N321" s="10" t="str">
        <f t="shared" si="36"/>
        <v/>
      </c>
      <c r="O321" s="10" t="str">
        <f t="shared" si="37"/>
        <v/>
      </c>
      <c r="P321" s="10" t="str">
        <f t="shared" si="38"/>
        <v/>
      </c>
      <c r="Q321" s="10">
        <f t="shared" si="39"/>
        <v>4</v>
      </c>
    </row>
    <row r="322" spans="1:17" x14ac:dyDescent="0.3">
      <c r="A322" t="s">
        <v>5797</v>
      </c>
      <c r="B322" s="7">
        <v>45863</v>
      </c>
      <c r="C322" s="14">
        <v>45864.672349537039</v>
      </c>
      <c r="D322" t="s">
        <v>5465</v>
      </c>
      <c r="E322" t="s">
        <v>5484</v>
      </c>
      <c r="F322">
        <v>128954.57</v>
      </c>
      <c r="G322" t="s">
        <v>5476</v>
      </c>
      <c r="H322" t="s">
        <v>1549</v>
      </c>
      <c r="I322" t="s">
        <v>5463</v>
      </c>
      <c r="J322" s="10">
        <f t="shared" si="32"/>
        <v>16</v>
      </c>
      <c r="K322" s="10" t="str">
        <f t="shared" si="33"/>
        <v/>
      </c>
      <c r="L322" s="10" t="str">
        <f t="shared" si="34"/>
        <v/>
      </c>
      <c r="M322" s="10">
        <f t="shared" si="35"/>
        <v>1</v>
      </c>
      <c r="N322" s="10" t="str">
        <f t="shared" si="36"/>
        <v/>
      </c>
      <c r="O322" s="10" t="str">
        <f t="shared" si="37"/>
        <v/>
      </c>
      <c r="P322" s="10" t="str">
        <f t="shared" si="38"/>
        <v/>
      </c>
      <c r="Q322" s="10">
        <f t="shared" si="39"/>
        <v>1</v>
      </c>
    </row>
    <row r="323" spans="1:17" x14ac:dyDescent="0.3">
      <c r="A323" t="s">
        <v>5798</v>
      </c>
      <c r="B323" s="7">
        <v>45836</v>
      </c>
      <c r="C323" s="14">
        <v>45838.484560185178</v>
      </c>
      <c r="D323" t="s">
        <v>5486</v>
      </c>
      <c r="E323" t="s">
        <v>5466</v>
      </c>
      <c r="F323">
        <v>255556.32</v>
      </c>
      <c r="G323" t="s">
        <v>5462</v>
      </c>
      <c r="H323" t="s">
        <v>1552</v>
      </c>
      <c r="I323" t="s">
        <v>5463</v>
      </c>
      <c r="J323" s="10">
        <f t="shared" si="32"/>
        <v>11</v>
      </c>
      <c r="K323" s="10" t="str">
        <f t="shared" si="33"/>
        <v/>
      </c>
      <c r="L323" s="10" t="str">
        <f t="shared" si="34"/>
        <v/>
      </c>
      <c r="M323" s="10">
        <f t="shared" si="35"/>
        <v>2</v>
      </c>
      <c r="N323" s="10" t="str">
        <f t="shared" si="36"/>
        <v/>
      </c>
      <c r="O323" s="10" t="str">
        <f t="shared" si="37"/>
        <v/>
      </c>
      <c r="P323" s="10" t="str">
        <f t="shared" si="38"/>
        <v/>
      </c>
      <c r="Q323" s="10">
        <f t="shared" si="39"/>
        <v>2</v>
      </c>
    </row>
    <row r="324" spans="1:17" x14ac:dyDescent="0.3">
      <c r="A324" t="s">
        <v>5799</v>
      </c>
      <c r="B324" s="7">
        <v>45895</v>
      </c>
      <c r="C324" s="14">
        <v>45896.491516203707</v>
      </c>
      <c r="D324" t="s">
        <v>5460</v>
      </c>
      <c r="E324" t="s">
        <v>5478</v>
      </c>
      <c r="F324">
        <v>98349.89</v>
      </c>
      <c r="G324" t="s">
        <v>5476</v>
      </c>
      <c r="H324" t="s">
        <v>1552</v>
      </c>
      <c r="I324" t="s">
        <v>5463</v>
      </c>
      <c r="J324" s="10">
        <f t="shared" ref="J324:J387" si="40">HOUR(C324)</f>
        <v>11</v>
      </c>
      <c r="K324" s="10" t="str">
        <f t="shared" ref="K324:K387" si="41">IF(OR(J324&gt;=22,J324&lt;6),"FLAG","")</f>
        <v/>
      </c>
      <c r="L324" s="10" t="str">
        <f t="shared" ref="L324:L387" si="42">IF(H324=I324,"FLAG","")</f>
        <v/>
      </c>
      <c r="M324" s="10">
        <f t="shared" ref="M324:M387" si="43">INT(C324)-B324</f>
        <v>1</v>
      </c>
      <c r="N324" s="10" t="str">
        <f t="shared" ref="N324:N387" si="44">IF(M324&gt;30,"FLAG","")</f>
        <v/>
      </c>
      <c r="O324" s="10" t="str">
        <f t="shared" ref="O324:O387" si="45">IF(AND(MOD(F324,50000)=0,E324="Sales - Domestic"),"FLAG","")</f>
        <v/>
      </c>
      <c r="P324" s="10" t="str">
        <f t="shared" ref="P324:P387" si="46">IF(LEN(TRIM(G324))=0,"FLAG","")</f>
        <v/>
      </c>
      <c r="Q324" s="10">
        <f t="shared" ref="Q324:Q387" si="47">VALUE(LEFT(TEXT(INT(F324),"0"),1))</f>
        <v>9</v>
      </c>
    </row>
    <row r="325" spans="1:17" x14ac:dyDescent="0.3">
      <c r="A325" t="s">
        <v>5800</v>
      </c>
      <c r="B325" s="7">
        <v>45867</v>
      </c>
      <c r="C325" s="14">
        <v>45868.401296296302</v>
      </c>
      <c r="D325" t="s">
        <v>5471</v>
      </c>
      <c r="E325" t="s">
        <v>5466</v>
      </c>
      <c r="F325">
        <v>37854.67</v>
      </c>
      <c r="G325" t="s">
        <v>5469</v>
      </c>
      <c r="H325" t="s">
        <v>1552</v>
      </c>
      <c r="I325" t="s">
        <v>5463</v>
      </c>
      <c r="J325" s="10">
        <f t="shared" si="40"/>
        <v>9</v>
      </c>
      <c r="K325" s="10" t="str">
        <f t="shared" si="41"/>
        <v/>
      </c>
      <c r="L325" s="10" t="str">
        <f t="shared" si="42"/>
        <v/>
      </c>
      <c r="M325" s="10">
        <f t="shared" si="43"/>
        <v>1</v>
      </c>
      <c r="N325" s="10" t="str">
        <f t="shared" si="44"/>
        <v/>
      </c>
      <c r="O325" s="10" t="str">
        <f t="shared" si="45"/>
        <v/>
      </c>
      <c r="P325" s="10" t="str">
        <f t="shared" si="46"/>
        <v/>
      </c>
      <c r="Q325" s="10">
        <f t="shared" si="47"/>
        <v>3</v>
      </c>
    </row>
    <row r="326" spans="1:17" x14ac:dyDescent="0.3">
      <c r="A326" t="s">
        <v>5801</v>
      </c>
      <c r="B326" s="7">
        <v>46085</v>
      </c>
      <c r="C326" s="14">
        <v>46085.525046296287</v>
      </c>
      <c r="D326" t="s">
        <v>5466</v>
      </c>
      <c r="E326" t="s">
        <v>5484</v>
      </c>
      <c r="F326">
        <v>51929.71</v>
      </c>
      <c r="G326" t="s">
        <v>5494</v>
      </c>
      <c r="H326" t="s">
        <v>1549</v>
      </c>
      <c r="I326" t="s">
        <v>5463</v>
      </c>
      <c r="J326" s="10">
        <f t="shared" si="40"/>
        <v>12</v>
      </c>
      <c r="K326" s="10" t="str">
        <f t="shared" si="41"/>
        <v/>
      </c>
      <c r="L326" s="10" t="str">
        <f t="shared" si="42"/>
        <v/>
      </c>
      <c r="M326" s="10">
        <f t="shared" si="43"/>
        <v>0</v>
      </c>
      <c r="N326" s="10" t="str">
        <f t="shared" si="44"/>
        <v/>
      </c>
      <c r="O326" s="10" t="str">
        <f t="shared" si="45"/>
        <v/>
      </c>
      <c r="P326" s="10" t="str">
        <f t="shared" si="46"/>
        <v/>
      </c>
      <c r="Q326" s="10">
        <f t="shared" si="47"/>
        <v>5</v>
      </c>
    </row>
    <row r="327" spans="1:17" x14ac:dyDescent="0.3">
      <c r="A327" t="s">
        <v>5802</v>
      </c>
      <c r="B327" s="7">
        <v>45905</v>
      </c>
      <c r="C327" s="14">
        <v>45907.51458333333</v>
      </c>
      <c r="D327" t="s">
        <v>5474</v>
      </c>
      <c r="E327" t="s">
        <v>5465</v>
      </c>
      <c r="F327">
        <v>19054.59</v>
      </c>
      <c r="G327" t="s">
        <v>5476</v>
      </c>
      <c r="H327" t="s">
        <v>1549</v>
      </c>
      <c r="I327" t="s">
        <v>5463</v>
      </c>
      <c r="J327" s="10">
        <f t="shared" si="40"/>
        <v>12</v>
      </c>
      <c r="K327" s="10" t="str">
        <f t="shared" si="41"/>
        <v/>
      </c>
      <c r="L327" s="10" t="str">
        <f t="shared" si="42"/>
        <v/>
      </c>
      <c r="M327" s="10">
        <f t="shared" si="43"/>
        <v>2</v>
      </c>
      <c r="N327" s="10" t="str">
        <f t="shared" si="44"/>
        <v/>
      </c>
      <c r="O327" s="10" t="str">
        <f t="shared" si="45"/>
        <v/>
      </c>
      <c r="P327" s="10" t="str">
        <f t="shared" si="46"/>
        <v/>
      </c>
      <c r="Q327" s="10">
        <f t="shared" si="47"/>
        <v>1</v>
      </c>
    </row>
    <row r="328" spans="1:17" x14ac:dyDescent="0.3">
      <c r="A328" t="s">
        <v>5803</v>
      </c>
      <c r="B328" s="7">
        <v>46086</v>
      </c>
      <c r="C328" s="14">
        <v>46089.417638888888</v>
      </c>
      <c r="D328" t="s">
        <v>5468</v>
      </c>
      <c r="E328" t="s">
        <v>5474</v>
      </c>
      <c r="F328">
        <v>16433.7</v>
      </c>
      <c r="G328" t="s">
        <v>5462</v>
      </c>
      <c r="H328" t="s">
        <v>1552</v>
      </c>
      <c r="I328" t="s">
        <v>5463</v>
      </c>
      <c r="J328" s="10">
        <f t="shared" si="40"/>
        <v>10</v>
      </c>
      <c r="K328" s="10" t="str">
        <f t="shared" si="41"/>
        <v/>
      </c>
      <c r="L328" s="10" t="str">
        <f t="shared" si="42"/>
        <v/>
      </c>
      <c r="M328" s="10">
        <f t="shared" si="43"/>
        <v>3</v>
      </c>
      <c r="N328" s="10" t="str">
        <f t="shared" si="44"/>
        <v/>
      </c>
      <c r="O328" s="10" t="str">
        <f t="shared" si="45"/>
        <v/>
      </c>
      <c r="P328" s="10" t="str">
        <f t="shared" si="46"/>
        <v/>
      </c>
      <c r="Q328" s="10">
        <f t="shared" si="47"/>
        <v>1</v>
      </c>
    </row>
    <row r="329" spans="1:17" x14ac:dyDescent="0.3">
      <c r="A329" t="s">
        <v>5804</v>
      </c>
      <c r="B329" s="7">
        <v>45869</v>
      </c>
      <c r="C329" s="14">
        <v>45871.708738425928</v>
      </c>
      <c r="D329" t="s">
        <v>5468</v>
      </c>
      <c r="E329" t="s">
        <v>5465</v>
      </c>
      <c r="F329">
        <v>29291.25</v>
      </c>
      <c r="G329" t="s">
        <v>5494</v>
      </c>
      <c r="H329" t="s">
        <v>1552</v>
      </c>
      <c r="I329" t="s">
        <v>5463</v>
      </c>
      <c r="J329" s="10">
        <f t="shared" si="40"/>
        <v>17</v>
      </c>
      <c r="K329" s="10" t="str">
        <f t="shared" si="41"/>
        <v/>
      </c>
      <c r="L329" s="10" t="str">
        <f t="shared" si="42"/>
        <v/>
      </c>
      <c r="M329" s="10">
        <f t="shared" si="43"/>
        <v>2</v>
      </c>
      <c r="N329" s="10" t="str">
        <f t="shared" si="44"/>
        <v/>
      </c>
      <c r="O329" s="10" t="str">
        <f t="shared" si="45"/>
        <v/>
      </c>
      <c r="P329" s="10" t="str">
        <f t="shared" si="46"/>
        <v/>
      </c>
      <c r="Q329" s="10">
        <f t="shared" si="47"/>
        <v>2</v>
      </c>
    </row>
    <row r="330" spans="1:17" x14ac:dyDescent="0.3">
      <c r="A330" t="s">
        <v>5805</v>
      </c>
      <c r="B330" s="7">
        <v>46034</v>
      </c>
      <c r="C330" s="14">
        <v>46035.746099537027</v>
      </c>
      <c r="D330" t="s">
        <v>5460</v>
      </c>
      <c r="E330" t="s">
        <v>5466</v>
      </c>
      <c r="F330">
        <v>26439.13</v>
      </c>
      <c r="G330" t="s">
        <v>5476</v>
      </c>
      <c r="H330" t="s">
        <v>1549</v>
      </c>
      <c r="I330" t="s">
        <v>5463</v>
      </c>
      <c r="J330" s="10">
        <f t="shared" si="40"/>
        <v>17</v>
      </c>
      <c r="K330" s="10" t="str">
        <f t="shared" si="41"/>
        <v/>
      </c>
      <c r="L330" s="10" t="str">
        <f t="shared" si="42"/>
        <v/>
      </c>
      <c r="M330" s="10">
        <f t="shared" si="43"/>
        <v>1</v>
      </c>
      <c r="N330" s="10" t="str">
        <f t="shared" si="44"/>
        <v/>
      </c>
      <c r="O330" s="10" t="str">
        <f t="shared" si="45"/>
        <v/>
      </c>
      <c r="P330" s="10" t="str">
        <f t="shared" si="46"/>
        <v/>
      </c>
      <c r="Q330" s="10">
        <f t="shared" si="47"/>
        <v>2</v>
      </c>
    </row>
    <row r="331" spans="1:17" x14ac:dyDescent="0.3">
      <c r="A331" t="s">
        <v>5806</v>
      </c>
      <c r="B331" s="7">
        <v>45883</v>
      </c>
      <c r="C331" s="14">
        <v>45883.71298611111</v>
      </c>
      <c r="D331" t="s">
        <v>5490</v>
      </c>
      <c r="E331" t="s">
        <v>5465</v>
      </c>
      <c r="F331">
        <v>14230.35</v>
      </c>
      <c r="G331" t="s">
        <v>5494</v>
      </c>
      <c r="H331" t="s">
        <v>1552</v>
      </c>
      <c r="I331" t="s">
        <v>5463</v>
      </c>
      <c r="J331" s="10">
        <f t="shared" si="40"/>
        <v>17</v>
      </c>
      <c r="K331" s="10" t="str">
        <f t="shared" si="41"/>
        <v/>
      </c>
      <c r="L331" s="10" t="str">
        <f t="shared" si="42"/>
        <v/>
      </c>
      <c r="M331" s="10">
        <f t="shared" si="43"/>
        <v>0</v>
      </c>
      <c r="N331" s="10" t="str">
        <f t="shared" si="44"/>
        <v/>
      </c>
      <c r="O331" s="10" t="str">
        <f t="shared" si="45"/>
        <v/>
      </c>
      <c r="P331" s="10" t="str">
        <f t="shared" si="46"/>
        <v/>
      </c>
      <c r="Q331" s="10">
        <f t="shared" si="47"/>
        <v>1</v>
      </c>
    </row>
    <row r="332" spans="1:17" x14ac:dyDescent="0.3">
      <c r="A332" t="s">
        <v>5807</v>
      </c>
      <c r="B332" s="7">
        <v>45888</v>
      </c>
      <c r="C332" s="14">
        <v>45889.381342592591</v>
      </c>
      <c r="D332" t="s">
        <v>5471</v>
      </c>
      <c r="E332" t="s">
        <v>5465</v>
      </c>
      <c r="F332">
        <v>70540.22</v>
      </c>
      <c r="G332" t="s">
        <v>5476</v>
      </c>
      <c r="H332" t="s">
        <v>1552</v>
      </c>
      <c r="I332" t="s">
        <v>5463</v>
      </c>
      <c r="J332" s="10">
        <f t="shared" si="40"/>
        <v>9</v>
      </c>
      <c r="K332" s="10" t="str">
        <f t="shared" si="41"/>
        <v/>
      </c>
      <c r="L332" s="10" t="str">
        <f t="shared" si="42"/>
        <v/>
      </c>
      <c r="M332" s="10">
        <f t="shared" si="43"/>
        <v>1</v>
      </c>
      <c r="N332" s="10" t="str">
        <f t="shared" si="44"/>
        <v/>
      </c>
      <c r="O332" s="10" t="str">
        <f t="shared" si="45"/>
        <v/>
      </c>
      <c r="P332" s="10" t="str">
        <f t="shared" si="46"/>
        <v/>
      </c>
      <c r="Q332" s="10">
        <f t="shared" si="47"/>
        <v>7</v>
      </c>
    </row>
    <row r="333" spans="1:17" x14ac:dyDescent="0.3">
      <c r="A333" t="s">
        <v>5808</v>
      </c>
      <c r="B333" s="7">
        <v>45836</v>
      </c>
      <c r="C333" s="14">
        <v>45837.799942129634</v>
      </c>
      <c r="D333" t="s">
        <v>5484</v>
      </c>
      <c r="E333" t="s">
        <v>5471</v>
      </c>
      <c r="F333">
        <v>9477.15</v>
      </c>
      <c r="G333" t="s">
        <v>5462</v>
      </c>
      <c r="H333" t="s">
        <v>1552</v>
      </c>
      <c r="I333" t="s">
        <v>5463</v>
      </c>
      <c r="J333" s="10">
        <f t="shared" si="40"/>
        <v>19</v>
      </c>
      <c r="K333" s="10" t="str">
        <f t="shared" si="41"/>
        <v/>
      </c>
      <c r="L333" s="10" t="str">
        <f t="shared" si="42"/>
        <v/>
      </c>
      <c r="M333" s="10">
        <f t="shared" si="43"/>
        <v>1</v>
      </c>
      <c r="N333" s="10" t="str">
        <f t="shared" si="44"/>
        <v/>
      </c>
      <c r="O333" s="10" t="str">
        <f t="shared" si="45"/>
        <v/>
      </c>
      <c r="P333" s="10" t="str">
        <f t="shared" si="46"/>
        <v/>
      </c>
      <c r="Q333" s="10">
        <f t="shared" si="47"/>
        <v>9</v>
      </c>
    </row>
    <row r="334" spans="1:17" x14ac:dyDescent="0.3">
      <c r="A334" t="s">
        <v>5809</v>
      </c>
      <c r="B334" s="7">
        <v>45994</v>
      </c>
      <c r="C334" s="14">
        <v>45996.515439814822</v>
      </c>
      <c r="D334" t="s">
        <v>5465</v>
      </c>
      <c r="E334" t="s">
        <v>5468</v>
      </c>
      <c r="F334">
        <v>7801.18</v>
      </c>
      <c r="G334" t="s">
        <v>5472</v>
      </c>
      <c r="H334" t="s">
        <v>1549</v>
      </c>
      <c r="I334" t="s">
        <v>5463</v>
      </c>
      <c r="J334" s="10">
        <f t="shared" si="40"/>
        <v>12</v>
      </c>
      <c r="K334" s="10" t="str">
        <f t="shared" si="41"/>
        <v/>
      </c>
      <c r="L334" s="10" t="str">
        <f t="shared" si="42"/>
        <v/>
      </c>
      <c r="M334" s="10">
        <f t="shared" si="43"/>
        <v>2</v>
      </c>
      <c r="N334" s="10" t="str">
        <f t="shared" si="44"/>
        <v/>
      </c>
      <c r="O334" s="10" t="str">
        <f t="shared" si="45"/>
        <v/>
      </c>
      <c r="P334" s="10" t="str">
        <f t="shared" si="46"/>
        <v/>
      </c>
      <c r="Q334" s="10">
        <f t="shared" si="47"/>
        <v>7</v>
      </c>
    </row>
    <row r="335" spans="1:17" x14ac:dyDescent="0.3">
      <c r="A335" t="s">
        <v>5810</v>
      </c>
      <c r="B335" s="7">
        <v>46020</v>
      </c>
      <c r="C335" s="14">
        <v>46022.447210648148</v>
      </c>
      <c r="D335" t="s">
        <v>5484</v>
      </c>
      <c r="E335" t="s">
        <v>5478</v>
      </c>
      <c r="F335">
        <v>18710.509999999998</v>
      </c>
      <c r="G335" t="s">
        <v>5476</v>
      </c>
      <c r="H335" t="s">
        <v>1552</v>
      </c>
      <c r="I335" t="s">
        <v>5463</v>
      </c>
      <c r="J335" s="10">
        <f t="shared" si="40"/>
        <v>10</v>
      </c>
      <c r="K335" s="10" t="str">
        <f t="shared" si="41"/>
        <v/>
      </c>
      <c r="L335" s="10" t="str">
        <f t="shared" si="42"/>
        <v/>
      </c>
      <c r="M335" s="10">
        <f t="shared" si="43"/>
        <v>2</v>
      </c>
      <c r="N335" s="10" t="str">
        <f t="shared" si="44"/>
        <v/>
      </c>
      <c r="O335" s="10" t="str">
        <f t="shared" si="45"/>
        <v/>
      </c>
      <c r="P335" s="10" t="str">
        <f t="shared" si="46"/>
        <v/>
      </c>
      <c r="Q335" s="10">
        <f t="shared" si="47"/>
        <v>1</v>
      </c>
    </row>
    <row r="336" spans="1:17" x14ac:dyDescent="0.3">
      <c r="A336" t="s">
        <v>5811</v>
      </c>
      <c r="B336" s="7">
        <v>45912</v>
      </c>
      <c r="C336" s="14">
        <v>45912.636412037027</v>
      </c>
      <c r="D336" t="s">
        <v>5484</v>
      </c>
      <c r="E336" t="s">
        <v>5471</v>
      </c>
      <c r="F336">
        <v>101984.83</v>
      </c>
      <c r="G336" t="s">
        <v>5476</v>
      </c>
      <c r="H336" t="s">
        <v>1552</v>
      </c>
      <c r="I336" t="s">
        <v>5463</v>
      </c>
      <c r="J336" s="10">
        <f t="shared" si="40"/>
        <v>15</v>
      </c>
      <c r="K336" s="10" t="str">
        <f t="shared" si="41"/>
        <v/>
      </c>
      <c r="L336" s="10" t="str">
        <f t="shared" si="42"/>
        <v/>
      </c>
      <c r="M336" s="10">
        <f t="shared" si="43"/>
        <v>0</v>
      </c>
      <c r="N336" s="10" t="str">
        <f t="shared" si="44"/>
        <v/>
      </c>
      <c r="O336" s="10" t="str">
        <f t="shared" si="45"/>
        <v/>
      </c>
      <c r="P336" s="10" t="str">
        <f t="shared" si="46"/>
        <v/>
      </c>
      <c r="Q336" s="10">
        <f t="shared" si="47"/>
        <v>1</v>
      </c>
    </row>
    <row r="337" spans="1:17" x14ac:dyDescent="0.3">
      <c r="A337" t="s">
        <v>5812</v>
      </c>
      <c r="B337" s="7">
        <v>45929</v>
      </c>
      <c r="C337" s="14">
        <v>45929.529861111107</v>
      </c>
      <c r="D337" t="s">
        <v>5486</v>
      </c>
      <c r="E337" t="s">
        <v>5474</v>
      </c>
      <c r="F337">
        <v>32461.59</v>
      </c>
      <c r="G337" t="s">
        <v>5494</v>
      </c>
      <c r="H337" t="s">
        <v>1549</v>
      </c>
      <c r="I337" t="s">
        <v>5463</v>
      </c>
      <c r="J337" s="10">
        <f t="shared" si="40"/>
        <v>12</v>
      </c>
      <c r="K337" s="10" t="str">
        <f t="shared" si="41"/>
        <v/>
      </c>
      <c r="L337" s="10" t="str">
        <f t="shared" si="42"/>
        <v/>
      </c>
      <c r="M337" s="10">
        <f t="shared" si="43"/>
        <v>0</v>
      </c>
      <c r="N337" s="10" t="str">
        <f t="shared" si="44"/>
        <v/>
      </c>
      <c r="O337" s="10" t="str">
        <f t="shared" si="45"/>
        <v/>
      </c>
      <c r="P337" s="10" t="str">
        <f t="shared" si="46"/>
        <v/>
      </c>
      <c r="Q337" s="10">
        <f t="shared" si="47"/>
        <v>3</v>
      </c>
    </row>
    <row r="338" spans="1:17" x14ac:dyDescent="0.3">
      <c r="A338" t="s">
        <v>5813</v>
      </c>
      <c r="B338" s="7">
        <v>45866</v>
      </c>
      <c r="C338" s="14">
        <v>45866.426817129628</v>
      </c>
      <c r="D338" t="s">
        <v>5466</v>
      </c>
      <c r="E338" t="s">
        <v>5478</v>
      </c>
      <c r="F338">
        <v>19542.330000000002</v>
      </c>
      <c r="G338" t="s">
        <v>5494</v>
      </c>
      <c r="H338" t="s">
        <v>1552</v>
      </c>
      <c r="I338" t="s">
        <v>5463</v>
      </c>
      <c r="J338" s="10">
        <f t="shared" si="40"/>
        <v>10</v>
      </c>
      <c r="K338" s="10" t="str">
        <f t="shared" si="41"/>
        <v/>
      </c>
      <c r="L338" s="10" t="str">
        <f t="shared" si="42"/>
        <v/>
      </c>
      <c r="M338" s="10">
        <f t="shared" si="43"/>
        <v>0</v>
      </c>
      <c r="N338" s="10" t="str">
        <f t="shared" si="44"/>
        <v/>
      </c>
      <c r="O338" s="10" t="str">
        <f t="shared" si="45"/>
        <v/>
      </c>
      <c r="P338" s="10" t="str">
        <f t="shared" si="46"/>
        <v/>
      </c>
      <c r="Q338" s="10">
        <f t="shared" si="47"/>
        <v>1</v>
      </c>
    </row>
    <row r="339" spans="1:17" x14ac:dyDescent="0.3">
      <c r="A339" t="s">
        <v>5814</v>
      </c>
      <c r="B339" s="7">
        <v>45836</v>
      </c>
      <c r="C339" s="14">
        <v>45837.410486111112</v>
      </c>
      <c r="D339" t="s">
        <v>5461</v>
      </c>
      <c r="E339" t="s">
        <v>5474</v>
      </c>
      <c r="F339">
        <v>31375.82</v>
      </c>
      <c r="G339" t="s">
        <v>5469</v>
      </c>
      <c r="H339" t="s">
        <v>1552</v>
      </c>
      <c r="I339" t="s">
        <v>5463</v>
      </c>
      <c r="J339" s="10">
        <f t="shared" si="40"/>
        <v>9</v>
      </c>
      <c r="K339" s="10" t="str">
        <f t="shared" si="41"/>
        <v/>
      </c>
      <c r="L339" s="10" t="str">
        <f t="shared" si="42"/>
        <v/>
      </c>
      <c r="M339" s="10">
        <f t="shared" si="43"/>
        <v>1</v>
      </c>
      <c r="N339" s="10" t="str">
        <f t="shared" si="44"/>
        <v/>
      </c>
      <c r="O339" s="10" t="str">
        <f t="shared" si="45"/>
        <v/>
      </c>
      <c r="P339" s="10" t="str">
        <f t="shared" si="46"/>
        <v/>
      </c>
      <c r="Q339" s="10">
        <f t="shared" si="47"/>
        <v>3</v>
      </c>
    </row>
    <row r="340" spans="1:17" x14ac:dyDescent="0.3">
      <c r="A340" t="s">
        <v>5815</v>
      </c>
      <c r="B340" s="7">
        <v>45995</v>
      </c>
      <c r="C340" s="14">
        <v>45998.480624999997</v>
      </c>
      <c r="D340" t="s">
        <v>5490</v>
      </c>
      <c r="E340" t="s">
        <v>5474</v>
      </c>
      <c r="F340">
        <v>63168.83</v>
      </c>
      <c r="G340" t="s">
        <v>5472</v>
      </c>
      <c r="H340" t="s">
        <v>1552</v>
      </c>
      <c r="I340" t="s">
        <v>5463</v>
      </c>
      <c r="J340" s="10">
        <f t="shared" si="40"/>
        <v>11</v>
      </c>
      <c r="K340" s="10" t="str">
        <f t="shared" si="41"/>
        <v/>
      </c>
      <c r="L340" s="10" t="str">
        <f t="shared" si="42"/>
        <v/>
      </c>
      <c r="M340" s="10">
        <f t="shared" si="43"/>
        <v>3</v>
      </c>
      <c r="N340" s="10" t="str">
        <f t="shared" si="44"/>
        <v/>
      </c>
      <c r="O340" s="10" t="str">
        <f t="shared" si="45"/>
        <v/>
      </c>
      <c r="P340" s="10" t="str">
        <f t="shared" si="46"/>
        <v/>
      </c>
      <c r="Q340" s="10">
        <f t="shared" si="47"/>
        <v>6</v>
      </c>
    </row>
    <row r="341" spans="1:17" x14ac:dyDescent="0.3">
      <c r="A341" t="s">
        <v>5816</v>
      </c>
      <c r="B341" s="7">
        <v>46032</v>
      </c>
      <c r="C341" s="14">
        <v>46032.804803240739</v>
      </c>
      <c r="D341" t="s">
        <v>5486</v>
      </c>
      <c r="E341" t="s">
        <v>5474</v>
      </c>
      <c r="F341">
        <v>18329.3</v>
      </c>
      <c r="G341" t="s">
        <v>5462</v>
      </c>
      <c r="H341" t="s">
        <v>1549</v>
      </c>
      <c r="I341" t="s">
        <v>5463</v>
      </c>
      <c r="J341" s="10">
        <f t="shared" si="40"/>
        <v>19</v>
      </c>
      <c r="K341" s="10" t="str">
        <f t="shared" si="41"/>
        <v/>
      </c>
      <c r="L341" s="10" t="str">
        <f t="shared" si="42"/>
        <v/>
      </c>
      <c r="M341" s="10">
        <f t="shared" si="43"/>
        <v>0</v>
      </c>
      <c r="N341" s="10" t="str">
        <f t="shared" si="44"/>
        <v/>
      </c>
      <c r="O341" s="10" t="str">
        <f t="shared" si="45"/>
        <v/>
      </c>
      <c r="P341" s="10" t="str">
        <f t="shared" si="46"/>
        <v/>
      </c>
      <c r="Q341" s="10">
        <f t="shared" si="47"/>
        <v>1</v>
      </c>
    </row>
    <row r="342" spans="1:17" x14ac:dyDescent="0.3">
      <c r="A342" t="s">
        <v>5817</v>
      </c>
      <c r="B342" s="7">
        <v>45811</v>
      </c>
      <c r="C342" s="14">
        <v>45813.589722222219</v>
      </c>
      <c r="D342" t="s">
        <v>5466</v>
      </c>
      <c r="E342" t="s">
        <v>5490</v>
      </c>
      <c r="F342">
        <v>67934.38</v>
      </c>
      <c r="G342" t="s">
        <v>5462</v>
      </c>
      <c r="H342" t="s">
        <v>1549</v>
      </c>
      <c r="I342" t="s">
        <v>5463</v>
      </c>
      <c r="J342" s="10">
        <f t="shared" si="40"/>
        <v>14</v>
      </c>
      <c r="K342" s="10" t="str">
        <f t="shared" si="41"/>
        <v/>
      </c>
      <c r="L342" s="10" t="str">
        <f t="shared" si="42"/>
        <v/>
      </c>
      <c r="M342" s="10">
        <f t="shared" si="43"/>
        <v>2</v>
      </c>
      <c r="N342" s="10" t="str">
        <f t="shared" si="44"/>
        <v/>
      </c>
      <c r="O342" s="10" t="str">
        <f t="shared" si="45"/>
        <v/>
      </c>
      <c r="P342" s="10" t="str">
        <f t="shared" si="46"/>
        <v/>
      </c>
      <c r="Q342" s="10">
        <f t="shared" si="47"/>
        <v>6</v>
      </c>
    </row>
    <row r="343" spans="1:17" x14ac:dyDescent="0.3">
      <c r="A343" t="s">
        <v>5818</v>
      </c>
      <c r="B343" s="7">
        <v>45828</v>
      </c>
      <c r="C343" s="14">
        <v>45831.744016203702</v>
      </c>
      <c r="D343" t="s">
        <v>5486</v>
      </c>
      <c r="E343" t="s">
        <v>5465</v>
      </c>
      <c r="F343">
        <v>26753.41</v>
      </c>
      <c r="G343" t="s">
        <v>5494</v>
      </c>
      <c r="H343" t="s">
        <v>1549</v>
      </c>
      <c r="I343" t="s">
        <v>5463</v>
      </c>
      <c r="J343" s="10">
        <f t="shared" si="40"/>
        <v>17</v>
      </c>
      <c r="K343" s="10" t="str">
        <f t="shared" si="41"/>
        <v/>
      </c>
      <c r="L343" s="10" t="str">
        <f t="shared" si="42"/>
        <v/>
      </c>
      <c r="M343" s="10">
        <f t="shared" si="43"/>
        <v>3</v>
      </c>
      <c r="N343" s="10" t="str">
        <f t="shared" si="44"/>
        <v/>
      </c>
      <c r="O343" s="10" t="str">
        <f t="shared" si="45"/>
        <v/>
      </c>
      <c r="P343" s="10" t="str">
        <f t="shared" si="46"/>
        <v/>
      </c>
      <c r="Q343" s="10">
        <f t="shared" si="47"/>
        <v>2</v>
      </c>
    </row>
    <row r="344" spans="1:17" x14ac:dyDescent="0.3">
      <c r="A344" t="s">
        <v>5819</v>
      </c>
      <c r="B344" s="7">
        <v>45794</v>
      </c>
      <c r="C344" s="14">
        <v>45797.544571759259</v>
      </c>
      <c r="D344" t="s">
        <v>5490</v>
      </c>
      <c r="E344" t="s">
        <v>5471</v>
      </c>
      <c r="F344">
        <v>58222.39</v>
      </c>
      <c r="G344" t="s">
        <v>5472</v>
      </c>
      <c r="H344" t="s">
        <v>1552</v>
      </c>
      <c r="I344" t="s">
        <v>5463</v>
      </c>
      <c r="J344" s="10">
        <f t="shared" si="40"/>
        <v>13</v>
      </c>
      <c r="K344" s="10" t="str">
        <f t="shared" si="41"/>
        <v/>
      </c>
      <c r="L344" s="10" t="str">
        <f t="shared" si="42"/>
        <v/>
      </c>
      <c r="M344" s="10">
        <f t="shared" si="43"/>
        <v>3</v>
      </c>
      <c r="N344" s="10" t="str">
        <f t="shared" si="44"/>
        <v/>
      </c>
      <c r="O344" s="10" t="str">
        <f t="shared" si="45"/>
        <v/>
      </c>
      <c r="P344" s="10" t="str">
        <f t="shared" si="46"/>
        <v/>
      </c>
      <c r="Q344" s="10">
        <f t="shared" si="47"/>
        <v>5</v>
      </c>
    </row>
    <row r="345" spans="1:17" x14ac:dyDescent="0.3">
      <c r="A345" t="s">
        <v>5820</v>
      </c>
      <c r="B345" s="7">
        <v>45929</v>
      </c>
      <c r="C345" s="14">
        <v>45930.446886574071</v>
      </c>
      <c r="D345" t="s">
        <v>5478</v>
      </c>
      <c r="E345" t="s">
        <v>5490</v>
      </c>
      <c r="F345">
        <v>461426.3</v>
      </c>
      <c r="G345" t="s">
        <v>5494</v>
      </c>
      <c r="H345" t="s">
        <v>1552</v>
      </c>
      <c r="I345" t="s">
        <v>5463</v>
      </c>
      <c r="J345" s="10">
        <f t="shared" si="40"/>
        <v>10</v>
      </c>
      <c r="K345" s="10" t="str">
        <f t="shared" si="41"/>
        <v/>
      </c>
      <c r="L345" s="10" t="str">
        <f t="shared" si="42"/>
        <v/>
      </c>
      <c r="M345" s="10">
        <f t="shared" si="43"/>
        <v>1</v>
      </c>
      <c r="N345" s="10" t="str">
        <f t="shared" si="44"/>
        <v/>
      </c>
      <c r="O345" s="10" t="str">
        <f t="shared" si="45"/>
        <v/>
      </c>
      <c r="P345" s="10" t="str">
        <f t="shared" si="46"/>
        <v/>
      </c>
      <c r="Q345" s="10">
        <f t="shared" si="47"/>
        <v>4</v>
      </c>
    </row>
    <row r="346" spans="1:17" x14ac:dyDescent="0.3">
      <c r="A346" t="s">
        <v>5821</v>
      </c>
      <c r="B346" s="7">
        <v>45915</v>
      </c>
      <c r="C346" s="14">
        <v>45917.650335648148</v>
      </c>
      <c r="D346" t="s">
        <v>5486</v>
      </c>
      <c r="E346" t="s">
        <v>5468</v>
      </c>
      <c r="F346">
        <v>560683.5</v>
      </c>
      <c r="G346" t="s">
        <v>5476</v>
      </c>
      <c r="H346" t="s">
        <v>1552</v>
      </c>
      <c r="I346" t="s">
        <v>5463</v>
      </c>
      <c r="J346" s="10">
        <f t="shared" si="40"/>
        <v>15</v>
      </c>
      <c r="K346" s="10" t="str">
        <f t="shared" si="41"/>
        <v/>
      </c>
      <c r="L346" s="10" t="str">
        <f t="shared" si="42"/>
        <v/>
      </c>
      <c r="M346" s="10">
        <f t="shared" si="43"/>
        <v>2</v>
      </c>
      <c r="N346" s="10" t="str">
        <f t="shared" si="44"/>
        <v/>
      </c>
      <c r="O346" s="10" t="str">
        <f t="shared" si="45"/>
        <v/>
      </c>
      <c r="P346" s="10" t="str">
        <f t="shared" si="46"/>
        <v/>
      </c>
      <c r="Q346" s="10">
        <f t="shared" si="47"/>
        <v>5</v>
      </c>
    </row>
    <row r="347" spans="1:17" x14ac:dyDescent="0.3">
      <c r="A347" t="s">
        <v>5822</v>
      </c>
      <c r="B347" s="7">
        <v>45988</v>
      </c>
      <c r="C347" s="14">
        <v>45989.661979166667</v>
      </c>
      <c r="D347" t="s">
        <v>5471</v>
      </c>
      <c r="E347" t="s">
        <v>5478</v>
      </c>
      <c r="F347">
        <v>31601.75</v>
      </c>
      <c r="G347" t="s">
        <v>5462</v>
      </c>
      <c r="H347" t="s">
        <v>1552</v>
      </c>
      <c r="I347" t="s">
        <v>5463</v>
      </c>
      <c r="J347" s="10">
        <f t="shared" si="40"/>
        <v>15</v>
      </c>
      <c r="K347" s="10" t="str">
        <f t="shared" si="41"/>
        <v/>
      </c>
      <c r="L347" s="10" t="str">
        <f t="shared" si="42"/>
        <v/>
      </c>
      <c r="M347" s="10">
        <f t="shared" si="43"/>
        <v>1</v>
      </c>
      <c r="N347" s="10" t="str">
        <f t="shared" si="44"/>
        <v/>
      </c>
      <c r="O347" s="10" t="str">
        <f t="shared" si="45"/>
        <v/>
      </c>
      <c r="P347" s="10" t="str">
        <f t="shared" si="46"/>
        <v/>
      </c>
      <c r="Q347" s="10">
        <f t="shared" si="47"/>
        <v>3</v>
      </c>
    </row>
    <row r="348" spans="1:17" x14ac:dyDescent="0.3">
      <c r="A348" t="s">
        <v>5823</v>
      </c>
      <c r="B348" s="7">
        <v>45847</v>
      </c>
      <c r="C348" s="14">
        <v>45849.829398148147</v>
      </c>
      <c r="D348" t="s">
        <v>5461</v>
      </c>
      <c r="E348" t="s">
        <v>5460</v>
      </c>
      <c r="F348">
        <v>16592.89</v>
      </c>
      <c r="G348" t="s">
        <v>5472</v>
      </c>
      <c r="H348" t="s">
        <v>1549</v>
      </c>
      <c r="I348" t="s">
        <v>5463</v>
      </c>
      <c r="J348" s="10">
        <f t="shared" si="40"/>
        <v>19</v>
      </c>
      <c r="K348" s="10" t="str">
        <f t="shared" si="41"/>
        <v/>
      </c>
      <c r="L348" s="10" t="str">
        <f t="shared" si="42"/>
        <v/>
      </c>
      <c r="M348" s="10">
        <f t="shared" si="43"/>
        <v>2</v>
      </c>
      <c r="N348" s="10" t="str">
        <f t="shared" si="44"/>
        <v/>
      </c>
      <c r="O348" s="10" t="str">
        <f t="shared" si="45"/>
        <v/>
      </c>
      <c r="P348" s="10" t="str">
        <f t="shared" si="46"/>
        <v/>
      </c>
      <c r="Q348" s="10">
        <f t="shared" si="47"/>
        <v>1</v>
      </c>
    </row>
    <row r="349" spans="1:17" x14ac:dyDescent="0.3">
      <c r="A349" t="s">
        <v>5824</v>
      </c>
      <c r="B349" s="7">
        <v>45912</v>
      </c>
      <c r="C349" s="14">
        <v>45914.626527777778</v>
      </c>
      <c r="D349" t="s">
        <v>5461</v>
      </c>
      <c r="E349" t="s">
        <v>5486</v>
      </c>
      <c r="F349">
        <v>16439.189999999999</v>
      </c>
      <c r="G349" t="s">
        <v>5476</v>
      </c>
      <c r="H349" t="s">
        <v>1552</v>
      </c>
      <c r="I349" t="s">
        <v>5463</v>
      </c>
      <c r="J349" s="10">
        <f t="shared" si="40"/>
        <v>15</v>
      </c>
      <c r="K349" s="10" t="str">
        <f t="shared" si="41"/>
        <v/>
      </c>
      <c r="L349" s="10" t="str">
        <f t="shared" si="42"/>
        <v/>
      </c>
      <c r="M349" s="10">
        <f t="shared" si="43"/>
        <v>2</v>
      </c>
      <c r="N349" s="10" t="str">
        <f t="shared" si="44"/>
        <v/>
      </c>
      <c r="O349" s="10" t="str">
        <f t="shared" si="45"/>
        <v/>
      </c>
      <c r="P349" s="10" t="str">
        <f t="shared" si="46"/>
        <v/>
      </c>
      <c r="Q349" s="10">
        <f t="shared" si="47"/>
        <v>1</v>
      </c>
    </row>
    <row r="350" spans="1:17" x14ac:dyDescent="0.3">
      <c r="A350" t="s">
        <v>5825</v>
      </c>
      <c r="B350" s="7">
        <v>45850</v>
      </c>
      <c r="C350" s="14">
        <v>45852.490497685183</v>
      </c>
      <c r="D350" t="s">
        <v>5471</v>
      </c>
      <c r="E350" t="s">
        <v>5468</v>
      </c>
      <c r="F350">
        <v>106009.81</v>
      </c>
      <c r="G350" t="s">
        <v>5472</v>
      </c>
      <c r="H350" t="s">
        <v>1552</v>
      </c>
      <c r="I350" t="s">
        <v>5463</v>
      </c>
      <c r="J350" s="10">
        <f t="shared" si="40"/>
        <v>11</v>
      </c>
      <c r="K350" s="10" t="str">
        <f t="shared" si="41"/>
        <v/>
      </c>
      <c r="L350" s="10" t="str">
        <f t="shared" si="42"/>
        <v/>
      </c>
      <c r="M350" s="10">
        <f t="shared" si="43"/>
        <v>2</v>
      </c>
      <c r="N350" s="10" t="str">
        <f t="shared" si="44"/>
        <v/>
      </c>
      <c r="O350" s="10" t="str">
        <f t="shared" si="45"/>
        <v/>
      </c>
      <c r="P350" s="10" t="str">
        <f t="shared" si="46"/>
        <v/>
      </c>
      <c r="Q350" s="10">
        <f t="shared" si="47"/>
        <v>1</v>
      </c>
    </row>
    <row r="351" spans="1:17" x14ac:dyDescent="0.3">
      <c r="A351" t="s">
        <v>5826</v>
      </c>
      <c r="B351" s="7">
        <v>45979</v>
      </c>
      <c r="C351" s="14">
        <v>45982.783865740741</v>
      </c>
      <c r="D351" t="s">
        <v>5474</v>
      </c>
      <c r="E351" t="s">
        <v>5466</v>
      </c>
      <c r="F351">
        <v>38794.660000000003</v>
      </c>
      <c r="G351" t="s">
        <v>5494</v>
      </c>
      <c r="H351" t="s">
        <v>1552</v>
      </c>
      <c r="I351" t="s">
        <v>5463</v>
      </c>
      <c r="J351" s="10">
        <f t="shared" si="40"/>
        <v>18</v>
      </c>
      <c r="K351" s="10" t="str">
        <f t="shared" si="41"/>
        <v/>
      </c>
      <c r="L351" s="10" t="str">
        <f t="shared" si="42"/>
        <v/>
      </c>
      <c r="M351" s="10">
        <f t="shared" si="43"/>
        <v>3</v>
      </c>
      <c r="N351" s="10" t="str">
        <f t="shared" si="44"/>
        <v/>
      </c>
      <c r="O351" s="10" t="str">
        <f t="shared" si="45"/>
        <v/>
      </c>
      <c r="P351" s="10" t="str">
        <f t="shared" si="46"/>
        <v/>
      </c>
      <c r="Q351" s="10">
        <f t="shared" si="47"/>
        <v>3</v>
      </c>
    </row>
    <row r="352" spans="1:17" x14ac:dyDescent="0.3">
      <c r="A352" t="s">
        <v>5827</v>
      </c>
      <c r="B352" s="7">
        <v>46021</v>
      </c>
      <c r="C352" s="14">
        <v>46022.754664351851</v>
      </c>
      <c r="D352" t="s">
        <v>5486</v>
      </c>
      <c r="E352" t="s">
        <v>5478</v>
      </c>
      <c r="F352">
        <v>109905.92</v>
      </c>
      <c r="G352" t="s">
        <v>5462</v>
      </c>
      <c r="H352" t="s">
        <v>1549</v>
      </c>
      <c r="I352" t="s">
        <v>5463</v>
      </c>
      <c r="J352" s="10">
        <f t="shared" si="40"/>
        <v>18</v>
      </c>
      <c r="K352" s="10" t="str">
        <f t="shared" si="41"/>
        <v/>
      </c>
      <c r="L352" s="10" t="str">
        <f t="shared" si="42"/>
        <v/>
      </c>
      <c r="M352" s="10">
        <f t="shared" si="43"/>
        <v>1</v>
      </c>
      <c r="N352" s="10" t="str">
        <f t="shared" si="44"/>
        <v/>
      </c>
      <c r="O352" s="10" t="str">
        <f t="shared" si="45"/>
        <v/>
      </c>
      <c r="P352" s="10" t="str">
        <f t="shared" si="46"/>
        <v/>
      </c>
      <c r="Q352" s="10">
        <f t="shared" si="47"/>
        <v>1</v>
      </c>
    </row>
    <row r="353" spans="1:17" x14ac:dyDescent="0.3">
      <c r="A353" t="s">
        <v>5828</v>
      </c>
      <c r="B353" s="7">
        <v>45926</v>
      </c>
      <c r="C353" s="14">
        <v>45929.476203703707</v>
      </c>
      <c r="D353" t="s">
        <v>5468</v>
      </c>
      <c r="E353" t="s">
        <v>5474</v>
      </c>
      <c r="F353">
        <v>67774.080000000002</v>
      </c>
      <c r="G353" t="s">
        <v>5469</v>
      </c>
      <c r="H353" t="s">
        <v>1549</v>
      </c>
      <c r="I353" t="s">
        <v>5463</v>
      </c>
      <c r="J353" s="10">
        <f t="shared" si="40"/>
        <v>11</v>
      </c>
      <c r="K353" s="10" t="str">
        <f t="shared" si="41"/>
        <v/>
      </c>
      <c r="L353" s="10" t="str">
        <f t="shared" si="42"/>
        <v/>
      </c>
      <c r="M353" s="10">
        <f t="shared" si="43"/>
        <v>3</v>
      </c>
      <c r="N353" s="10" t="str">
        <f t="shared" si="44"/>
        <v/>
      </c>
      <c r="O353" s="10" t="str">
        <f t="shared" si="45"/>
        <v/>
      </c>
      <c r="P353" s="10" t="str">
        <f t="shared" si="46"/>
        <v/>
      </c>
      <c r="Q353" s="10">
        <f t="shared" si="47"/>
        <v>6</v>
      </c>
    </row>
    <row r="354" spans="1:17" x14ac:dyDescent="0.3">
      <c r="A354" t="s">
        <v>5829</v>
      </c>
      <c r="B354" s="7">
        <v>45936</v>
      </c>
      <c r="C354" s="14">
        <v>45939.552465277768</v>
      </c>
      <c r="D354" t="s">
        <v>5490</v>
      </c>
      <c r="E354" t="s">
        <v>5466</v>
      </c>
      <c r="F354">
        <v>55351.07</v>
      </c>
      <c r="G354" t="s">
        <v>5472</v>
      </c>
      <c r="H354" t="s">
        <v>1549</v>
      </c>
      <c r="I354" t="s">
        <v>5463</v>
      </c>
      <c r="J354" s="10">
        <f t="shared" si="40"/>
        <v>13</v>
      </c>
      <c r="K354" s="10" t="str">
        <f t="shared" si="41"/>
        <v/>
      </c>
      <c r="L354" s="10" t="str">
        <f t="shared" si="42"/>
        <v/>
      </c>
      <c r="M354" s="10">
        <f t="shared" si="43"/>
        <v>3</v>
      </c>
      <c r="N354" s="10" t="str">
        <f t="shared" si="44"/>
        <v/>
      </c>
      <c r="O354" s="10" t="str">
        <f t="shared" si="45"/>
        <v/>
      </c>
      <c r="P354" s="10" t="str">
        <f t="shared" si="46"/>
        <v/>
      </c>
      <c r="Q354" s="10">
        <f t="shared" si="47"/>
        <v>5</v>
      </c>
    </row>
    <row r="355" spans="1:17" x14ac:dyDescent="0.3">
      <c r="A355" t="s">
        <v>5830</v>
      </c>
      <c r="B355" s="7">
        <v>46008</v>
      </c>
      <c r="C355" s="14">
        <v>46009.686041666668</v>
      </c>
      <c r="D355" t="s">
        <v>5478</v>
      </c>
      <c r="E355" t="s">
        <v>5471</v>
      </c>
      <c r="F355">
        <v>341273.24</v>
      </c>
      <c r="G355" t="s">
        <v>5469</v>
      </c>
      <c r="H355" t="s">
        <v>1552</v>
      </c>
      <c r="I355" t="s">
        <v>5463</v>
      </c>
      <c r="J355" s="10">
        <f t="shared" si="40"/>
        <v>16</v>
      </c>
      <c r="K355" s="10" t="str">
        <f t="shared" si="41"/>
        <v/>
      </c>
      <c r="L355" s="10" t="str">
        <f t="shared" si="42"/>
        <v/>
      </c>
      <c r="M355" s="10">
        <f t="shared" si="43"/>
        <v>1</v>
      </c>
      <c r="N355" s="10" t="str">
        <f t="shared" si="44"/>
        <v/>
      </c>
      <c r="O355" s="10" t="str">
        <f t="shared" si="45"/>
        <v/>
      </c>
      <c r="P355" s="10" t="str">
        <f t="shared" si="46"/>
        <v/>
      </c>
      <c r="Q355" s="10">
        <f t="shared" si="47"/>
        <v>3</v>
      </c>
    </row>
    <row r="356" spans="1:17" x14ac:dyDescent="0.3">
      <c r="A356" t="s">
        <v>5831</v>
      </c>
      <c r="B356" s="7">
        <v>45849</v>
      </c>
      <c r="C356" s="14">
        <v>45851.528032407397</v>
      </c>
      <c r="D356" t="s">
        <v>5466</v>
      </c>
      <c r="E356" t="s">
        <v>5460</v>
      </c>
      <c r="F356">
        <v>11066.82</v>
      </c>
      <c r="G356" t="s">
        <v>5472</v>
      </c>
      <c r="H356" t="s">
        <v>1549</v>
      </c>
      <c r="I356" t="s">
        <v>5463</v>
      </c>
      <c r="J356" s="10">
        <f t="shared" si="40"/>
        <v>12</v>
      </c>
      <c r="K356" s="10" t="str">
        <f t="shared" si="41"/>
        <v/>
      </c>
      <c r="L356" s="10" t="str">
        <f t="shared" si="42"/>
        <v/>
      </c>
      <c r="M356" s="10">
        <f t="shared" si="43"/>
        <v>2</v>
      </c>
      <c r="N356" s="10" t="str">
        <f t="shared" si="44"/>
        <v/>
      </c>
      <c r="O356" s="10" t="str">
        <f t="shared" si="45"/>
        <v/>
      </c>
      <c r="P356" s="10" t="str">
        <f t="shared" si="46"/>
        <v/>
      </c>
      <c r="Q356" s="10">
        <f t="shared" si="47"/>
        <v>1</v>
      </c>
    </row>
    <row r="357" spans="1:17" x14ac:dyDescent="0.3">
      <c r="A357" t="s">
        <v>5832</v>
      </c>
      <c r="B357" s="7">
        <v>45800</v>
      </c>
      <c r="C357" s="14">
        <v>45803.734768518523</v>
      </c>
      <c r="D357" t="s">
        <v>5486</v>
      </c>
      <c r="E357" t="s">
        <v>5466</v>
      </c>
      <c r="F357">
        <v>69792.820000000007</v>
      </c>
      <c r="G357" t="s">
        <v>5476</v>
      </c>
      <c r="H357" t="s">
        <v>1552</v>
      </c>
      <c r="I357" t="s">
        <v>5463</v>
      </c>
      <c r="J357" s="10">
        <f t="shared" si="40"/>
        <v>17</v>
      </c>
      <c r="K357" s="10" t="str">
        <f t="shared" si="41"/>
        <v/>
      </c>
      <c r="L357" s="10" t="str">
        <f t="shared" si="42"/>
        <v/>
      </c>
      <c r="M357" s="10">
        <f t="shared" si="43"/>
        <v>3</v>
      </c>
      <c r="N357" s="10" t="str">
        <f t="shared" si="44"/>
        <v/>
      </c>
      <c r="O357" s="10" t="str">
        <f t="shared" si="45"/>
        <v/>
      </c>
      <c r="P357" s="10" t="str">
        <f t="shared" si="46"/>
        <v/>
      </c>
      <c r="Q357" s="10">
        <f t="shared" si="47"/>
        <v>6</v>
      </c>
    </row>
    <row r="358" spans="1:17" x14ac:dyDescent="0.3">
      <c r="A358" t="s">
        <v>5833</v>
      </c>
      <c r="B358" s="7">
        <v>46106</v>
      </c>
      <c r="C358" s="14">
        <v>46106.505196759259</v>
      </c>
      <c r="D358" t="s">
        <v>5478</v>
      </c>
      <c r="E358" t="s">
        <v>5468</v>
      </c>
      <c r="F358">
        <v>72131.58</v>
      </c>
      <c r="G358" t="s">
        <v>5462</v>
      </c>
      <c r="H358" t="s">
        <v>1549</v>
      </c>
      <c r="I358" t="s">
        <v>5463</v>
      </c>
      <c r="J358" s="10">
        <f t="shared" si="40"/>
        <v>12</v>
      </c>
      <c r="K358" s="10" t="str">
        <f t="shared" si="41"/>
        <v/>
      </c>
      <c r="L358" s="10" t="str">
        <f t="shared" si="42"/>
        <v/>
      </c>
      <c r="M358" s="10">
        <f t="shared" si="43"/>
        <v>0</v>
      </c>
      <c r="N358" s="10" t="str">
        <f t="shared" si="44"/>
        <v/>
      </c>
      <c r="O358" s="10" t="str">
        <f t="shared" si="45"/>
        <v/>
      </c>
      <c r="P358" s="10" t="str">
        <f t="shared" si="46"/>
        <v/>
      </c>
      <c r="Q358" s="10">
        <f t="shared" si="47"/>
        <v>7</v>
      </c>
    </row>
    <row r="359" spans="1:17" x14ac:dyDescent="0.3">
      <c r="A359" t="s">
        <v>5834</v>
      </c>
      <c r="B359" s="7">
        <v>46018</v>
      </c>
      <c r="C359" s="14">
        <v>46019.66128472222</v>
      </c>
      <c r="D359" t="s">
        <v>5484</v>
      </c>
      <c r="E359" t="s">
        <v>5461</v>
      </c>
      <c r="F359">
        <v>50687.81</v>
      </c>
      <c r="G359" t="s">
        <v>5469</v>
      </c>
      <c r="H359" t="s">
        <v>1552</v>
      </c>
      <c r="I359" t="s">
        <v>5463</v>
      </c>
      <c r="J359" s="10">
        <f t="shared" si="40"/>
        <v>15</v>
      </c>
      <c r="K359" s="10" t="str">
        <f t="shared" si="41"/>
        <v/>
      </c>
      <c r="L359" s="10" t="str">
        <f t="shared" si="42"/>
        <v/>
      </c>
      <c r="M359" s="10">
        <f t="shared" si="43"/>
        <v>1</v>
      </c>
      <c r="N359" s="10" t="str">
        <f t="shared" si="44"/>
        <v/>
      </c>
      <c r="O359" s="10" t="str">
        <f t="shared" si="45"/>
        <v/>
      </c>
      <c r="P359" s="10" t="str">
        <f t="shared" si="46"/>
        <v/>
      </c>
      <c r="Q359" s="10">
        <f t="shared" si="47"/>
        <v>5</v>
      </c>
    </row>
    <row r="360" spans="1:17" x14ac:dyDescent="0.3">
      <c r="A360" t="s">
        <v>5835</v>
      </c>
      <c r="B360" s="7">
        <v>45954</v>
      </c>
      <c r="C360" s="14">
        <v>45956.630960648137</v>
      </c>
      <c r="D360" t="s">
        <v>5468</v>
      </c>
      <c r="E360" t="s">
        <v>5461</v>
      </c>
      <c r="F360">
        <v>106133.02</v>
      </c>
      <c r="G360" t="s">
        <v>5462</v>
      </c>
      <c r="H360" t="s">
        <v>1549</v>
      </c>
      <c r="I360" t="s">
        <v>5463</v>
      </c>
      <c r="J360" s="10">
        <f t="shared" si="40"/>
        <v>15</v>
      </c>
      <c r="K360" s="10" t="str">
        <f t="shared" si="41"/>
        <v/>
      </c>
      <c r="L360" s="10" t="str">
        <f t="shared" si="42"/>
        <v/>
      </c>
      <c r="M360" s="10">
        <f t="shared" si="43"/>
        <v>2</v>
      </c>
      <c r="N360" s="10" t="str">
        <f t="shared" si="44"/>
        <v/>
      </c>
      <c r="O360" s="10" t="str">
        <f t="shared" si="45"/>
        <v/>
      </c>
      <c r="P360" s="10" t="str">
        <f t="shared" si="46"/>
        <v/>
      </c>
      <c r="Q360" s="10">
        <f t="shared" si="47"/>
        <v>1</v>
      </c>
    </row>
    <row r="361" spans="1:17" x14ac:dyDescent="0.3">
      <c r="A361" t="s">
        <v>5836</v>
      </c>
      <c r="B361" s="7">
        <v>46009</v>
      </c>
      <c r="C361" s="14">
        <v>46011.783680555563</v>
      </c>
      <c r="D361" t="s">
        <v>5471</v>
      </c>
      <c r="E361" t="s">
        <v>5474</v>
      </c>
      <c r="F361">
        <v>15041.4</v>
      </c>
      <c r="G361" t="s">
        <v>5462</v>
      </c>
      <c r="H361" t="s">
        <v>1549</v>
      </c>
      <c r="I361" t="s">
        <v>5463</v>
      </c>
      <c r="J361" s="10">
        <f t="shared" si="40"/>
        <v>18</v>
      </c>
      <c r="K361" s="10" t="str">
        <f t="shared" si="41"/>
        <v/>
      </c>
      <c r="L361" s="10" t="str">
        <f t="shared" si="42"/>
        <v/>
      </c>
      <c r="M361" s="10">
        <f t="shared" si="43"/>
        <v>2</v>
      </c>
      <c r="N361" s="10" t="str">
        <f t="shared" si="44"/>
        <v/>
      </c>
      <c r="O361" s="10" t="str">
        <f t="shared" si="45"/>
        <v/>
      </c>
      <c r="P361" s="10" t="str">
        <f t="shared" si="46"/>
        <v/>
      </c>
      <c r="Q361" s="10">
        <f t="shared" si="47"/>
        <v>1</v>
      </c>
    </row>
    <row r="362" spans="1:17" x14ac:dyDescent="0.3">
      <c r="A362" t="s">
        <v>5837</v>
      </c>
      <c r="B362" s="7">
        <v>45768</v>
      </c>
      <c r="C362" s="14">
        <v>45769.690451388888</v>
      </c>
      <c r="D362" t="s">
        <v>5466</v>
      </c>
      <c r="E362" t="s">
        <v>5486</v>
      </c>
      <c r="F362">
        <v>78663.789999999994</v>
      </c>
      <c r="G362" t="s">
        <v>5469</v>
      </c>
      <c r="H362" t="s">
        <v>1552</v>
      </c>
      <c r="I362" t="s">
        <v>5463</v>
      </c>
      <c r="J362" s="10">
        <f t="shared" si="40"/>
        <v>16</v>
      </c>
      <c r="K362" s="10" t="str">
        <f t="shared" si="41"/>
        <v/>
      </c>
      <c r="L362" s="10" t="str">
        <f t="shared" si="42"/>
        <v/>
      </c>
      <c r="M362" s="10">
        <f t="shared" si="43"/>
        <v>1</v>
      </c>
      <c r="N362" s="10" t="str">
        <f t="shared" si="44"/>
        <v/>
      </c>
      <c r="O362" s="10" t="str">
        <f t="shared" si="45"/>
        <v/>
      </c>
      <c r="P362" s="10" t="str">
        <f t="shared" si="46"/>
        <v/>
      </c>
      <c r="Q362" s="10">
        <f t="shared" si="47"/>
        <v>7</v>
      </c>
    </row>
    <row r="363" spans="1:17" x14ac:dyDescent="0.3">
      <c r="A363" t="s">
        <v>5838</v>
      </c>
      <c r="B363" s="7">
        <v>45786</v>
      </c>
      <c r="C363" s="14">
        <v>45786.636597222219</v>
      </c>
      <c r="D363" t="s">
        <v>5461</v>
      </c>
      <c r="E363" t="s">
        <v>5490</v>
      </c>
      <c r="F363">
        <v>178001.83</v>
      </c>
      <c r="G363" t="s">
        <v>5469</v>
      </c>
      <c r="H363" t="s">
        <v>1549</v>
      </c>
      <c r="I363" t="s">
        <v>5463</v>
      </c>
      <c r="J363" s="10">
        <f t="shared" si="40"/>
        <v>15</v>
      </c>
      <c r="K363" s="10" t="str">
        <f t="shared" si="41"/>
        <v/>
      </c>
      <c r="L363" s="10" t="str">
        <f t="shared" si="42"/>
        <v/>
      </c>
      <c r="M363" s="10">
        <f t="shared" si="43"/>
        <v>0</v>
      </c>
      <c r="N363" s="10" t="str">
        <f t="shared" si="44"/>
        <v/>
      </c>
      <c r="O363" s="10" t="str">
        <f t="shared" si="45"/>
        <v/>
      </c>
      <c r="P363" s="10" t="str">
        <f t="shared" si="46"/>
        <v/>
      </c>
      <c r="Q363" s="10">
        <f t="shared" si="47"/>
        <v>1</v>
      </c>
    </row>
    <row r="364" spans="1:17" x14ac:dyDescent="0.3">
      <c r="A364" t="s">
        <v>5839</v>
      </c>
      <c r="B364" s="7">
        <v>46072</v>
      </c>
      <c r="C364" s="14">
        <v>46075.425115740742</v>
      </c>
      <c r="D364" t="s">
        <v>5471</v>
      </c>
      <c r="E364" t="s">
        <v>5466</v>
      </c>
      <c r="F364">
        <v>55781.87</v>
      </c>
      <c r="G364" t="s">
        <v>5494</v>
      </c>
      <c r="H364" t="s">
        <v>1552</v>
      </c>
      <c r="I364" t="s">
        <v>5463</v>
      </c>
      <c r="J364" s="10">
        <f t="shared" si="40"/>
        <v>10</v>
      </c>
      <c r="K364" s="10" t="str">
        <f t="shared" si="41"/>
        <v/>
      </c>
      <c r="L364" s="10" t="str">
        <f t="shared" si="42"/>
        <v/>
      </c>
      <c r="M364" s="10">
        <f t="shared" si="43"/>
        <v>3</v>
      </c>
      <c r="N364" s="10" t="str">
        <f t="shared" si="44"/>
        <v/>
      </c>
      <c r="O364" s="10" t="str">
        <f t="shared" si="45"/>
        <v/>
      </c>
      <c r="P364" s="10" t="str">
        <f t="shared" si="46"/>
        <v/>
      </c>
      <c r="Q364" s="10">
        <f t="shared" si="47"/>
        <v>5</v>
      </c>
    </row>
    <row r="365" spans="1:17" x14ac:dyDescent="0.3">
      <c r="A365" t="s">
        <v>5840</v>
      </c>
      <c r="B365" s="7">
        <v>45934</v>
      </c>
      <c r="C365" s="14">
        <v>45935.816655092603</v>
      </c>
      <c r="D365" t="s">
        <v>5478</v>
      </c>
      <c r="E365" t="s">
        <v>5461</v>
      </c>
      <c r="F365">
        <v>44540.160000000003</v>
      </c>
      <c r="G365" t="s">
        <v>5476</v>
      </c>
      <c r="H365" t="s">
        <v>1549</v>
      </c>
      <c r="I365" t="s">
        <v>5463</v>
      </c>
      <c r="J365" s="10">
        <f t="shared" si="40"/>
        <v>19</v>
      </c>
      <c r="K365" s="10" t="str">
        <f t="shared" si="41"/>
        <v/>
      </c>
      <c r="L365" s="10" t="str">
        <f t="shared" si="42"/>
        <v/>
      </c>
      <c r="M365" s="10">
        <f t="shared" si="43"/>
        <v>1</v>
      </c>
      <c r="N365" s="10" t="str">
        <f t="shared" si="44"/>
        <v/>
      </c>
      <c r="O365" s="10" t="str">
        <f t="shared" si="45"/>
        <v/>
      </c>
      <c r="P365" s="10" t="str">
        <f t="shared" si="46"/>
        <v/>
      </c>
      <c r="Q365" s="10">
        <f t="shared" si="47"/>
        <v>4</v>
      </c>
    </row>
    <row r="366" spans="1:17" x14ac:dyDescent="0.3">
      <c r="A366" t="s">
        <v>5841</v>
      </c>
      <c r="B366" s="7">
        <v>45771</v>
      </c>
      <c r="C366" s="14">
        <v>45774.562847222223</v>
      </c>
      <c r="D366" t="s">
        <v>5490</v>
      </c>
      <c r="E366" t="s">
        <v>5460</v>
      </c>
      <c r="F366">
        <v>52549.4</v>
      </c>
      <c r="G366" t="s">
        <v>5494</v>
      </c>
      <c r="H366" t="s">
        <v>1549</v>
      </c>
      <c r="I366" t="s">
        <v>5463</v>
      </c>
      <c r="J366" s="10">
        <f t="shared" si="40"/>
        <v>13</v>
      </c>
      <c r="K366" s="10" t="str">
        <f t="shared" si="41"/>
        <v/>
      </c>
      <c r="L366" s="10" t="str">
        <f t="shared" si="42"/>
        <v/>
      </c>
      <c r="M366" s="10">
        <f t="shared" si="43"/>
        <v>3</v>
      </c>
      <c r="N366" s="10" t="str">
        <f t="shared" si="44"/>
        <v/>
      </c>
      <c r="O366" s="10" t="str">
        <f t="shared" si="45"/>
        <v/>
      </c>
      <c r="P366" s="10" t="str">
        <f t="shared" si="46"/>
        <v/>
      </c>
      <c r="Q366" s="10">
        <f t="shared" si="47"/>
        <v>5</v>
      </c>
    </row>
    <row r="367" spans="1:17" x14ac:dyDescent="0.3">
      <c r="A367" t="s">
        <v>5842</v>
      </c>
      <c r="B367" s="7">
        <v>46039</v>
      </c>
      <c r="C367" s="14">
        <v>46041.415567129632</v>
      </c>
      <c r="D367" t="s">
        <v>5490</v>
      </c>
      <c r="E367" t="s">
        <v>5471</v>
      </c>
      <c r="F367">
        <v>148686.60999999999</v>
      </c>
      <c r="G367" t="s">
        <v>5494</v>
      </c>
      <c r="H367" t="s">
        <v>1552</v>
      </c>
      <c r="I367" t="s">
        <v>5463</v>
      </c>
      <c r="J367" s="10">
        <f t="shared" si="40"/>
        <v>9</v>
      </c>
      <c r="K367" s="10" t="str">
        <f t="shared" si="41"/>
        <v/>
      </c>
      <c r="L367" s="10" t="str">
        <f t="shared" si="42"/>
        <v/>
      </c>
      <c r="M367" s="10">
        <f t="shared" si="43"/>
        <v>2</v>
      </c>
      <c r="N367" s="10" t="str">
        <f t="shared" si="44"/>
        <v/>
      </c>
      <c r="O367" s="10" t="str">
        <f t="shared" si="45"/>
        <v/>
      </c>
      <c r="P367" s="10" t="str">
        <f t="shared" si="46"/>
        <v/>
      </c>
      <c r="Q367" s="10">
        <f t="shared" si="47"/>
        <v>1</v>
      </c>
    </row>
    <row r="368" spans="1:17" x14ac:dyDescent="0.3">
      <c r="A368" t="s">
        <v>5843</v>
      </c>
      <c r="B368" s="7">
        <v>46034</v>
      </c>
      <c r="C368" s="14">
        <v>46035.694814814808</v>
      </c>
      <c r="D368" t="s">
        <v>5465</v>
      </c>
      <c r="E368" t="s">
        <v>5486</v>
      </c>
      <c r="F368">
        <v>2777.12</v>
      </c>
      <c r="G368" t="s">
        <v>5479</v>
      </c>
      <c r="H368" t="s">
        <v>1552</v>
      </c>
      <c r="I368" t="s">
        <v>5463</v>
      </c>
      <c r="J368" s="10">
        <f t="shared" si="40"/>
        <v>16</v>
      </c>
      <c r="K368" s="10" t="str">
        <f t="shared" si="41"/>
        <v/>
      </c>
      <c r="L368" s="10" t="str">
        <f t="shared" si="42"/>
        <v/>
      </c>
      <c r="M368" s="10">
        <f t="shared" si="43"/>
        <v>1</v>
      </c>
      <c r="N368" s="10" t="str">
        <f t="shared" si="44"/>
        <v/>
      </c>
      <c r="O368" s="10" t="str">
        <f t="shared" si="45"/>
        <v/>
      </c>
      <c r="P368" s="10" t="str">
        <f t="shared" si="46"/>
        <v/>
      </c>
      <c r="Q368" s="10">
        <f t="shared" si="47"/>
        <v>2</v>
      </c>
    </row>
    <row r="369" spans="1:17" x14ac:dyDescent="0.3">
      <c r="A369" t="s">
        <v>5844</v>
      </c>
      <c r="B369" s="7">
        <v>46095</v>
      </c>
      <c r="C369" s="14">
        <v>46097.580810185187</v>
      </c>
      <c r="D369" t="s">
        <v>5486</v>
      </c>
      <c r="E369" t="s">
        <v>5466</v>
      </c>
      <c r="F369">
        <v>154402.65</v>
      </c>
      <c r="G369" t="s">
        <v>5479</v>
      </c>
      <c r="H369" t="s">
        <v>1549</v>
      </c>
      <c r="I369" t="s">
        <v>5463</v>
      </c>
      <c r="J369" s="10">
        <f t="shared" si="40"/>
        <v>13</v>
      </c>
      <c r="K369" s="10" t="str">
        <f t="shared" si="41"/>
        <v/>
      </c>
      <c r="L369" s="10" t="str">
        <f t="shared" si="42"/>
        <v/>
      </c>
      <c r="M369" s="10">
        <f t="shared" si="43"/>
        <v>2</v>
      </c>
      <c r="N369" s="10" t="str">
        <f t="shared" si="44"/>
        <v/>
      </c>
      <c r="O369" s="10" t="str">
        <f t="shared" si="45"/>
        <v/>
      </c>
      <c r="P369" s="10" t="str">
        <f t="shared" si="46"/>
        <v/>
      </c>
      <c r="Q369" s="10">
        <f t="shared" si="47"/>
        <v>1</v>
      </c>
    </row>
    <row r="370" spans="1:17" x14ac:dyDescent="0.3">
      <c r="A370" t="s">
        <v>5845</v>
      </c>
      <c r="B370" s="7">
        <v>45938</v>
      </c>
      <c r="C370" s="14">
        <v>45940.750601851847</v>
      </c>
      <c r="D370" t="s">
        <v>5486</v>
      </c>
      <c r="E370" t="s">
        <v>5461</v>
      </c>
      <c r="F370">
        <v>10784.8</v>
      </c>
      <c r="G370" t="s">
        <v>5472</v>
      </c>
      <c r="H370" t="s">
        <v>1552</v>
      </c>
      <c r="I370" t="s">
        <v>5463</v>
      </c>
      <c r="J370" s="10">
        <f t="shared" si="40"/>
        <v>18</v>
      </c>
      <c r="K370" s="10" t="str">
        <f t="shared" si="41"/>
        <v/>
      </c>
      <c r="L370" s="10" t="str">
        <f t="shared" si="42"/>
        <v/>
      </c>
      <c r="M370" s="10">
        <f t="shared" si="43"/>
        <v>2</v>
      </c>
      <c r="N370" s="10" t="str">
        <f t="shared" si="44"/>
        <v/>
      </c>
      <c r="O370" s="10" t="str">
        <f t="shared" si="45"/>
        <v/>
      </c>
      <c r="P370" s="10" t="str">
        <f t="shared" si="46"/>
        <v/>
      </c>
      <c r="Q370" s="10">
        <f t="shared" si="47"/>
        <v>1</v>
      </c>
    </row>
    <row r="371" spans="1:17" x14ac:dyDescent="0.3">
      <c r="A371" t="s">
        <v>5846</v>
      </c>
      <c r="B371" s="7">
        <v>45980</v>
      </c>
      <c r="C371" s="14">
        <v>45980.472245370373</v>
      </c>
      <c r="D371" t="s">
        <v>5484</v>
      </c>
      <c r="E371" t="s">
        <v>5465</v>
      </c>
      <c r="F371">
        <v>61294</v>
      </c>
      <c r="G371" t="s">
        <v>5462</v>
      </c>
      <c r="H371" t="s">
        <v>1552</v>
      </c>
      <c r="I371" t="s">
        <v>5463</v>
      </c>
      <c r="J371" s="10">
        <f t="shared" si="40"/>
        <v>11</v>
      </c>
      <c r="K371" s="10" t="str">
        <f t="shared" si="41"/>
        <v/>
      </c>
      <c r="L371" s="10" t="str">
        <f t="shared" si="42"/>
        <v/>
      </c>
      <c r="M371" s="10">
        <f t="shared" si="43"/>
        <v>0</v>
      </c>
      <c r="N371" s="10" t="str">
        <f t="shared" si="44"/>
        <v/>
      </c>
      <c r="O371" s="10" t="str">
        <f t="shared" si="45"/>
        <v/>
      </c>
      <c r="P371" s="10" t="str">
        <f t="shared" si="46"/>
        <v/>
      </c>
      <c r="Q371" s="10">
        <f t="shared" si="47"/>
        <v>6</v>
      </c>
    </row>
    <row r="372" spans="1:17" x14ac:dyDescent="0.3">
      <c r="A372" t="s">
        <v>5847</v>
      </c>
      <c r="B372" s="7">
        <v>45836</v>
      </c>
      <c r="C372" s="14">
        <v>45838.51730324074</v>
      </c>
      <c r="D372" t="s">
        <v>5466</v>
      </c>
      <c r="E372" t="s">
        <v>5486</v>
      </c>
      <c r="F372">
        <v>113905.59</v>
      </c>
      <c r="G372" t="s">
        <v>5476</v>
      </c>
      <c r="H372" t="s">
        <v>1549</v>
      </c>
      <c r="I372" t="s">
        <v>5463</v>
      </c>
      <c r="J372" s="10">
        <f t="shared" si="40"/>
        <v>12</v>
      </c>
      <c r="K372" s="10" t="str">
        <f t="shared" si="41"/>
        <v/>
      </c>
      <c r="L372" s="10" t="str">
        <f t="shared" si="42"/>
        <v/>
      </c>
      <c r="M372" s="10">
        <f t="shared" si="43"/>
        <v>2</v>
      </c>
      <c r="N372" s="10" t="str">
        <f t="shared" si="44"/>
        <v/>
      </c>
      <c r="O372" s="10" t="str">
        <f t="shared" si="45"/>
        <v/>
      </c>
      <c r="P372" s="10" t="str">
        <f t="shared" si="46"/>
        <v/>
      </c>
      <c r="Q372" s="10">
        <f t="shared" si="47"/>
        <v>1</v>
      </c>
    </row>
    <row r="373" spans="1:17" x14ac:dyDescent="0.3">
      <c r="A373" t="s">
        <v>5848</v>
      </c>
      <c r="B373" s="7">
        <v>45947</v>
      </c>
      <c r="C373" s="14">
        <v>45947.74559027778</v>
      </c>
      <c r="D373" t="s">
        <v>5461</v>
      </c>
      <c r="E373" t="s">
        <v>5478</v>
      </c>
      <c r="F373">
        <v>353330.82</v>
      </c>
      <c r="G373" t="s">
        <v>5494</v>
      </c>
      <c r="H373" t="s">
        <v>1552</v>
      </c>
      <c r="I373" t="s">
        <v>5463</v>
      </c>
      <c r="J373" s="10">
        <f t="shared" si="40"/>
        <v>17</v>
      </c>
      <c r="K373" s="10" t="str">
        <f t="shared" si="41"/>
        <v/>
      </c>
      <c r="L373" s="10" t="str">
        <f t="shared" si="42"/>
        <v/>
      </c>
      <c r="M373" s="10">
        <f t="shared" si="43"/>
        <v>0</v>
      </c>
      <c r="N373" s="10" t="str">
        <f t="shared" si="44"/>
        <v/>
      </c>
      <c r="O373" s="10" t="str">
        <f t="shared" si="45"/>
        <v/>
      </c>
      <c r="P373" s="10" t="str">
        <f t="shared" si="46"/>
        <v/>
      </c>
      <c r="Q373" s="10">
        <f t="shared" si="47"/>
        <v>3</v>
      </c>
    </row>
    <row r="374" spans="1:17" x14ac:dyDescent="0.3">
      <c r="A374" t="s">
        <v>5849</v>
      </c>
      <c r="B374" s="7">
        <v>45974</v>
      </c>
      <c r="C374" s="14">
        <v>45974.514305555553</v>
      </c>
      <c r="D374" t="s">
        <v>5466</v>
      </c>
      <c r="E374" t="s">
        <v>5465</v>
      </c>
      <c r="F374">
        <v>11103.84</v>
      </c>
      <c r="G374" t="s">
        <v>5494</v>
      </c>
      <c r="H374" t="s">
        <v>1549</v>
      </c>
      <c r="I374" t="s">
        <v>5463</v>
      </c>
      <c r="J374" s="10">
        <f t="shared" si="40"/>
        <v>12</v>
      </c>
      <c r="K374" s="10" t="str">
        <f t="shared" si="41"/>
        <v/>
      </c>
      <c r="L374" s="10" t="str">
        <f t="shared" si="42"/>
        <v/>
      </c>
      <c r="M374" s="10">
        <f t="shared" si="43"/>
        <v>0</v>
      </c>
      <c r="N374" s="10" t="str">
        <f t="shared" si="44"/>
        <v/>
      </c>
      <c r="O374" s="10" t="str">
        <f t="shared" si="45"/>
        <v/>
      </c>
      <c r="P374" s="10" t="str">
        <f t="shared" si="46"/>
        <v/>
      </c>
      <c r="Q374" s="10">
        <f t="shared" si="47"/>
        <v>1</v>
      </c>
    </row>
    <row r="375" spans="1:17" x14ac:dyDescent="0.3">
      <c r="A375" t="s">
        <v>5850</v>
      </c>
      <c r="B375" s="7">
        <v>45883</v>
      </c>
      <c r="C375" s="14">
        <v>45885.484155092592</v>
      </c>
      <c r="D375" t="s">
        <v>5478</v>
      </c>
      <c r="E375" t="s">
        <v>5465</v>
      </c>
      <c r="F375">
        <v>110123.33</v>
      </c>
      <c r="G375" t="s">
        <v>5494</v>
      </c>
      <c r="H375" t="s">
        <v>1549</v>
      </c>
      <c r="I375" t="s">
        <v>5463</v>
      </c>
      <c r="J375" s="10">
        <f t="shared" si="40"/>
        <v>11</v>
      </c>
      <c r="K375" s="10" t="str">
        <f t="shared" si="41"/>
        <v/>
      </c>
      <c r="L375" s="10" t="str">
        <f t="shared" si="42"/>
        <v/>
      </c>
      <c r="M375" s="10">
        <f t="shared" si="43"/>
        <v>2</v>
      </c>
      <c r="N375" s="10" t="str">
        <f t="shared" si="44"/>
        <v/>
      </c>
      <c r="O375" s="10" t="str">
        <f t="shared" si="45"/>
        <v/>
      </c>
      <c r="P375" s="10" t="str">
        <f t="shared" si="46"/>
        <v/>
      </c>
      <c r="Q375" s="10">
        <f t="shared" si="47"/>
        <v>1</v>
      </c>
    </row>
    <row r="376" spans="1:17" x14ac:dyDescent="0.3">
      <c r="A376" t="s">
        <v>5851</v>
      </c>
      <c r="B376" s="7">
        <v>45913</v>
      </c>
      <c r="C376" s="14">
        <v>45915.749722222223</v>
      </c>
      <c r="D376" t="s">
        <v>5474</v>
      </c>
      <c r="E376" t="s">
        <v>5466</v>
      </c>
      <c r="F376">
        <v>57548.83</v>
      </c>
      <c r="G376" t="s">
        <v>5494</v>
      </c>
      <c r="H376" t="s">
        <v>1552</v>
      </c>
      <c r="I376" t="s">
        <v>5463</v>
      </c>
      <c r="J376" s="10">
        <f t="shared" si="40"/>
        <v>17</v>
      </c>
      <c r="K376" s="10" t="str">
        <f t="shared" si="41"/>
        <v/>
      </c>
      <c r="L376" s="10" t="str">
        <f t="shared" si="42"/>
        <v/>
      </c>
      <c r="M376" s="10">
        <f t="shared" si="43"/>
        <v>2</v>
      </c>
      <c r="N376" s="10" t="str">
        <f t="shared" si="44"/>
        <v/>
      </c>
      <c r="O376" s="10" t="str">
        <f t="shared" si="45"/>
        <v/>
      </c>
      <c r="P376" s="10" t="str">
        <f t="shared" si="46"/>
        <v/>
      </c>
      <c r="Q376" s="10">
        <f t="shared" si="47"/>
        <v>5</v>
      </c>
    </row>
    <row r="377" spans="1:17" x14ac:dyDescent="0.3">
      <c r="A377" t="s">
        <v>5852</v>
      </c>
      <c r="B377" s="7">
        <v>45954</v>
      </c>
      <c r="C377" s="14">
        <v>45956.43478009259</v>
      </c>
      <c r="D377" t="s">
        <v>5478</v>
      </c>
      <c r="E377" t="s">
        <v>5484</v>
      </c>
      <c r="F377">
        <v>152168.21</v>
      </c>
      <c r="G377" t="s">
        <v>5469</v>
      </c>
      <c r="H377" t="s">
        <v>1549</v>
      </c>
      <c r="I377" t="s">
        <v>5463</v>
      </c>
      <c r="J377" s="10">
        <f t="shared" si="40"/>
        <v>10</v>
      </c>
      <c r="K377" s="10" t="str">
        <f t="shared" si="41"/>
        <v/>
      </c>
      <c r="L377" s="10" t="str">
        <f t="shared" si="42"/>
        <v/>
      </c>
      <c r="M377" s="10">
        <f t="shared" si="43"/>
        <v>2</v>
      </c>
      <c r="N377" s="10" t="str">
        <f t="shared" si="44"/>
        <v/>
      </c>
      <c r="O377" s="10" t="str">
        <f t="shared" si="45"/>
        <v/>
      </c>
      <c r="P377" s="10" t="str">
        <f t="shared" si="46"/>
        <v/>
      </c>
      <c r="Q377" s="10">
        <f t="shared" si="47"/>
        <v>1</v>
      </c>
    </row>
    <row r="378" spans="1:17" x14ac:dyDescent="0.3">
      <c r="A378" t="s">
        <v>5853</v>
      </c>
      <c r="B378" s="7">
        <v>45926</v>
      </c>
      <c r="C378" s="14">
        <v>45928.780891203707</v>
      </c>
      <c r="D378" t="s">
        <v>5471</v>
      </c>
      <c r="E378" t="s">
        <v>5461</v>
      </c>
      <c r="F378">
        <v>102000.5</v>
      </c>
      <c r="G378" t="s">
        <v>5462</v>
      </c>
      <c r="H378" t="s">
        <v>1552</v>
      </c>
      <c r="I378" t="s">
        <v>5463</v>
      </c>
      <c r="J378" s="10">
        <f t="shared" si="40"/>
        <v>18</v>
      </c>
      <c r="K378" s="10" t="str">
        <f t="shared" si="41"/>
        <v/>
      </c>
      <c r="L378" s="10" t="str">
        <f t="shared" si="42"/>
        <v/>
      </c>
      <c r="M378" s="10">
        <f t="shared" si="43"/>
        <v>2</v>
      </c>
      <c r="N378" s="10" t="str">
        <f t="shared" si="44"/>
        <v/>
      </c>
      <c r="O378" s="10" t="str">
        <f t="shared" si="45"/>
        <v/>
      </c>
      <c r="P378" s="10" t="str">
        <f t="shared" si="46"/>
        <v/>
      </c>
      <c r="Q378" s="10">
        <f t="shared" si="47"/>
        <v>1</v>
      </c>
    </row>
    <row r="379" spans="1:17" x14ac:dyDescent="0.3">
      <c r="A379" t="s">
        <v>5854</v>
      </c>
      <c r="B379" s="7">
        <v>46043</v>
      </c>
      <c r="C379" s="14">
        <v>46045.694965277777</v>
      </c>
      <c r="D379" t="s">
        <v>5478</v>
      </c>
      <c r="E379" t="s">
        <v>5490</v>
      </c>
      <c r="F379">
        <v>63681.74</v>
      </c>
      <c r="G379" t="s">
        <v>5469</v>
      </c>
      <c r="H379" t="s">
        <v>1552</v>
      </c>
      <c r="I379" t="s">
        <v>5463</v>
      </c>
      <c r="J379" s="10">
        <f t="shared" si="40"/>
        <v>16</v>
      </c>
      <c r="K379" s="10" t="str">
        <f t="shared" si="41"/>
        <v/>
      </c>
      <c r="L379" s="10" t="str">
        <f t="shared" si="42"/>
        <v/>
      </c>
      <c r="M379" s="10">
        <f t="shared" si="43"/>
        <v>2</v>
      </c>
      <c r="N379" s="10" t="str">
        <f t="shared" si="44"/>
        <v/>
      </c>
      <c r="O379" s="10" t="str">
        <f t="shared" si="45"/>
        <v/>
      </c>
      <c r="P379" s="10" t="str">
        <f t="shared" si="46"/>
        <v/>
      </c>
      <c r="Q379" s="10">
        <f t="shared" si="47"/>
        <v>6</v>
      </c>
    </row>
    <row r="380" spans="1:17" x14ac:dyDescent="0.3">
      <c r="A380" t="s">
        <v>5855</v>
      </c>
      <c r="B380" s="7">
        <v>46038</v>
      </c>
      <c r="C380" s="14">
        <v>46041.73065972222</v>
      </c>
      <c r="D380" t="s">
        <v>5466</v>
      </c>
      <c r="E380" t="s">
        <v>5484</v>
      </c>
      <c r="F380">
        <v>41433.699999999997</v>
      </c>
      <c r="G380" t="s">
        <v>5462</v>
      </c>
      <c r="H380" t="s">
        <v>1549</v>
      </c>
      <c r="I380" t="s">
        <v>5463</v>
      </c>
      <c r="J380" s="10">
        <f t="shared" si="40"/>
        <v>17</v>
      </c>
      <c r="K380" s="10" t="str">
        <f t="shared" si="41"/>
        <v/>
      </c>
      <c r="L380" s="10" t="str">
        <f t="shared" si="42"/>
        <v/>
      </c>
      <c r="M380" s="10">
        <f t="shared" si="43"/>
        <v>3</v>
      </c>
      <c r="N380" s="10" t="str">
        <f t="shared" si="44"/>
        <v/>
      </c>
      <c r="O380" s="10" t="str">
        <f t="shared" si="45"/>
        <v/>
      </c>
      <c r="P380" s="10" t="str">
        <f t="shared" si="46"/>
        <v/>
      </c>
      <c r="Q380" s="10">
        <f t="shared" si="47"/>
        <v>4</v>
      </c>
    </row>
    <row r="381" spans="1:17" x14ac:dyDescent="0.3">
      <c r="A381" t="s">
        <v>5856</v>
      </c>
      <c r="B381" s="7">
        <v>45996</v>
      </c>
      <c r="C381" s="14">
        <v>45999.37872685185</v>
      </c>
      <c r="D381" t="s">
        <v>5484</v>
      </c>
      <c r="E381" t="s">
        <v>5465</v>
      </c>
      <c r="F381">
        <v>36984.75</v>
      </c>
      <c r="G381" t="s">
        <v>5472</v>
      </c>
      <c r="H381" t="s">
        <v>1549</v>
      </c>
      <c r="I381" t="s">
        <v>5463</v>
      </c>
      <c r="J381" s="10">
        <f t="shared" si="40"/>
        <v>9</v>
      </c>
      <c r="K381" s="10" t="str">
        <f t="shared" si="41"/>
        <v/>
      </c>
      <c r="L381" s="10" t="str">
        <f t="shared" si="42"/>
        <v/>
      </c>
      <c r="M381" s="10">
        <f t="shared" si="43"/>
        <v>3</v>
      </c>
      <c r="N381" s="10" t="str">
        <f t="shared" si="44"/>
        <v/>
      </c>
      <c r="O381" s="10" t="str">
        <f t="shared" si="45"/>
        <v/>
      </c>
      <c r="P381" s="10" t="str">
        <f t="shared" si="46"/>
        <v/>
      </c>
      <c r="Q381" s="10">
        <f t="shared" si="47"/>
        <v>3</v>
      </c>
    </row>
    <row r="382" spans="1:17" x14ac:dyDescent="0.3">
      <c r="A382" t="s">
        <v>5857</v>
      </c>
      <c r="B382" s="7">
        <v>45866</v>
      </c>
      <c r="C382" s="14">
        <v>45868.545960648153</v>
      </c>
      <c r="D382" t="s">
        <v>5460</v>
      </c>
      <c r="E382" t="s">
        <v>5478</v>
      </c>
      <c r="F382">
        <v>89747.71</v>
      </c>
      <c r="G382" t="s">
        <v>5462</v>
      </c>
      <c r="H382" t="s">
        <v>1552</v>
      </c>
      <c r="I382" t="s">
        <v>5463</v>
      </c>
      <c r="J382" s="10">
        <f t="shared" si="40"/>
        <v>13</v>
      </c>
      <c r="K382" s="10" t="str">
        <f t="shared" si="41"/>
        <v/>
      </c>
      <c r="L382" s="10" t="str">
        <f t="shared" si="42"/>
        <v/>
      </c>
      <c r="M382" s="10">
        <f t="shared" si="43"/>
        <v>2</v>
      </c>
      <c r="N382" s="10" t="str">
        <f t="shared" si="44"/>
        <v/>
      </c>
      <c r="O382" s="10" t="str">
        <f t="shared" si="45"/>
        <v/>
      </c>
      <c r="P382" s="10" t="str">
        <f t="shared" si="46"/>
        <v/>
      </c>
      <c r="Q382" s="10">
        <f t="shared" si="47"/>
        <v>8</v>
      </c>
    </row>
    <row r="383" spans="1:17" x14ac:dyDescent="0.3">
      <c r="A383" t="s">
        <v>5858</v>
      </c>
      <c r="B383" s="7">
        <v>45978</v>
      </c>
      <c r="C383" s="14">
        <v>45981.781793981478</v>
      </c>
      <c r="D383" t="s">
        <v>5471</v>
      </c>
      <c r="E383" t="s">
        <v>5460</v>
      </c>
      <c r="F383">
        <v>4504.2700000000004</v>
      </c>
      <c r="G383" t="s">
        <v>5494</v>
      </c>
      <c r="H383" t="s">
        <v>1552</v>
      </c>
      <c r="I383" t="s">
        <v>5463</v>
      </c>
      <c r="J383" s="10">
        <f t="shared" si="40"/>
        <v>18</v>
      </c>
      <c r="K383" s="10" t="str">
        <f t="shared" si="41"/>
        <v/>
      </c>
      <c r="L383" s="10" t="str">
        <f t="shared" si="42"/>
        <v/>
      </c>
      <c r="M383" s="10">
        <f t="shared" si="43"/>
        <v>3</v>
      </c>
      <c r="N383" s="10" t="str">
        <f t="shared" si="44"/>
        <v/>
      </c>
      <c r="O383" s="10" t="str">
        <f t="shared" si="45"/>
        <v/>
      </c>
      <c r="P383" s="10" t="str">
        <f t="shared" si="46"/>
        <v/>
      </c>
      <c r="Q383" s="10">
        <f t="shared" si="47"/>
        <v>4</v>
      </c>
    </row>
    <row r="384" spans="1:17" x14ac:dyDescent="0.3">
      <c r="A384" t="s">
        <v>5859</v>
      </c>
      <c r="B384" s="7">
        <v>45852</v>
      </c>
      <c r="C384" s="14">
        <v>45852.653032407397</v>
      </c>
      <c r="D384" t="s">
        <v>5486</v>
      </c>
      <c r="E384" t="s">
        <v>5468</v>
      </c>
      <c r="F384">
        <v>30393.06</v>
      </c>
      <c r="G384" t="s">
        <v>5479</v>
      </c>
      <c r="H384" t="s">
        <v>1552</v>
      </c>
      <c r="I384" t="s">
        <v>5463</v>
      </c>
      <c r="J384" s="10">
        <f t="shared" si="40"/>
        <v>15</v>
      </c>
      <c r="K384" s="10" t="str">
        <f t="shared" si="41"/>
        <v/>
      </c>
      <c r="L384" s="10" t="str">
        <f t="shared" si="42"/>
        <v/>
      </c>
      <c r="M384" s="10">
        <f t="shared" si="43"/>
        <v>0</v>
      </c>
      <c r="N384" s="10" t="str">
        <f t="shared" si="44"/>
        <v/>
      </c>
      <c r="O384" s="10" t="str">
        <f t="shared" si="45"/>
        <v/>
      </c>
      <c r="P384" s="10" t="str">
        <f t="shared" si="46"/>
        <v/>
      </c>
      <c r="Q384" s="10">
        <f t="shared" si="47"/>
        <v>3</v>
      </c>
    </row>
    <row r="385" spans="1:17" x14ac:dyDescent="0.3">
      <c r="A385" t="s">
        <v>5860</v>
      </c>
      <c r="B385" s="7">
        <v>45961</v>
      </c>
      <c r="C385" s="14">
        <v>45964.829548611109</v>
      </c>
      <c r="D385" t="s">
        <v>5486</v>
      </c>
      <c r="E385" t="s">
        <v>5461</v>
      </c>
      <c r="F385">
        <v>105490.42</v>
      </c>
      <c r="G385" t="s">
        <v>5479</v>
      </c>
      <c r="H385" t="s">
        <v>1552</v>
      </c>
      <c r="I385" t="s">
        <v>5463</v>
      </c>
      <c r="J385" s="10">
        <f t="shared" si="40"/>
        <v>19</v>
      </c>
      <c r="K385" s="10" t="str">
        <f t="shared" si="41"/>
        <v/>
      </c>
      <c r="L385" s="10" t="str">
        <f t="shared" si="42"/>
        <v/>
      </c>
      <c r="M385" s="10">
        <f t="shared" si="43"/>
        <v>3</v>
      </c>
      <c r="N385" s="10" t="str">
        <f t="shared" si="44"/>
        <v/>
      </c>
      <c r="O385" s="10" t="str">
        <f t="shared" si="45"/>
        <v/>
      </c>
      <c r="P385" s="10" t="str">
        <f t="shared" si="46"/>
        <v/>
      </c>
      <c r="Q385" s="10">
        <f t="shared" si="47"/>
        <v>1</v>
      </c>
    </row>
    <row r="386" spans="1:17" x14ac:dyDescent="0.3">
      <c r="A386" t="s">
        <v>5861</v>
      </c>
      <c r="B386" s="7">
        <v>45896</v>
      </c>
      <c r="C386" s="14">
        <v>45899.485011574077</v>
      </c>
      <c r="D386" t="s">
        <v>5484</v>
      </c>
      <c r="E386" t="s">
        <v>5466</v>
      </c>
      <c r="F386">
        <v>30186.16</v>
      </c>
      <c r="G386" t="s">
        <v>5494</v>
      </c>
      <c r="H386" t="s">
        <v>1549</v>
      </c>
      <c r="I386" t="s">
        <v>5463</v>
      </c>
      <c r="J386" s="10">
        <f t="shared" si="40"/>
        <v>11</v>
      </c>
      <c r="K386" s="10" t="str">
        <f t="shared" si="41"/>
        <v/>
      </c>
      <c r="L386" s="10" t="str">
        <f t="shared" si="42"/>
        <v/>
      </c>
      <c r="M386" s="10">
        <f t="shared" si="43"/>
        <v>3</v>
      </c>
      <c r="N386" s="10" t="str">
        <f t="shared" si="44"/>
        <v/>
      </c>
      <c r="O386" s="10" t="str">
        <f t="shared" si="45"/>
        <v/>
      </c>
      <c r="P386" s="10" t="str">
        <f t="shared" si="46"/>
        <v/>
      </c>
      <c r="Q386" s="10">
        <f t="shared" si="47"/>
        <v>3</v>
      </c>
    </row>
    <row r="387" spans="1:17" x14ac:dyDescent="0.3">
      <c r="A387" t="s">
        <v>5862</v>
      </c>
      <c r="B387" s="7">
        <v>45929</v>
      </c>
      <c r="C387" s="14">
        <v>45929.470347222217</v>
      </c>
      <c r="D387" t="s">
        <v>5466</v>
      </c>
      <c r="E387" t="s">
        <v>5468</v>
      </c>
      <c r="F387">
        <v>32799.19</v>
      </c>
      <c r="G387" t="s">
        <v>5472</v>
      </c>
      <c r="H387" t="s">
        <v>1552</v>
      </c>
      <c r="I387" t="s">
        <v>5463</v>
      </c>
      <c r="J387" s="10">
        <f t="shared" si="40"/>
        <v>11</v>
      </c>
      <c r="K387" s="10" t="str">
        <f t="shared" si="41"/>
        <v/>
      </c>
      <c r="L387" s="10" t="str">
        <f t="shared" si="42"/>
        <v/>
      </c>
      <c r="M387" s="10">
        <f t="shared" si="43"/>
        <v>0</v>
      </c>
      <c r="N387" s="10" t="str">
        <f t="shared" si="44"/>
        <v/>
      </c>
      <c r="O387" s="10" t="str">
        <f t="shared" si="45"/>
        <v/>
      </c>
      <c r="P387" s="10" t="str">
        <f t="shared" si="46"/>
        <v/>
      </c>
      <c r="Q387" s="10">
        <f t="shared" si="47"/>
        <v>3</v>
      </c>
    </row>
    <row r="388" spans="1:17" x14ac:dyDescent="0.3">
      <c r="A388" t="s">
        <v>5863</v>
      </c>
      <c r="B388" s="7">
        <v>45804</v>
      </c>
      <c r="C388" s="14">
        <v>45805.419050925928</v>
      </c>
      <c r="D388" t="s">
        <v>5466</v>
      </c>
      <c r="E388" t="s">
        <v>5460</v>
      </c>
      <c r="F388">
        <v>19565.98</v>
      </c>
      <c r="G388" t="s">
        <v>5476</v>
      </c>
      <c r="H388" t="s">
        <v>1549</v>
      </c>
      <c r="I388" t="s">
        <v>5463</v>
      </c>
      <c r="J388" s="10">
        <f t="shared" ref="J388:J453" si="48">HOUR(C388)</f>
        <v>10</v>
      </c>
      <c r="K388" s="10" t="str">
        <f t="shared" ref="K388:K451" si="49">IF(OR(J388&gt;=22,J388&lt;6),"FLAG","")</f>
        <v/>
      </c>
      <c r="L388" s="10" t="str">
        <f t="shared" ref="L388:L453" si="50">IF(H388=I388,"FLAG","")</f>
        <v/>
      </c>
      <c r="M388" s="10">
        <f t="shared" ref="M388:M453" si="51">INT(C388)-B388</f>
        <v>1</v>
      </c>
      <c r="N388" s="10" t="str">
        <f t="shared" ref="N388:N451" si="52">IF(M388&gt;30,"FLAG","")</f>
        <v/>
      </c>
      <c r="O388" s="10" t="str">
        <f t="shared" ref="O388:O453" si="53">IF(AND(MOD(F388,50000)=0,E388="Sales - Domestic"),"FLAG","")</f>
        <v/>
      </c>
      <c r="P388" s="10" t="str">
        <f t="shared" ref="P388:P453" si="54">IF(LEN(TRIM(G388))=0,"FLAG","")</f>
        <v/>
      </c>
      <c r="Q388" s="10">
        <f t="shared" ref="Q388:Q453" si="55">VALUE(LEFT(TEXT(INT(F388),"0"),1))</f>
        <v>1</v>
      </c>
    </row>
    <row r="389" spans="1:17" x14ac:dyDescent="0.3">
      <c r="A389" t="s">
        <v>5864</v>
      </c>
      <c r="B389" s="7">
        <v>45987</v>
      </c>
      <c r="C389" s="14">
        <v>45987.408310185187</v>
      </c>
      <c r="D389" t="s">
        <v>5490</v>
      </c>
      <c r="E389" t="s">
        <v>5478</v>
      </c>
      <c r="F389">
        <v>27593.29</v>
      </c>
      <c r="G389" t="s">
        <v>5476</v>
      </c>
      <c r="H389" t="s">
        <v>1549</v>
      </c>
      <c r="I389" t="s">
        <v>5463</v>
      </c>
      <c r="J389" s="10">
        <f t="shared" si="48"/>
        <v>9</v>
      </c>
      <c r="K389" s="10" t="str">
        <f t="shared" si="49"/>
        <v/>
      </c>
      <c r="L389" s="10" t="str">
        <f t="shared" si="50"/>
        <v/>
      </c>
      <c r="M389" s="10">
        <f t="shared" si="51"/>
        <v>0</v>
      </c>
      <c r="N389" s="10" t="str">
        <f t="shared" si="52"/>
        <v/>
      </c>
      <c r="O389" s="10" t="str">
        <f t="shared" si="53"/>
        <v/>
      </c>
      <c r="P389" s="10" t="str">
        <f t="shared" si="54"/>
        <v/>
      </c>
      <c r="Q389" s="10">
        <f t="shared" si="55"/>
        <v>2</v>
      </c>
    </row>
    <row r="390" spans="1:17" x14ac:dyDescent="0.3">
      <c r="A390" t="s">
        <v>5865</v>
      </c>
      <c r="B390" s="7">
        <v>45751</v>
      </c>
      <c r="C390" s="14">
        <v>45753.653055555558</v>
      </c>
      <c r="D390" t="s">
        <v>5471</v>
      </c>
      <c r="E390" t="s">
        <v>5478</v>
      </c>
      <c r="F390">
        <v>1361.71</v>
      </c>
      <c r="G390" t="s">
        <v>5462</v>
      </c>
      <c r="H390" t="s">
        <v>1552</v>
      </c>
      <c r="I390" t="s">
        <v>5463</v>
      </c>
      <c r="J390" s="10">
        <f t="shared" si="48"/>
        <v>15</v>
      </c>
      <c r="K390" s="10" t="str">
        <f t="shared" si="49"/>
        <v/>
      </c>
      <c r="L390" s="10" t="str">
        <f t="shared" si="50"/>
        <v/>
      </c>
      <c r="M390" s="10">
        <f t="shared" si="51"/>
        <v>2</v>
      </c>
      <c r="N390" s="10" t="str">
        <f t="shared" si="52"/>
        <v/>
      </c>
      <c r="O390" s="10" t="str">
        <f t="shared" si="53"/>
        <v/>
      </c>
      <c r="P390" s="10" t="str">
        <f t="shared" si="54"/>
        <v/>
      </c>
      <c r="Q390" s="10">
        <f t="shared" si="55"/>
        <v>1</v>
      </c>
    </row>
    <row r="391" spans="1:17" x14ac:dyDescent="0.3">
      <c r="A391" t="s">
        <v>5866</v>
      </c>
      <c r="B391" s="7">
        <v>45996</v>
      </c>
      <c r="C391" s="14">
        <v>45999.439965277779</v>
      </c>
      <c r="D391" t="s">
        <v>5471</v>
      </c>
      <c r="E391" t="s">
        <v>5460</v>
      </c>
      <c r="F391">
        <v>10503.93</v>
      </c>
      <c r="G391" t="s">
        <v>5479</v>
      </c>
      <c r="H391" t="s">
        <v>1552</v>
      </c>
      <c r="I391" t="s">
        <v>5463</v>
      </c>
      <c r="J391" s="10">
        <f t="shared" si="48"/>
        <v>10</v>
      </c>
      <c r="K391" s="10" t="str">
        <f t="shared" si="49"/>
        <v/>
      </c>
      <c r="L391" s="10" t="str">
        <f t="shared" si="50"/>
        <v/>
      </c>
      <c r="M391" s="10">
        <f t="shared" si="51"/>
        <v>3</v>
      </c>
      <c r="N391" s="10" t="str">
        <f t="shared" si="52"/>
        <v/>
      </c>
      <c r="O391" s="10" t="str">
        <f t="shared" si="53"/>
        <v/>
      </c>
      <c r="P391" s="10" t="str">
        <f t="shared" si="54"/>
        <v/>
      </c>
      <c r="Q391" s="10">
        <f t="shared" si="55"/>
        <v>1</v>
      </c>
    </row>
    <row r="392" spans="1:17" x14ac:dyDescent="0.3">
      <c r="A392" t="s">
        <v>5867</v>
      </c>
      <c r="B392" s="7">
        <v>45825</v>
      </c>
      <c r="C392" s="14">
        <v>45827.773125</v>
      </c>
      <c r="D392" t="s">
        <v>5468</v>
      </c>
      <c r="E392" t="s">
        <v>5486</v>
      </c>
      <c r="F392">
        <v>15252.65</v>
      </c>
      <c r="G392" t="s">
        <v>5494</v>
      </c>
      <c r="H392" t="s">
        <v>1549</v>
      </c>
      <c r="I392" t="s">
        <v>5463</v>
      </c>
      <c r="J392" s="10">
        <f t="shared" si="48"/>
        <v>18</v>
      </c>
      <c r="K392" s="10" t="str">
        <f t="shared" si="49"/>
        <v/>
      </c>
      <c r="L392" s="10" t="str">
        <f t="shared" si="50"/>
        <v/>
      </c>
      <c r="M392" s="10">
        <f t="shared" si="51"/>
        <v>2</v>
      </c>
      <c r="N392" s="10" t="str">
        <f t="shared" si="52"/>
        <v/>
      </c>
      <c r="O392" s="10" t="str">
        <f t="shared" si="53"/>
        <v/>
      </c>
      <c r="P392" s="10" t="str">
        <f t="shared" si="54"/>
        <v/>
      </c>
      <c r="Q392" s="10">
        <f t="shared" si="55"/>
        <v>1</v>
      </c>
    </row>
    <row r="393" spans="1:17" x14ac:dyDescent="0.3">
      <c r="A393" t="s">
        <v>5868</v>
      </c>
      <c r="B393" s="7">
        <v>45841</v>
      </c>
      <c r="C393" s="14">
        <v>45843.40047453704</v>
      </c>
      <c r="D393" t="s">
        <v>5468</v>
      </c>
      <c r="E393" t="s">
        <v>5460</v>
      </c>
      <c r="F393">
        <v>339080.74</v>
      </c>
      <c r="G393" t="s">
        <v>5479</v>
      </c>
      <c r="H393" t="s">
        <v>1552</v>
      </c>
      <c r="I393" t="s">
        <v>5463</v>
      </c>
      <c r="J393" s="10">
        <f t="shared" si="48"/>
        <v>9</v>
      </c>
      <c r="K393" s="10" t="str">
        <f t="shared" si="49"/>
        <v/>
      </c>
      <c r="L393" s="10" t="str">
        <f t="shared" si="50"/>
        <v/>
      </c>
      <c r="M393" s="10">
        <f t="shared" si="51"/>
        <v>2</v>
      </c>
      <c r="N393" s="10" t="str">
        <f t="shared" si="52"/>
        <v/>
      </c>
      <c r="O393" s="10" t="str">
        <f t="shared" si="53"/>
        <v/>
      </c>
      <c r="P393" s="10" t="str">
        <f t="shared" si="54"/>
        <v/>
      </c>
      <c r="Q393" s="10">
        <f t="shared" si="55"/>
        <v>3</v>
      </c>
    </row>
    <row r="394" spans="1:17" x14ac:dyDescent="0.3">
      <c r="A394" t="s">
        <v>5869</v>
      </c>
      <c r="B394" s="7">
        <v>45817</v>
      </c>
      <c r="C394" s="14">
        <v>45820.480381944442</v>
      </c>
      <c r="D394" t="s">
        <v>5468</v>
      </c>
      <c r="E394" t="s">
        <v>5478</v>
      </c>
      <c r="F394">
        <v>70839.710000000006</v>
      </c>
      <c r="G394" t="s">
        <v>5494</v>
      </c>
      <c r="H394" t="s">
        <v>1549</v>
      </c>
      <c r="I394" t="s">
        <v>5463</v>
      </c>
      <c r="J394" s="10">
        <f t="shared" si="48"/>
        <v>11</v>
      </c>
      <c r="K394" s="10" t="str">
        <f t="shared" si="49"/>
        <v/>
      </c>
      <c r="L394" s="10" t="str">
        <f t="shared" si="50"/>
        <v/>
      </c>
      <c r="M394" s="10">
        <f t="shared" si="51"/>
        <v>3</v>
      </c>
      <c r="N394" s="10" t="str">
        <f t="shared" si="52"/>
        <v/>
      </c>
      <c r="O394" s="10" t="str">
        <f t="shared" si="53"/>
        <v/>
      </c>
      <c r="P394" s="10" t="str">
        <f t="shared" si="54"/>
        <v/>
      </c>
      <c r="Q394" s="10">
        <f t="shared" si="55"/>
        <v>7</v>
      </c>
    </row>
    <row r="395" spans="1:17" x14ac:dyDescent="0.3">
      <c r="A395" t="s">
        <v>5870</v>
      </c>
      <c r="B395" s="7">
        <v>46073</v>
      </c>
      <c r="C395" s="14">
        <v>46074.416805555556</v>
      </c>
      <c r="D395" t="s">
        <v>5484</v>
      </c>
      <c r="E395" t="s">
        <v>5471</v>
      </c>
      <c r="F395">
        <v>131092.73000000001</v>
      </c>
      <c r="G395" t="s">
        <v>5494</v>
      </c>
      <c r="H395" t="s">
        <v>1552</v>
      </c>
      <c r="I395" t="s">
        <v>5463</v>
      </c>
      <c r="J395" s="10">
        <f t="shared" si="48"/>
        <v>10</v>
      </c>
      <c r="K395" s="10" t="str">
        <f t="shared" si="49"/>
        <v/>
      </c>
      <c r="L395" s="10" t="str">
        <f t="shared" si="50"/>
        <v/>
      </c>
      <c r="M395" s="10">
        <f t="shared" si="51"/>
        <v>1</v>
      </c>
      <c r="N395" s="10" t="str">
        <f t="shared" si="52"/>
        <v/>
      </c>
      <c r="O395" s="10" t="str">
        <f t="shared" si="53"/>
        <v/>
      </c>
      <c r="P395" s="10" t="str">
        <f t="shared" si="54"/>
        <v/>
      </c>
      <c r="Q395" s="10">
        <f t="shared" si="55"/>
        <v>1</v>
      </c>
    </row>
    <row r="396" spans="1:17" x14ac:dyDescent="0.3">
      <c r="A396" t="s">
        <v>5871</v>
      </c>
      <c r="B396" s="7">
        <v>45947</v>
      </c>
      <c r="C396" s="14">
        <v>45949.427581018521</v>
      </c>
      <c r="D396" t="s">
        <v>5465</v>
      </c>
      <c r="E396" t="s">
        <v>5468</v>
      </c>
      <c r="F396">
        <v>67606.47</v>
      </c>
      <c r="G396" t="s">
        <v>5469</v>
      </c>
      <c r="H396" t="s">
        <v>1552</v>
      </c>
      <c r="I396" t="s">
        <v>5463</v>
      </c>
      <c r="J396" s="10">
        <f t="shared" si="48"/>
        <v>10</v>
      </c>
      <c r="K396" s="10" t="str">
        <f t="shared" si="49"/>
        <v/>
      </c>
      <c r="L396" s="10" t="str">
        <f t="shared" si="50"/>
        <v/>
      </c>
      <c r="M396" s="10">
        <f t="shared" si="51"/>
        <v>2</v>
      </c>
      <c r="N396" s="10" t="str">
        <f t="shared" si="52"/>
        <v/>
      </c>
      <c r="O396" s="10" t="str">
        <f t="shared" si="53"/>
        <v/>
      </c>
      <c r="P396" s="10" t="str">
        <f t="shared" si="54"/>
        <v/>
      </c>
      <c r="Q396" s="10">
        <f t="shared" si="55"/>
        <v>6</v>
      </c>
    </row>
    <row r="397" spans="1:17" x14ac:dyDescent="0.3">
      <c r="A397" t="s">
        <v>5872</v>
      </c>
      <c r="B397" s="7">
        <v>45877</v>
      </c>
      <c r="C397" s="14">
        <v>45879.562986111108</v>
      </c>
      <c r="D397" t="s">
        <v>5474</v>
      </c>
      <c r="E397" t="s">
        <v>5471</v>
      </c>
      <c r="F397">
        <v>110054.51</v>
      </c>
      <c r="G397" t="s">
        <v>5469</v>
      </c>
      <c r="H397" t="s">
        <v>1549</v>
      </c>
      <c r="I397" t="s">
        <v>5463</v>
      </c>
      <c r="J397" s="10">
        <f t="shared" si="48"/>
        <v>13</v>
      </c>
      <c r="K397" s="10" t="str">
        <f t="shared" si="49"/>
        <v/>
      </c>
      <c r="L397" s="10" t="str">
        <f t="shared" si="50"/>
        <v/>
      </c>
      <c r="M397" s="10">
        <f t="shared" si="51"/>
        <v>2</v>
      </c>
      <c r="N397" s="10" t="str">
        <f t="shared" si="52"/>
        <v/>
      </c>
      <c r="O397" s="10" t="str">
        <f t="shared" si="53"/>
        <v/>
      </c>
      <c r="P397" s="10" t="str">
        <f t="shared" si="54"/>
        <v/>
      </c>
      <c r="Q397" s="10">
        <f t="shared" si="55"/>
        <v>1</v>
      </c>
    </row>
    <row r="398" spans="1:17" x14ac:dyDescent="0.3">
      <c r="A398" t="s">
        <v>5873</v>
      </c>
      <c r="B398" s="7">
        <v>46017</v>
      </c>
      <c r="C398" s="14">
        <v>46017.642789351848</v>
      </c>
      <c r="D398" t="s">
        <v>5484</v>
      </c>
      <c r="E398" t="s">
        <v>5474</v>
      </c>
      <c r="F398">
        <v>220795.8</v>
      </c>
      <c r="H398" t="s">
        <v>1549</v>
      </c>
      <c r="I398" t="s">
        <v>5463</v>
      </c>
      <c r="J398" s="10">
        <f t="shared" si="48"/>
        <v>15</v>
      </c>
      <c r="K398" s="10" t="str">
        <f t="shared" si="49"/>
        <v/>
      </c>
      <c r="L398" s="10" t="str">
        <f t="shared" si="50"/>
        <v/>
      </c>
      <c r="M398" s="10">
        <f t="shared" si="51"/>
        <v>0</v>
      </c>
      <c r="N398" s="10" t="str">
        <f t="shared" si="52"/>
        <v/>
      </c>
      <c r="O398" s="10" t="str">
        <f t="shared" si="53"/>
        <v/>
      </c>
      <c r="P398" s="10" t="str">
        <f t="shared" si="54"/>
        <v>FLAG</v>
      </c>
      <c r="Q398" s="10">
        <f t="shared" si="55"/>
        <v>2</v>
      </c>
    </row>
    <row r="399" spans="1:17" x14ac:dyDescent="0.3">
      <c r="A399" t="s">
        <v>5874</v>
      </c>
      <c r="B399" s="7">
        <v>45897</v>
      </c>
      <c r="C399" s="14">
        <v>45899.41909722222</v>
      </c>
      <c r="D399" t="s">
        <v>5490</v>
      </c>
      <c r="E399" t="s">
        <v>5460</v>
      </c>
      <c r="F399">
        <v>40143.78</v>
      </c>
      <c r="G399" t="s">
        <v>5472</v>
      </c>
      <c r="H399" t="s">
        <v>1552</v>
      </c>
      <c r="I399" t="s">
        <v>5463</v>
      </c>
      <c r="J399" s="10">
        <f t="shared" si="48"/>
        <v>10</v>
      </c>
      <c r="K399" s="10" t="str">
        <f t="shared" si="49"/>
        <v/>
      </c>
      <c r="L399" s="10" t="str">
        <f t="shared" si="50"/>
        <v/>
      </c>
      <c r="M399" s="10">
        <f t="shared" si="51"/>
        <v>2</v>
      </c>
      <c r="N399" s="10" t="str">
        <f t="shared" si="52"/>
        <v/>
      </c>
      <c r="O399" s="10" t="str">
        <f t="shared" si="53"/>
        <v/>
      </c>
      <c r="P399" s="10" t="str">
        <f t="shared" si="54"/>
        <v/>
      </c>
      <c r="Q399" s="10">
        <f t="shared" si="55"/>
        <v>4</v>
      </c>
    </row>
    <row r="400" spans="1:17" x14ac:dyDescent="0.3">
      <c r="A400" t="s">
        <v>5875</v>
      </c>
      <c r="B400" s="7">
        <v>45839</v>
      </c>
      <c r="C400" s="14">
        <v>45840.615844907406</v>
      </c>
      <c r="D400" t="s">
        <v>5471</v>
      </c>
      <c r="E400" t="s">
        <v>5461</v>
      </c>
      <c r="F400">
        <v>96406.78</v>
      </c>
      <c r="G400" t="s">
        <v>5476</v>
      </c>
      <c r="H400" t="s">
        <v>1549</v>
      </c>
      <c r="I400" t="s">
        <v>5463</v>
      </c>
      <c r="J400" s="10">
        <f t="shared" si="48"/>
        <v>14</v>
      </c>
      <c r="K400" s="10" t="str">
        <f t="shared" si="49"/>
        <v/>
      </c>
      <c r="L400" s="10" t="str">
        <f t="shared" si="50"/>
        <v/>
      </c>
      <c r="M400" s="10">
        <f t="shared" si="51"/>
        <v>1</v>
      </c>
      <c r="N400" s="10" t="str">
        <f t="shared" si="52"/>
        <v/>
      </c>
      <c r="O400" s="10" t="str">
        <f t="shared" si="53"/>
        <v/>
      </c>
      <c r="P400" s="10" t="str">
        <f t="shared" si="54"/>
        <v/>
      </c>
      <c r="Q400" s="10">
        <f t="shared" si="55"/>
        <v>9</v>
      </c>
    </row>
    <row r="401" spans="1:17" x14ac:dyDescent="0.3">
      <c r="A401" t="s">
        <v>5876</v>
      </c>
      <c r="B401" s="7">
        <v>45904</v>
      </c>
      <c r="C401" s="14">
        <v>45905.455555555563</v>
      </c>
      <c r="D401" t="s">
        <v>5460</v>
      </c>
      <c r="E401" t="s">
        <v>5474</v>
      </c>
      <c r="F401">
        <v>44921.98</v>
      </c>
      <c r="G401" t="s">
        <v>5494</v>
      </c>
      <c r="H401" t="s">
        <v>1552</v>
      </c>
      <c r="I401" t="s">
        <v>5463</v>
      </c>
      <c r="J401" s="10">
        <f t="shared" si="48"/>
        <v>10</v>
      </c>
      <c r="K401" s="10" t="str">
        <f t="shared" si="49"/>
        <v/>
      </c>
      <c r="L401" s="10" t="str">
        <f t="shared" si="50"/>
        <v/>
      </c>
      <c r="M401" s="10">
        <f t="shared" si="51"/>
        <v>1</v>
      </c>
      <c r="N401" s="10" t="str">
        <f t="shared" si="52"/>
        <v/>
      </c>
      <c r="O401" s="10" t="str">
        <f t="shared" si="53"/>
        <v/>
      </c>
      <c r="P401" s="10" t="str">
        <f t="shared" si="54"/>
        <v/>
      </c>
      <c r="Q401" s="10">
        <f t="shared" si="55"/>
        <v>4</v>
      </c>
    </row>
    <row r="402" spans="1:17" x14ac:dyDescent="0.3">
      <c r="A402" t="s">
        <v>5877</v>
      </c>
      <c r="B402" s="7">
        <v>46107</v>
      </c>
      <c r="C402" s="14">
        <v>46110.463020833333</v>
      </c>
      <c r="D402" t="s">
        <v>5490</v>
      </c>
      <c r="E402" t="s">
        <v>5465</v>
      </c>
      <c r="F402">
        <v>5922.85</v>
      </c>
      <c r="G402" t="s">
        <v>5494</v>
      </c>
      <c r="H402" t="s">
        <v>1552</v>
      </c>
      <c r="I402" t="s">
        <v>5463</v>
      </c>
      <c r="J402" s="10">
        <f t="shared" si="48"/>
        <v>11</v>
      </c>
      <c r="K402" s="10" t="str">
        <f t="shared" si="49"/>
        <v/>
      </c>
      <c r="L402" s="10" t="str">
        <f t="shared" si="50"/>
        <v/>
      </c>
      <c r="M402" s="10">
        <f t="shared" si="51"/>
        <v>3</v>
      </c>
      <c r="N402" s="10" t="str">
        <f t="shared" si="52"/>
        <v/>
      </c>
      <c r="O402" s="10" t="str">
        <f t="shared" si="53"/>
        <v/>
      </c>
      <c r="P402" s="10" t="str">
        <f t="shared" si="54"/>
        <v/>
      </c>
      <c r="Q402" s="10">
        <f t="shared" si="55"/>
        <v>5</v>
      </c>
    </row>
    <row r="403" spans="1:17" x14ac:dyDescent="0.3">
      <c r="A403" t="s">
        <v>5878</v>
      </c>
      <c r="B403" s="7">
        <v>45833</v>
      </c>
      <c r="C403" s="14">
        <v>45833.72074074074</v>
      </c>
      <c r="D403" t="s">
        <v>5478</v>
      </c>
      <c r="E403" t="s">
        <v>5484</v>
      </c>
      <c r="F403">
        <v>337588.13</v>
      </c>
      <c r="G403" t="s">
        <v>5479</v>
      </c>
      <c r="H403" t="s">
        <v>1552</v>
      </c>
      <c r="I403" t="s">
        <v>5463</v>
      </c>
      <c r="J403" s="10">
        <f t="shared" si="48"/>
        <v>17</v>
      </c>
      <c r="K403" s="10" t="str">
        <f t="shared" si="49"/>
        <v/>
      </c>
      <c r="L403" s="10" t="str">
        <f t="shared" si="50"/>
        <v/>
      </c>
      <c r="M403" s="10">
        <f t="shared" si="51"/>
        <v>0</v>
      </c>
      <c r="N403" s="10" t="str">
        <f t="shared" si="52"/>
        <v/>
      </c>
      <c r="O403" s="10" t="str">
        <f t="shared" si="53"/>
        <v/>
      </c>
      <c r="P403" s="10" t="str">
        <f t="shared" si="54"/>
        <v/>
      </c>
      <c r="Q403" s="10">
        <f t="shared" si="55"/>
        <v>3</v>
      </c>
    </row>
    <row r="404" spans="1:17" x14ac:dyDescent="0.3">
      <c r="A404" t="s">
        <v>5879</v>
      </c>
      <c r="B404" s="7">
        <v>46025</v>
      </c>
      <c r="C404" s="14">
        <v>46026.553831018522</v>
      </c>
      <c r="D404" t="s">
        <v>5474</v>
      </c>
      <c r="E404" t="s">
        <v>5468</v>
      </c>
      <c r="F404">
        <v>98255.1</v>
      </c>
      <c r="G404" t="s">
        <v>5472</v>
      </c>
      <c r="H404" t="s">
        <v>1549</v>
      </c>
      <c r="I404" t="s">
        <v>5463</v>
      </c>
      <c r="J404" s="10">
        <f t="shared" si="48"/>
        <v>13</v>
      </c>
      <c r="K404" s="10" t="str">
        <f t="shared" si="49"/>
        <v/>
      </c>
      <c r="L404" s="10" t="str">
        <f t="shared" si="50"/>
        <v/>
      </c>
      <c r="M404" s="10">
        <f t="shared" si="51"/>
        <v>1</v>
      </c>
      <c r="N404" s="10" t="str">
        <f t="shared" si="52"/>
        <v/>
      </c>
      <c r="O404" s="10" t="str">
        <f t="shared" si="53"/>
        <v/>
      </c>
      <c r="P404" s="10" t="str">
        <f t="shared" si="54"/>
        <v/>
      </c>
      <c r="Q404" s="10">
        <f t="shared" si="55"/>
        <v>9</v>
      </c>
    </row>
    <row r="405" spans="1:17" x14ac:dyDescent="0.3">
      <c r="A405" t="s">
        <v>5880</v>
      </c>
      <c r="B405" s="7">
        <v>45874</v>
      </c>
      <c r="C405" s="14">
        <v>45877.628738425927</v>
      </c>
      <c r="D405" t="s">
        <v>5461</v>
      </c>
      <c r="E405" t="s">
        <v>5460</v>
      </c>
      <c r="F405">
        <v>47849.49</v>
      </c>
      <c r="G405" t="s">
        <v>5469</v>
      </c>
      <c r="H405" t="s">
        <v>1549</v>
      </c>
      <c r="I405" t="s">
        <v>5463</v>
      </c>
      <c r="J405" s="10">
        <f t="shared" si="48"/>
        <v>15</v>
      </c>
      <c r="K405" s="10" t="str">
        <f t="shared" si="49"/>
        <v/>
      </c>
      <c r="L405" s="10" t="str">
        <f t="shared" si="50"/>
        <v/>
      </c>
      <c r="M405" s="10">
        <f t="shared" si="51"/>
        <v>3</v>
      </c>
      <c r="N405" s="10" t="str">
        <f t="shared" si="52"/>
        <v/>
      </c>
      <c r="O405" s="10" t="str">
        <f t="shared" si="53"/>
        <v/>
      </c>
      <c r="P405" s="10" t="str">
        <f t="shared" si="54"/>
        <v/>
      </c>
      <c r="Q405" s="10">
        <f t="shared" si="55"/>
        <v>4</v>
      </c>
    </row>
    <row r="406" spans="1:17" x14ac:dyDescent="0.3">
      <c r="A406" t="s">
        <v>5881</v>
      </c>
      <c r="B406" s="7">
        <v>46038</v>
      </c>
      <c r="C406" s="14">
        <v>46041.544189814813</v>
      </c>
      <c r="D406" t="s">
        <v>5461</v>
      </c>
      <c r="E406" t="s">
        <v>5465</v>
      </c>
      <c r="F406">
        <v>47392.76</v>
      </c>
      <c r="G406" t="s">
        <v>5469</v>
      </c>
      <c r="H406" t="s">
        <v>1552</v>
      </c>
      <c r="I406" t="s">
        <v>5463</v>
      </c>
      <c r="J406" s="10">
        <f t="shared" si="48"/>
        <v>13</v>
      </c>
      <c r="K406" s="10" t="str">
        <f t="shared" si="49"/>
        <v/>
      </c>
      <c r="L406" s="10" t="str">
        <f t="shared" si="50"/>
        <v/>
      </c>
      <c r="M406" s="10">
        <f t="shared" si="51"/>
        <v>3</v>
      </c>
      <c r="N406" s="10" t="str">
        <f t="shared" si="52"/>
        <v/>
      </c>
      <c r="O406" s="10" t="str">
        <f t="shared" si="53"/>
        <v/>
      </c>
      <c r="P406" s="10" t="str">
        <f t="shared" si="54"/>
        <v/>
      </c>
      <c r="Q406" s="10">
        <f t="shared" si="55"/>
        <v>4</v>
      </c>
    </row>
    <row r="407" spans="1:17" x14ac:dyDescent="0.3">
      <c r="A407" t="s">
        <v>5882</v>
      </c>
      <c r="B407" s="7">
        <v>45779</v>
      </c>
      <c r="C407" s="14">
        <v>45782.677557870367</v>
      </c>
      <c r="D407" t="s">
        <v>5490</v>
      </c>
      <c r="E407" t="s">
        <v>5484</v>
      </c>
      <c r="F407">
        <v>38935.360000000001</v>
      </c>
      <c r="G407" t="s">
        <v>5476</v>
      </c>
      <c r="H407" t="s">
        <v>1549</v>
      </c>
      <c r="I407" t="s">
        <v>5463</v>
      </c>
      <c r="J407" s="10">
        <f t="shared" si="48"/>
        <v>16</v>
      </c>
      <c r="K407" s="10" t="str">
        <f t="shared" si="49"/>
        <v/>
      </c>
      <c r="L407" s="10" t="str">
        <f t="shared" si="50"/>
        <v/>
      </c>
      <c r="M407" s="10">
        <f t="shared" si="51"/>
        <v>3</v>
      </c>
      <c r="N407" s="10" t="str">
        <f t="shared" si="52"/>
        <v/>
      </c>
      <c r="O407" s="10" t="str">
        <f t="shared" si="53"/>
        <v/>
      </c>
      <c r="P407" s="10" t="str">
        <f t="shared" si="54"/>
        <v/>
      </c>
      <c r="Q407" s="10">
        <f t="shared" si="55"/>
        <v>3</v>
      </c>
    </row>
    <row r="408" spans="1:17" x14ac:dyDescent="0.3">
      <c r="A408" t="s">
        <v>5883</v>
      </c>
      <c r="B408" s="7">
        <v>45877</v>
      </c>
      <c r="C408" s="14">
        <v>45880.782361111109</v>
      </c>
      <c r="D408" t="s">
        <v>5474</v>
      </c>
      <c r="E408" t="s">
        <v>5466</v>
      </c>
      <c r="F408">
        <v>113309</v>
      </c>
      <c r="G408" t="s">
        <v>5479</v>
      </c>
      <c r="H408" t="s">
        <v>1552</v>
      </c>
      <c r="I408" t="s">
        <v>5463</v>
      </c>
      <c r="J408" s="10">
        <f t="shared" si="48"/>
        <v>18</v>
      </c>
      <c r="K408" s="10" t="str">
        <f t="shared" si="49"/>
        <v/>
      </c>
      <c r="L408" s="10" t="str">
        <f t="shared" si="50"/>
        <v/>
      </c>
      <c r="M408" s="10">
        <f t="shared" si="51"/>
        <v>3</v>
      </c>
      <c r="N408" s="10" t="str">
        <f t="shared" si="52"/>
        <v/>
      </c>
      <c r="O408" s="10" t="str">
        <f t="shared" si="53"/>
        <v/>
      </c>
      <c r="P408" s="10" t="str">
        <f t="shared" si="54"/>
        <v/>
      </c>
      <c r="Q408" s="10">
        <f t="shared" si="55"/>
        <v>1</v>
      </c>
    </row>
    <row r="409" spans="1:17" x14ac:dyDescent="0.3">
      <c r="A409" t="s">
        <v>5884</v>
      </c>
      <c r="B409" s="7">
        <v>45968</v>
      </c>
      <c r="C409" s="14">
        <v>45968.714444444442</v>
      </c>
      <c r="D409" t="s">
        <v>5466</v>
      </c>
      <c r="E409" t="s">
        <v>5486</v>
      </c>
      <c r="F409">
        <v>35464.15</v>
      </c>
      <c r="G409" t="s">
        <v>5494</v>
      </c>
      <c r="H409" t="s">
        <v>1552</v>
      </c>
      <c r="I409" t="s">
        <v>5463</v>
      </c>
      <c r="J409" s="10">
        <f t="shared" si="48"/>
        <v>17</v>
      </c>
      <c r="K409" s="10" t="str">
        <f t="shared" si="49"/>
        <v/>
      </c>
      <c r="L409" s="10" t="str">
        <f t="shared" si="50"/>
        <v/>
      </c>
      <c r="M409" s="10">
        <f t="shared" si="51"/>
        <v>0</v>
      </c>
      <c r="N409" s="10" t="str">
        <f t="shared" si="52"/>
        <v/>
      </c>
      <c r="O409" s="10" t="str">
        <f t="shared" si="53"/>
        <v/>
      </c>
      <c r="P409" s="10" t="str">
        <f t="shared" si="54"/>
        <v/>
      </c>
      <c r="Q409" s="10">
        <f t="shared" si="55"/>
        <v>3</v>
      </c>
    </row>
    <row r="410" spans="1:17" x14ac:dyDescent="0.3">
      <c r="A410" t="s">
        <v>5885</v>
      </c>
      <c r="B410" s="7">
        <v>45971</v>
      </c>
      <c r="C410" s="14">
        <v>45974.457037037027</v>
      </c>
      <c r="D410" t="s">
        <v>5484</v>
      </c>
      <c r="E410" t="s">
        <v>5468</v>
      </c>
      <c r="F410">
        <v>6147.58</v>
      </c>
      <c r="G410" t="s">
        <v>5494</v>
      </c>
      <c r="H410" t="s">
        <v>1552</v>
      </c>
      <c r="I410" t="s">
        <v>5463</v>
      </c>
      <c r="J410" s="10">
        <f t="shared" si="48"/>
        <v>10</v>
      </c>
      <c r="K410" s="10" t="str">
        <f t="shared" si="49"/>
        <v/>
      </c>
      <c r="L410" s="10" t="str">
        <f t="shared" si="50"/>
        <v/>
      </c>
      <c r="M410" s="10">
        <f t="shared" si="51"/>
        <v>3</v>
      </c>
      <c r="N410" s="10" t="str">
        <f t="shared" si="52"/>
        <v/>
      </c>
      <c r="O410" s="10" t="str">
        <f t="shared" si="53"/>
        <v/>
      </c>
      <c r="P410" s="10" t="str">
        <f t="shared" si="54"/>
        <v/>
      </c>
      <c r="Q410" s="10">
        <f t="shared" si="55"/>
        <v>6</v>
      </c>
    </row>
    <row r="411" spans="1:17" x14ac:dyDescent="0.3">
      <c r="A411" t="s">
        <v>5886</v>
      </c>
      <c r="B411" s="7">
        <v>45786</v>
      </c>
      <c r="C411" s="14">
        <v>45786.789664351847</v>
      </c>
      <c r="D411" t="s">
        <v>5466</v>
      </c>
      <c r="E411" t="s">
        <v>5465</v>
      </c>
      <c r="F411">
        <v>10629.47</v>
      </c>
      <c r="G411" t="s">
        <v>5476</v>
      </c>
      <c r="H411" t="s">
        <v>1552</v>
      </c>
      <c r="I411" t="s">
        <v>5463</v>
      </c>
      <c r="J411" s="10">
        <f t="shared" si="48"/>
        <v>18</v>
      </c>
      <c r="K411" s="10" t="str">
        <f t="shared" si="49"/>
        <v/>
      </c>
      <c r="L411" s="10" t="str">
        <f t="shared" si="50"/>
        <v/>
      </c>
      <c r="M411" s="10">
        <f t="shared" si="51"/>
        <v>0</v>
      </c>
      <c r="N411" s="10" t="str">
        <f t="shared" si="52"/>
        <v/>
      </c>
      <c r="O411" s="10" t="str">
        <f t="shared" si="53"/>
        <v/>
      </c>
      <c r="P411" s="10" t="str">
        <f t="shared" si="54"/>
        <v/>
      </c>
      <c r="Q411" s="10">
        <f t="shared" si="55"/>
        <v>1</v>
      </c>
    </row>
    <row r="412" spans="1:17" x14ac:dyDescent="0.3">
      <c r="A412" t="s">
        <v>5887</v>
      </c>
      <c r="B412" s="7">
        <v>46099</v>
      </c>
      <c r="C412" s="14">
        <v>46100.480810185189</v>
      </c>
      <c r="D412" t="s">
        <v>5465</v>
      </c>
      <c r="E412" t="s">
        <v>5486</v>
      </c>
      <c r="F412">
        <v>76499.25</v>
      </c>
      <c r="G412" t="s">
        <v>5472</v>
      </c>
      <c r="H412" t="s">
        <v>1549</v>
      </c>
      <c r="I412" t="s">
        <v>5463</v>
      </c>
      <c r="J412" s="10">
        <f t="shared" si="48"/>
        <v>11</v>
      </c>
      <c r="K412" s="10" t="str">
        <f t="shared" si="49"/>
        <v/>
      </c>
      <c r="L412" s="10" t="str">
        <f t="shared" si="50"/>
        <v/>
      </c>
      <c r="M412" s="10">
        <f t="shared" si="51"/>
        <v>1</v>
      </c>
      <c r="N412" s="10" t="str">
        <f t="shared" si="52"/>
        <v/>
      </c>
      <c r="O412" s="10" t="str">
        <f t="shared" si="53"/>
        <v/>
      </c>
      <c r="P412" s="10" t="str">
        <f t="shared" si="54"/>
        <v/>
      </c>
      <c r="Q412" s="10">
        <f t="shared" si="55"/>
        <v>7</v>
      </c>
    </row>
    <row r="413" spans="1:17" x14ac:dyDescent="0.3">
      <c r="A413" t="s">
        <v>5888</v>
      </c>
      <c r="B413" s="7">
        <v>45944</v>
      </c>
      <c r="C413" s="14">
        <v>45944.536064814813</v>
      </c>
      <c r="D413" t="s">
        <v>5468</v>
      </c>
      <c r="E413" t="s">
        <v>5471</v>
      </c>
      <c r="F413">
        <v>9383.42</v>
      </c>
      <c r="G413" t="s">
        <v>5494</v>
      </c>
      <c r="H413" t="s">
        <v>1549</v>
      </c>
      <c r="I413" t="s">
        <v>5463</v>
      </c>
      <c r="J413" s="10">
        <f t="shared" si="48"/>
        <v>12</v>
      </c>
      <c r="K413" s="10" t="str">
        <f t="shared" si="49"/>
        <v/>
      </c>
      <c r="L413" s="10" t="str">
        <f t="shared" si="50"/>
        <v/>
      </c>
      <c r="M413" s="10">
        <f t="shared" si="51"/>
        <v>0</v>
      </c>
      <c r="N413" s="10" t="str">
        <f t="shared" si="52"/>
        <v/>
      </c>
      <c r="O413" s="10" t="str">
        <f t="shared" si="53"/>
        <v/>
      </c>
      <c r="P413" s="10" t="str">
        <f t="shared" si="54"/>
        <v/>
      </c>
      <c r="Q413" s="10">
        <f t="shared" si="55"/>
        <v>9</v>
      </c>
    </row>
    <row r="414" spans="1:17" x14ac:dyDescent="0.3">
      <c r="A414" t="s">
        <v>5889</v>
      </c>
      <c r="B414" s="7">
        <v>45778</v>
      </c>
      <c r="C414" s="14">
        <v>45778.814710648148</v>
      </c>
      <c r="D414" t="s">
        <v>5471</v>
      </c>
      <c r="E414" t="s">
        <v>5466</v>
      </c>
      <c r="F414">
        <v>50672.25</v>
      </c>
      <c r="G414" t="s">
        <v>5472</v>
      </c>
      <c r="H414" t="s">
        <v>1552</v>
      </c>
      <c r="I414" t="s">
        <v>5463</v>
      </c>
      <c r="J414" s="10">
        <f t="shared" si="48"/>
        <v>19</v>
      </c>
      <c r="K414" s="10" t="str">
        <f t="shared" si="49"/>
        <v/>
      </c>
      <c r="L414" s="10" t="str">
        <f t="shared" si="50"/>
        <v/>
      </c>
      <c r="M414" s="10">
        <f t="shared" si="51"/>
        <v>0</v>
      </c>
      <c r="N414" s="10" t="str">
        <f t="shared" si="52"/>
        <v/>
      </c>
      <c r="O414" s="10" t="str">
        <f t="shared" si="53"/>
        <v/>
      </c>
      <c r="P414" s="10" t="str">
        <f t="shared" si="54"/>
        <v/>
      </c>
      <c r="Q414" s="10">
        <f t="shared" si="55"/>
        <v>5</v>
      </c>
    </row>
    <row r="415" spans="1:17" x14ac:dyDescent="0.3">
      <c r="A415" t="s">
        <v>5890</v>
      </c>
      <c r="B415" s="7">
        <v>46097</v>
      </c>
      <c r="C415" s="14">
        <v>46100.424525462957</v>
      </c>
      <c r="D415" t="s">
        <v>5468</v>
      </c>
      <c r="E415" t="s">
        <v>5465</v>
      </c>
      <c r="F415">
        <v>178524.68</v>
      </c>
      <c r="G415" t="s">
        <v>5462</v>
      </c>
      <c r="H415" t="s">
        <v>1549</v>
      </c>
      <c r="I415" t="s">
        <v>5463</v>
      </c>
      <c r="J415" s="10">
        <f t="shared" si="48"/>
        <v>10</v>
      </c>
      <c r="K415" s="10" t="str">
        <f t="shared" si="49"/>
        <v/>
      </c>
      <c r="L415" s="10" t="str">
        <f t="shared" si="50"/>
        <v/>
      </c>
      <c r="M415" s="10">
        <f t="shared" si="51"/>
        <v>3</v>
      </c>
      <c r="N415" s="10" t="str">
        <f t="shared" si="52"/>
        <v/>
      </c>
      <c r="O415" s="10" t="str">
        <f t="shared" si="53"/>
        <v/>
      </c>
      <c r="P415" s="10" t="str">
        <f t="shared" si="54"/>
        <v/>
      </c>
      <c r="Q415" s="10">
        <f t="shared" si="55"/>
        <v>1</v>
      </c>
    </row>
    <row r="416" spans="1:17" x14ac:dyDescent="0.3">
      <c r="A416" t="s">
        <v>5891</v>
      </c>
      <c r="B416" s="7">
        <v>46037</v>
      </c>
      <c r="C416" s="14">
        <v>46037.513321759259</v>
      </c>
      <c r="D416" t="s">
        <v>5478</v>
      </c>
      <c r="E416" t="s">
        <v>5461</v>
      </c>
      <c r="F416">
        <v>137266.39000000001</v>
      </c>
      <c r="G416" t="s">
        <v>5479</v>
      </c>
      <c r="H416" t="s">
        <v>1549</v>
      </c>
      <c r="I416" t="s">
        <v>5463</v>
      </c>
      <c r="J416" s="10">
        <f t="shared" si="48"/>
        <v>12</v>
      </c>
      <c r="K416" s="10" t="str">
        <f t="shared" si="49"/>
        <v/>
      </c>
      <c r="L416" s="10" t="str">
        <f t="shared" si="50"/>
        <v/>
      </c>
      <c r="M416" s="10">
        <f t="shared" si="51"/>
        <v>0</v>
      </c>
      <c r="N416" s="10" t="str">
        <f t="shared" si="52"/>
        <v/>
      </c>
      <c r="O416" s="10" t="str">
        <f t="shared" si="53"/>
        <v/>
      </c>
      <c r="P416" s="10" t="str">
        <f t="shared" si="54"/>
        <v/>
      </c>
      <c r="Q416" s="10">
        <f t="shared" si="55"/>
        <v>1</v>
      </c>
    </row>
    <row r="417" spans="1:17" x14ac:dyDescent="0.3">
      <c r="A417" t="s">
        <v>5892</v>
      </c>
      <c r="B417" s="7">
        <v>45898</v>
      </c>
      <c r="C417" s="14">
        <v>45898.407777777778</v>
      </c>
      <c r="D417" t="s">
        <v>5484</v>
      </c>
      <c r="E417" t="s">
        <v>5486</v>
      </c>
      <c r="F417">
        <v>121478.05</v>
      </c>
      <c r="G417" t="s">
        <v>5462</v>
      </c>
      <c r="H417" t="s">
        <v>1552</v>
      </c>
      <c r="I417" t="s">
        <v>5463</v>
      </c>
      <c r="J417" s="10">
        <f t="shared" si="48"/>
        <v>9</v>
      </c>
      <c r="K417" s="10" t="str">
        <f t="shared" si="49"/>
        <v/>
      </c>
      <c r="L417" s="10" t="str">
        <f t="shared" si="50"/>
        <v/>
      </c>
      <c r="M417" s="10">
        <f t="shared" si="51"/>
        <v>0</v>
      </c>
      <c r="N417" s="10" t="str">
        <f t="shared" si="52"/>
        <v/>
      </c>
      <c r="O417" s="10" t="str">
        <f t="shared" si="53"/>
        <v/>
      </c>
      <c r="P417" s="10" t="str">
        <f t="shared" si="54"/>
        <v/>
      </c>
      <c r="Q417" s="10">
        <f t="shared" si="55"/>
        <v>1</v>
      </c>
    </row>
    <row r="418" spans="1:17" x14ac:dyDescent="0.3">
      <c r="A418" t="s">
        <v>5893</v>
      </c>
      <c r="B418" s="7">
        <v>45924</v>
      </c>
      <c r="C418" s="14">
        <v>45926.415416666663</v>
      </c>
      <c r="D418" t="s">
        <v>5484</v>
      </c>
      <c r="E418" t="s">
        <v>5468</v>
      </c>
      <c r="F418">
        <v>23619.06</v>
      </c>
      <c r="G418" t="s">
        <v>5469</v>
      </c>
      <c r="H418" t="s">
        <v>1549</v>
      </c>
      <c r="I418" t="s">
        <v>5463</v>
      </c>
      <c r="J418" s="10">
        <f t="shared" si="48"/>
        <v>9</v>
      </c>
      <c r="K418" s="10" t="str">
        <f t="shared" si="49"/>
        <v/>
      </c>
      <c r="L418" s="10" t="str">
        <f t="shared" si="50"/>
        <v/>
      </c>
      <c r="M418" s="10">
        <f t="shared" si="51"/>
        <v>2</v>
      </c>
      <c r="N418" s="10" t="str">
        <f t="shared" si="52"/>
        <v/>
      </c>
      <c r="O418" s="10" t="str">
        <f t="shared" si="53"/>
        <v/>
      </c>
      <c r="P418" s="10" t="str">
        <f t="shared" si="54"/>
        <v/>
      </c>
      <c r="Q418" s="10">
        <f t="shared" si="55"/>
        <v>2</v>
      </c>
    </row>
    <row r="419" spans="1:17" x14ac:dyDescent="0.3">
      <c r="A419" t="s">
        <v>5894</v>
      </c>
      <c r="B419" s="7">
        <v>46066</v>
      </c>
      <c r="C419" s="14">
        <v>46068.487002314818</v>
      </c>
      <c r="D419" t="s">
        <v>5461</v>
      </c>
      <c r="E419" t="s">
        <v>5474</v>
      </c>
      <c r="F419">
        <v>19059.22</v>
      </c>
      <c r="G419" t="s">
        <v>5476</v>
      </c>
      <c r="H419" t="s">
        <v>1549</v>
      </c>
      <c r="I419" t="s">
        <v>5463</v>
      </c>
      <c r="J419" s="10">
        <f t="shared" si="48"/>
        <v>11</v>
      </c>
      <c r="K419" s="10" t="str">
        <f t="shared" si="49"/>
        <v/>
      </c>
      <c r="L419" s="10" t="str">
        <f t="shared" si="50"/>
        <v/>
      </c>
      <c r="M419" s="10">
        <f t="shared" si="51"/>
        <v>2</v>
      </c>
      <c r="N419" s="10" t="str">
        <f t="shared" si="52"/>
        <v/>
      </c>
      <c r="O419" s="10" t="str">
        <f t="shared" si="53"/>
        <v/>
      </c>
      <c r="P419" s="10" t="str">
        <f t="shared" si="54"/>
        <v/>
      </c>
      <c r="Q419" s="10">
        <f t="shared" si="55"/>
        <v>1</v>
      </c>
    </row>
    <row r="420" spans="1:17" x14ac:dyDescent="0.3">
      <c r="A420" t="s">
        <v>5895</v>
      </c>
      <c r="B420" s="7">
        <v>45913</v>
      </c>
      <c r="C420" s="14">
        <v>45915.661192129628</v>
      </c>
      <c r="D420" t="s">
        <v>5468</v>
      </c>
      <c r="E420" t="s">
        <v>5474</v>
      </c>
      <c r="F420">
        <v>72949.289999999994</v>
      </c>
      <c r="G420" t="s">
        <v>5469</v>
      </c>
      <c r="H420" t="s">
        <v>1552</v>
      </c>
      <c r="I420" t="s">
        <v>5463</v>
      </c>
      <c r="J420" s="10">
        <f t="shared" si="48"/>
        <v>15</v>
      </c>
      <c r="K420" s="10" t="str">
        <f t="shared" si="49"/>
        <v/>
      </c>
      <c r="L420" s="10" t="str">
        <f t="shared" si="50"/>
        <v/>
      </c>
      <c r="M420" s="10">
        <f t="shared" si="51"/>
        <v>2</v>
      </c>
      <c r="N420" s="10" t="str">
        <f t="shared" si="52"/>
        <v/>
      </c>
      <c r="O420" s="10" t="str">
        <f t="shared" si="53"/>
        <v/>
      </c>
      <c r="P420" s="10" t="str">
        <f t="shared" si="54"/>
        <v/>
      </c>
      <c r="Q420" s="10">
        <f t="shared" si="55"/>
        <v>7</v>
      </c>
    </row>
    <row r="421" spans="1:17" x14ac:dyDescent="0.3">
      <c r="A421" t="s">
        <v>5896</v>
      </c>
      <c r="B421" s="7">
        <v>46002</v>
      </c>
      <c r="C421" s="14">
        <v>46004.38559027778</v>
      </c>
      <c r="D421" t="s">
        <v>5468</v>
      </c>
      <c r="E421" t="s">
        <v>5486</v>
      </c>
      <c r="F421">
        <v>35330.050000000003</v>
      </c>
      <c r="G421" t="s">
        <v>5462</v>
      </c>
      <c r="H421" t="s">
        <v>1549</v>
      </c>
      <c r="I421" t="s">
        <v>5463</v>
      </c>
      <c r="J421" s="10">
        <f t="shared" si="48"/>
        <v>9</v>
      </c>
      <c r="K421" s="10" t="str">
        <f t="shared" si="49"/>
        <v/>
      </c>
      <c r="L421" s="10" t="str">
        <f t="shared" si="50"/>
        <v/>
      </c>
      <c r="M421" s="10">
        <f t="shared" si="51"/>
        <v>2</v>
      </c>
      <c r="N421" s="10" t="str">
        <f t="shared" si="52"/>
        <v/>
      </c>
      <c r="O421" s="10" t="str">
        <f t="shared" si="53"/>
        <v/>
      </c>
      <c r="P421" s="10" t="str">
        <f t="shared" si="54"/>
        <v/>
      </c>
      <c r="Q421" s="10">
        <f t="shared" si="55"/>
        <v>3</v>
      </c>
    </row>
    <row r="422" spans="1:17" x14ac:dyDescent="0.3">
      <c r="A422" t="s">
        <v>5897</v>
      </c>
      <c r="B422" s="7">
        <v>46090</v>
      </c>
      <c r="C422" s="14">
        <v>46093.613321759258</v>
      </c>
      <c r="D422" t="s">
        <v>5490</v>
      </c>
      <c r="E422" t="s">
        <v>5486</v>
      </c>
      <c r="F422">
        <v>24056.45</v>
      </c>
      <c r="G422" t="s">
        <v>5479</v>
      </c>
      <c r="H422" t="s">
        <v>1552</v>
      </c>
      <c r="I422" t="s">
        <v>5463</v>
      </c>
      <c r="J422" s="10">
        <f t="shared" si="48"/>
        <v>14</v>
      </c>
      <c r="K422" s="10" t="str">
        <f t="shared" si="49"/>
        <v/>
      </c>
      <c r="L422" s="10" t="str">
        <f t="shared" si="50"/>
        <v/>
      </c>
      <c r="M422" s="10">
        <f t="shared" si="51"/>
        <v>3</v>
      </c>
      <c r="N422" s="10" t="str">
        <f t="shared" si="52"/>
        <v/>
      </c>
      <c r="O422" s="10" t="str">
        <f t="shared" si="53"/>
        <v/>
      </c>
      <c r="P422" s="10" t="str">
        <f t="shared" si="54"/>
        <v/>
      </c>
      <c r="Q422" s="10">
        <f t="shared" si="55"/>
        <v>2</v>
      </c>
    </row>
    <row r="423" spans="1:17" x14ac:dyDescent="0.3">
      <c r="A423" t="s">
        <v>5898</v>
      </c>
      <c r="B423" s="7">
        <v>46010</v>
      </c>
      <c r="C423" s="14">
        <v>46012.417326388888</v>
      </c>
      <c r="D423" t="s">
        <v>5474</v>
      </c>
      <c r="E423" t="s">
        <v>5461</v>
      </c>
      <c r="F423">
        <v>98427.85</v>
      </c>
      <c r="G423" t="s">
        <v>5494</v>
      </c>
      <c r="H423" t="s">
        <v>1552</v>
      </c>
      <c r="I423" t="s">
        <v>5463</v>
      </c>
      <c r="J423" s="10">
        <f t="shared" si="48"/>
        <v>10</v>
      </c>
      <c r="K423" s="10" t="str">
        <f t="shared" si="49"/>
        <v/>
      </c>
      <c r="L423" s="10" t="str">
        <f t="shared" si="50"/>
        <v/>
      </c>
      <c r="M423" s="10">
        <f t="shared" si="51"/>
        <v>2</v>
      </c>
      <c r="N423" s="10" t="str">
        <f t="shared" si="52"/>
        <v/>
      </c>
      <c r="O423" s="10" t="str">
        <f t="shared" si="53"/>
        <v/>
      </c>
      <c r="P423" s="10" t="str">
        <f t="shared" si="54"/>
        <v/>
      </c>
      <c r="Q423" s="10">
        <f t="shared" si="55"/>
        <v>9</v>
      </c>
    </row>
    <row r="424" spans="1:17" x14ac:dyDescent="0.3">
      <c r="A424" t="s">
        <v>5899</v>
      </c>
      <c r="B424" s="7">
        <v>46083</v>
      </c>
      <c r="C424" s="14">
        <v>46084.817164351851</v>
      </c>
      <c r="D424" t="s">
        <v>5465</v>
      </c>
      <c r="E424" t="s">
        <v>5460</v>
      </c>
      <c r="F424">
        <v>21554.9</v>
      </c>
      <c r="G424" t="s">
        <v>5469</v>
      </c>
      <c r="H424" t="s">
        <v>1552</v>
      </c>
      <c r="I424" t="s">
        <v>5463</v>
      </c>
      <c r="J424" s="10">
        <f t="shared" si="48"/>
        <v>19</v>
      </c>
      <c r="K424" s="10" t="str">
        <f t="shared" si="49"/>
        <v/>
      </c>
      <c r="L424" s="10" t="str">
        <f t="shared" si="50"/>
        <v/>
      </c>
      <c r="M424" s="10">
        <f t="shared" si="51"/>
        <v>1</v>
      </c>
      <c r="N424" s="10" t="str">
        <f t="shared" si="52"/>
        <v/>
      </c>
      <c r="O424" s="10" t="str">
        <f t="shared" si="53"/>
        <v/>
      </c>
      <c r="P424" s="10" t="str">
        <f t="shared" si="54"/>
        <v/>
      </c>
      <c r="Q424" s="10">
        <f t="shared" si="55"/>
        <v>2</v>
      </c>
    </row>
    <row r="425" spans="1:17" x14ac:dyDescent="0.3">
      <c r="A425" t="s">
        <v>5900</v>
      </c>
      <c r="B425" s="7">
        <v>45903</v>
      </c>
      <c r="C425" s="14">
        <v>45903.027129629627</v>
      </c>
      <c r="D425" t="s">
        <v>5466</v>
      </c>
      <c r="E425" t="s">
        <v>5484</v>
      </c>
      <c r="F425">
        <v>45894.51</v>
      </c>
      <c r="G425" t="s">
        <v>5469</v>
      </c>
      <c r="H425" t="s">
        <v>5523</v>
      </c>
      <c r="I425" t="s">
        <v>5523</v>
      </c>
      <c r="J425" s="10">
        <f t="shared" si="48"/>
        <v>0</v>
      </c>
      <c r="K425" s="10" t="str">
        <f t="shared" si="49"/>
        <v>FLAG</v>
      </c>
      <c r="L425" s="10" t="str">
        <f t="shared" si="50"/>
        <v>FLAG</v>
      </c>
      <c r="M425" s="10">
        <f t="shared" si="51"/>
        <v>0</v>
      </c>
      <c r="N425" s="10" t="str">
        <f t="shared" si="52"/>
        <v/>
      </c>
      <c r="O425" s="10" t="str">
        <f t="shared" si="53"/>
        <v/>
      </c>
      <c r="P425" s="10" t="str">
        <f t="shared" si="54"/>
        <v/>
      </c>
      <c r="Q425" s="10">
        <f t="shared" si="55"/>
        <v>4</v>
      </c>
    </row>
    <row r="426" spans="1:17" x14ac:dyDescent="0.3">
      <c r="A426" t="s">
        <v>5901</v>
      </c>
      <c r="B426" s="7">
        <v>46006</v>
      </c>
      <c r="C426" s="14">
        <v>46007.800902777781</v>
      </c>
      <c r="D426" t="s">
        <v>5478</v>
      </c>
      <c r="E426" t="s">
        <v>5471</v>
      </c>
      <c r="F426">
        <v>55982.27</v>
      </c>
      <c r="G426" t="s">
        <v>5462</v>
      </c>
      <c r="H426" t="s">
        <v>1549</v>
      </c>
      <c r="I426" t="s">
        <v>5463</v>
      </c>
      <c r="J426" s="10">
        <f t="shared" si="48"/>
        <v>19</v>
      </c>
      <c r="K426" s="10" t="str">
        <f t="shared" si="49"/>
        <v/>
      </c>
      <c r="L426" s="10" t="str">
        <f t="shared" si="50"/>
        <v/>
      </c>
      <c r="M426" s="10">
        <f t="shared" si="51"/>
        <v>1</v>
      </c>
      <c r="N426" s="10" t="str">
        <f t="shared" si="52"/>
        <v/>
      </c>
      <c r="O426" s="10" t="str">
        <f t="shared" si="53"/>
        <v/>
      </c>
      <c r="P426" s="10" t="str">
        <f t="shared" si="54"/>
        <v/>
      </c>
      <c r="Q426" s="10">
        <f t="shared" si="55"/>
        <v>5</v>
      </c>
    </row>
    <row r="427" spans="1:17" x14ac:dyDescent="0.3">
      <c r="A427" t="s">
        <v>5902</v>
      </c>
      <c r="B427" s="7">
        <v>45953</v>
      </c>
      <c r="C427" s="14">
        <v>45955.678506944438</v>
      </c>
      <c r="D427" t="s">
        <v>5460</v>
      </c>
      <c r="E427" t="s">
        <v>5468</v>
      </c>
      <c r="F427">
        <v>35540.61</v>
      </c>
      <c r="G427" t="s">
        <v>5476</v>
      </c>
      <c r="H427" t="s">
        <v>1552</v>
      </c>
      <c r="I427" t="s">
        <v>5463</v>
      </c>
      <c r="J427" s="10">
        <f t="shared" si="48"/>
        <v>16</v>
      </c>
      <c r="K427" s="10" t="str">
        <f t="shared" si="49"/>
        <v/>
      </c>
      <c r="L427" s="10" t="str">
        <f t="shared" si="50"/>
        <v/>
      </c>
      <c r="M427" s="10">
        <f t="shared" si="51"/>
        <v>2</v>
      </c>
      <c r="N427" s="10" t="str">
        <f t="shared" si="52"/>
        <v/>
      </c>
      <c r="O427" s="10" t="str">
        <f t="shared" si="53"/>
        <v/>
      </c>
      <c r="P427" s="10" t="str">
        <f t="shared" si="54"/>
        <v/>
      </c>
      <c r="Q427" s="10">
        <f t="shared" si="55"/>
        <v>3</v>
      </c>
    </row>
    <row r="428" spans="1:17" x14ac:dyDescent="0.3">
      <c r="A428" t="s">
        <v>5903</v>
      </c>
      <c r="B428" s="7">
        <v>45898</v>
      </c>
      <c r="C428" s="14">
        <v>45900.724479166667</v>
      </c>
      <c r="D428" t="s">
        <v>5466</v>
      </c>
      <c r="E428" t="s">
        <v>5486</v>
      </c>
      <c r="F428">
        <v>58939.09</v>
      </c>
      <c r="G428" t="s">
        <v>5479</v>
      </c>
      <c r="H428" t="s">
        <v>1552</v>
      </c>
      <c r="I428" t="s">
        <v>5463</v>
      </c>
      <c r="J428" s="10">
        <f t="shared" si="48"/>
        <v>17</v>
      </c>
      <c r="K428" s="10" t="str">
        <f t="shared" si="49"/>
        <v/>
      </c>
      <c r="L428" s="10" t="str">
        <f t="shared" si="50"/>
        <v/>
      </c>
      <c r="M428" s="10">
        <f t="shared" si="51"/>
        <v>2</v>
      </c>
      <c r="N428" s="10" t="str">
        <f t="shared" si="52"/>
        <v/>
      </c>
      <c r="O428" s="10" t="str">
        <f t="shared" si="53"/>
        <v/>
      </c>
      <c r="P428" s="10" t="str">
        <f t="shared" si="54"/>
        <v/>
      </c>
      <c r="Q428" s="10">
        <f t="shared" si="55"/>
        <v>5</v>
      </c>
    </row>
    <row r="429" spans="1:17" x14ac:dyDescent="0.3">
      <c r="A429" t="s">
        <v>5904</v>
      </c>
      <c r="B429" s="7">
        <v>45896</v>
      </c>
      <c r="C429" s="14">
        <v>45897.702060185176</v>
      </c>
      <c r="D429" t="s">
        <v>5484</v>
      </c>
      <c r="E429" t="s">
        <v>5466</v>
      </c>
      <c r="F429">
        <v>78897.25</v>
      </c>
      <c r="G429" t="s">
        <v>5476</v>
      </c>
      <c r="H429" t="s">
        <v>1549</v>
      </c>
      <c r="I429" t="s">
        <v>5463</v>
      </c>
      <c r="J429" s="10">
        <f t="shared" si="48"/>
        <v>16</v>
      </c>
      <c r="K429" s="10" t="str">
        <f t="shared" si="49"/>
        <v/>
      </c>
      <c r="L429" s="10" t="str">
        <f t="shared" si="50"/>
        <v/>
      </c>
      <c r="M429" s="10">
        <f t="shared" si="51"/>
        <v>1</v>
      </c>
      <c r="N429" s="10" t="str">
        <f t="shared" si="52"/>
        <v/>
      </c>
      <c r="O429" s="10" t="str">
        <f t="shared" si="53"/>
        <v/>
      </c>
      <c r="P429" s="10" t="str">
        <f t="shared" si="54"/>
        <v/>
      </c>
      <c r="Q429" s="10">
        <f t="shared" si="55"/>
        <v>7</v>
      </c>
    </row>
    <row r="430" spans="1:17" x14ac:dyDescent="0.3">
      <c r="A430" t="s">
        <v>5905</v>
      </c>
      <c r="B430" s="7">
        <v>45757</v>
      </c>
      <c r="C430" s="14">
        <v>45757.767905092587</v>
      </c>
      <c r="D430" t="s">
        <v>5486</v>
      </c>
      <c r="E430" t="s">
        <v>5465</v>
      </c>
      <c r="F430">
        <v>13424.27</v>
      </c>
      <c r="G430" t="s">
        <v>5476</v>
      </c>
      <c r="H430" t="s">
        <v>1549</v>
      </c>
      <c r="I430" t="s">
        <v>5463</v>
      </c>
      <c r="J430" s="10">
        <f t="shared" si="48"/>
        <v>18</v>
      </c>
      <c r="K430" s="10" t="str">
        <f t="shared" si="49"/>
        <v/>
      </c>
      <c r="L430" s="10" t="str">
        <f t="shared" si="50"/>
        <v/>
      </c>
      <c r="M430" s="10">
        <f t="shared" si="51"/>
        <v>0</v>
      </c>
      <c r="N430" s="10" t="str">
        <f t="shared" si="52"/>
        <v/>
      </c>
      <c r="O430" s="10" t="str">
        <f t="shared" si="53"/>
        <v/>
      </c>
      <c r="P430" s="10" t="str">
        <f t="shared" si="54"/>
        <v/>
      </c>
      <c r="Q430" s="10">
        <f t="shared" si="55"/>
        <v>1</v>
      </c>
    </row>
    <row r="431" spans="1:17" x14ac:dyDescent="0.3">
      <c r="A431" t="s">
        <v>5906</v>
      </c>
      <c r="B431" s="7">
        <v>45838</v>
      </c>
      <c r="C431" s="14">
        <v>45839.662719907406</v>
      </c>
      <c r="D431" t="s">
        <v>5471</v>
      </c>
      <c r="E431" t="s">
        <v>5468</v>
      </c>
      <c r="F431">
        <v>21115.51</v>
      </c>
      <c r="G431" t="s">
        <v>5462</v>
      </c>
      <c r="H431" t="s">
        <v>1549</v>
      </c>
      <c r="I431" t="s">
        <v>5463</v>
      </c>
      <c r="J431" s="10">
        <f t="shared" si="48"/>
        <v>15</v>
      </c>
      <c r="K431" s="10" t="str">
        <f t="shared" si="49"/>
        <v/>
      </c>
      <c r="L431" s="10" t="str">
        <f t="shared" si="50"/>
        <v/>
      </c>
      <c r="M431" s="10">
        <f t="shared" si="51"/>
        <v>1</v>
      </c>
      <c r="N431" s="10" t="str">
        <f t="shared" si="52"/>
        <v/>
      </c>
      <c r="O431" s="10" t="str">
        <f t="shared" si="53"/>
        <v/>
      </c>
      <c r="P431" s="10" t="str">
        <f t="shared" si="54"/>
        <v/>
      </c>
      <c r="Q431" s="10">
        <f t="shared" si="55"/>
        <v>2</v>
      </c>
    </row>
    <row r="432" spans="1:17" x14ac:dyDescent="0.3">
      <c r="A432" t="s">
        <v>5907</v>
      </c>
      <c r="B432" s="7">
        <v>45902</v>
      </c>
      <c r="C432" s="14">
        <v>45905.398449074077</v>
      </c>
      <c r="D432" t="s">
        <v>5486</v>
      </c>
      <c r="E432" t="s">
        <v>5484</v>
      </c>
      <c r="F432">
        <v>39160.44</v>
      </c>
      <c r="G432" t="s">
        <v>5494</v>
      </c>
      <c r="H432" t="s">
        <v>1552</v>
      </c>
      <c r="I432" t="s">
        <v>5463</v>
      </c>
      <c r="J432" s="10">
        <f t="shared" si="48"/>
        <v>9</v>
      </c>
      <c r="K432" s="10" t="str">
        <f t="shared" si="49"/>
        <v/>
      </c>
      <c r="L432" s="10" t="str">
        <f t="shared" si="50"/>
        <v/>
      </c>
      <c r="M432" s="10">
        <f t="shared" si="51"/>
        <v>3</v>
      </c>
      <c r="N432" s="10" t="str">
        <f t="shared" si="52"/>
        <v/>
      </c>
      <c r="O432" s="10" t="str">
        <f t="shared" si="53"/>
        <v/>
      </c>
      <c r="P432" s="10" t="str">
        <f t="shared" si="54"/>
        <v/>
      </c>
      <c r="Q432" s="10">
        <f t="shared" si="55"/>
        <v>3</v>
      </c>
    </row>
    <row r="433" spans="1:17" x14ac:dyDescent="0.3">
      <c r="A433" t="s">
        <v>5908</v>
      </c>
      <c r="B433" s="7">
        <v>45779</v>
      </c>
      <c r="C433" s="14">
        <v>45780.544652777768</v>
      </c>
      <c r="D433" t="s">
        <v>5465</v>
      </c>
      <c r="E433" t="s">
        <v>5474</v>
      </c>
      <c r="F433">
        <v>20463.330000000002</v>
      </c>
      <c r="G433" t="s">
        <v>5469</v>
      </c>
      <c r="H433" t="s">
        <v>1549</v>
      </c>
      <c r="I433" t="s">
        <v>5463</v>
      </c>
      <c r="J433" s="10">
        <f t="shared" si="48"/>
        <v>13</v>
      </c>
      <c r="K433" s="10" t="str">
        <f t="shared" si="49"/>
        <v/>
      </c>
      <c r="L433" s="10" t="str">
        <f t="shared" si="50"/>
        <v/>
      </c>
      <c r="M433" s="10">
        <f t="shared" si="51"/>
        <v>1</v>
      </c>
      <c r="N433" s="10" t="str">
        <f t="shared" si="52"/>
        <v/>
      </c>
      <c r="O433" s="10" t="str">
        <f t="shared" si="53"/>
        <v/>
      </c>
      <c r="P433" s="10" t="str">
        <f t="shared" si="54"/>
        <v/>
      </c>
      <c r="Q433" s="10">
        <f t="shared" si="55"/>
        <v>2</v>
      </c>
    </row>
    <row r="434" spans="1:17" x14ac:dyDescent="0.3">
      <c r="A434" t="s">
        <v>5909</v>
      </c>
      <c r="B434" s="7">
        <v>45959</v>
      </c>
      <c r="C434" s="14">
        <v>45961.785891203697</v>
      </c>
      <c r="D434" t="s">
        <v>5486</v>
      </c>
      <c r="E434" t="s">
        <v>5466</v>
      </c>
      <c r="F434">
        <v>17951.05</v>
      </c>
      <c r="G434" t="s">
        <v>5494</v>
      </c>
      <c r="H434" t="s">
        <v>1549</v>
      </c>
      <c r="I434" t="s">
        <v>5463</v>
      </c>
      <c r="J434" s="10">
        <f t="shared" si="48"/>
        <v>18</v>
      </c>
      <c r="K434" s="10" t="str">
        <f t="shared" si="49"/>
        <v/>
      </c>
      <c r="L434" s="10" t="str">
        <f t="shared" si="50"/>
        <v/>
      </c>
      <c r="M434" s="10">
        <f t="shared" si="51"/>
        <v>2</v>
      </c>
      <c r="N434" s="10" t="str">
        <f t="shared" si="52"/>
        <v/>
      </c>
      <c r="O434" s="10" t="str">
        <f t="shared" si="53"/>
        <v/>
      </c>
      <c r="P434" s="10" t="str">
        <f t="shared" si="54"/>
        <v/>
      </c>
      <c r="Q434" s="10">
        <f t="shared" si="55"/>
        <v>1</v>
      </c>
    </row>
    <row r="435" spans="1:17" x14ac:dyDescent="0.3">
      <c r="A435" t="s">
        <v>5910</v>
      </c>
      <c r="B435" s="7">
        <v>45771</v>
      </c>
      <c r="C435" s="14">
        <v>45774.403703703712</v>
      </c>
      <c r="D435" t="s">
        <v>5465</v>
      </c>
      <c r="E435" t="s">
        <v>5466</v>
      </c>
      <c r="F435">
        <v>51127.48</v>
      </c>
      <c r="G435" t="s">
        <v>5494</v>
      </c>
      <c r="H435" t="s">
        <v>1549</v>
      </c>
      <c r="I435" t="s">
        <v>5463</v>
      </c>
      <c r="J435" s="10">
        <f t="shared" si="48"/>
        <v>9</v>
      </c>
      <c r="K435" s="10" t="str">
        <f t="shared" si="49"/>
        <v/>
      </c>
      <c r="L435" s="10" t="str">
        <f t="shared" si="50"/>
        <v/>
      </c>
      <c r="M435" s="10">
        <f t="shared" si="51"/>
        <v>3</v>
      </c>
      <c r="N435" s="10" t="str">
        <f t="shared" si="52"/>
        <v/>
      </c>
      <c r="O435" s="10" t="str">
        <f t="shared" si="53"/>
        <v/>
      </c>
      <c r="P435" s="10" t="str">
        <f t="shared" si="54"/>
        <v/>
      </c>
      <c r="Q435" s="10">
        <f t="shared" si="55"/>
        <v>5</v>
      </c>
    </row>
    <row r="436" spans="1:17" x14ac:dyDescent="0.3">
      <c r="A436" t="s">
        <v>5911</v>
      </c>
      <c r="B436" s="7">
        <v>45779</v>
      </c>
      <c r="C436" s="14">
        <v>45781.808067129627</v>
      </c>
      <c r="D436" t="s">
        <v>5461</v>
      </c>
      <c r="E436" t="s">
        <v>5466</v>
      </c>
      <c r="F436">
        <v>8109.15</v>
      </c>
      <c r="G436" t="s">
        <v>5462</v>
      </c>
      <c r="H436" t="s">
        <v>1552</v>
      </c>
      <c r="I436" t="s">
        <v>5463</v>
      </c>
      <c r="J436" s="10">
        <f t="shared" si="48"/>
        <v>19</v>
      </c>
      <c r="K436" s="10" t="str">
        <f t="shared" si="49"/>
        <v/>
      </c>
      <c r="L436" s="10" t="str">
        <f t="shared" si="50"/>
        <v/>
      </c>
      <c r="M436" s="10">
        <f t="shared" si="51"/>
        <v>2</v>
      </c>
      <c r="N436" s="10" t="str">
        <f t="shared" si="52"/>
        <v/>
      </c>
      <c r="O436" s="10" t="str">
        <f t="shared" si="53"/>
        <v/>
      </c>
      <c r="P436" s="10" t="str">
        <f t="shared" si="54"/>
        <v/>
      </c>
      <c r="Q436" s="10">
        <f t="shared" si="55"/>
        <v>8</v>
      </c>
    </row>
    <row r="437" spans="1:17" x14ac:dyDescent="0.3">
      <c r="A437" t="s">
        <v>5912</v>
      </c>
      <c r="B437" s="7">
        <v>45994</v>
      </c>
      <c r="C437" s="14">
        <v>45996.579375000001</v>
      </c>
      <c r="D437" t="s">
        <v>5461</v>
      </c>
      <c r="E437" t="s">
        <v>5490</v>
      </c>
      <c r="F437">
        <v>24689.37</v>
      </c>
      <c r="G437" t="s">
        <v>5472</v>
      </c>
      <c r="H437" t="s">
        <v>1552</v>
      </c>
      <c r="I437" t="s">
        <v>5463</v>
      </c>
      <c r="J437" s="10">
        <f t="shared" si="48"/>
        <v>13</v>
      </c>
      <c r="K437" s="10" t="str">
        <f t="shared" si="49"/>
        <v/>
      </c>
      <c r="L437" s="10" t="str">
        <f t="shared" si="50"/>
        <v/>
      </c>
      <c r="M437" s="10">
        <f t="shared" si="51"/>
        <v>2</v>
      </c>
      <c r="N437" s="10" t="str">
        <f t="shared" si="52"/>
        <v/>
      </c>
      <c r="O437" s="10" t="str">
        <f t="shared" si="53"/>
        <v/>
      </c>
      <c r="P437" s="10" t="str">
        <f t="shared" si="54"/>
        <v/>
      </c>
      <c r="Q437" s="10">
        <f t="shared" si="55"/>
        <v>2</v>
      </c>
    </row>
    <row r="438" spans="1:17" x14ac:dyDescent="0.3">
      <c r="A438" t="s">
        <v>5913</v>
      </c>
      <c r="B438" s="7">
        <v>45979</v>
      </c>
      <c r="C438" s="14">
        <v>45981.476747685178</v>
      </c>
      <c r="D438" t="s">
        <v>5465</v>
      </c>
      <c r="E438" t="s">
        <v>5474</v>
      </c>
      <c r="F438">
        <v>19546.86</v>
      </c>
      <c r="G438" t="s">
        <v>5472</v>
      </c>
      <c r="H438" t="s">
        <v>1549</v>
      </c>
      <c r="I438" t="s">
        <v>5463</v>
      </c>
      <c r="J438" s="10">
        <f t="shared" si="48"/>
        <v>11</v>
      </c>
      <c r="K438" s="10" t="str">
        <f t="shared" si="49"/>
        <v/>
      </c>
      <c r="L438" s="10" t="str">
        <f t="shared" si="50"/>
        <v/>
      </c>
      <c r="M438" s="10">
        <f t="shared" si="51"/>
        <v>2</v>
      </c>
      <c r="N438" s="10" t="str">
        <f t="shared" si="52"/>
        <v/>
      </c>
      <c r="O438" s="10" t="str">
        <f t="shared" si="53"/>
        <v/>
      </c>
      <c r="P438" s="10" t="str">
        <f t="shared" si="54"/>
        <v/>
      </c>
      <c r="Q438" s="10">
        <f t="shared" si="55"/>
        <v>1</v>
      </c>
    </row>
    <row r="439" spans="1:17" x14ac:dyDescent="0.3">
      <c r="A439" t="s">
        <v>5914</v>
      </c>
      <c r="B439" s="7">
        <v>46087</v>
      </c>
      <c r="C439" s="14">
        <v>46089.456863425927</v>
      </c>
      <c r="D439" t="s">
        <v>5474</v>
      </c>
      <c r="E439" t="s">
        <v>5484</v>
      </c>
      <c r="F439">
        <v>76857.69</v>
      </c>
      <c r="G439" t="s">
        <v>5472</v>
      </c>
      <c r="H439" t="s">
        <v>1549</v>
      </c>
      <c r="I439" t="s">
        <v>5463</v>
      </c>
      <c r="J439" s="10">
        <f t="shared" si="48"/>
        <v>10</v>
      </c>
      <c r="K439" s="10" t="str">
        <f t="shared" si="49"/>
        <v/>
      </c>
      <c r="L439" s="10" t="str">
        <f t="shared" si="50"/>
        <v/>
      </c>
      <c r="M439" s="10">
        <f t="shared" si="51"/>
        <v>2</v>
      </c>
      <c r="N439" s="10" t="str">
        <f t="shared" si="52"/>
        <v/>
      </c>
      <c r="O439" s="10" t="str">
        <f t="shared" si="53"/>
        <v/>
      </c>
      <c r="P439" s="10" t="str">
        <f t="shared" si="54"/>
        <v/>
      </c>
      <c r="Q439" s="10">
        <f t="shared" si="55"/>
        <v>7</v>
      </c>
    </row>
    <row r="440" spans="1:17" x14ac:dyDescent="0.3">
      <c r="A440" t="s">
        <v>5915</v>
      </c>
      <c r="B440" s="7">
        <v>45979</v>
      </c>
      <c r="C440" s="14">
        <v>45980.663877314822</v>
      </c>
      <c r="D440" t="s">
        <v>5471</v>
      </c>
      <c r="E440" t="s">
        <v>5468</v>
      </c>
      <c r="F440">
        <v>7810.15</v>
      </c>
      <c r="G440" t="s">
        <v>5472</v>
      </c>
      <c r="H440" t="s">
        <v>1552</v>
      </c>
      <c r="I440" t="s">
        <v>5463</v>
      </c>
      <c r="J440" s="10">
        <f t="shared" si="48"/>
        <v>15</v>
      </c>
      <c r="K440" s="10" t="str">
        <f t="shared" si="49"/>
        <v/>
      </c>
      <c r="L440" s="10" t="str">
        <f t="shared" si="50"/>
        <v/>
      </c>
      <c r="M440" s="10">
        <f t="shared" si="51"/>
        <v>1</v>
      </c>
      <c r="N440" s="10" t="str">
        <f t="shared" si="52"/>
        <v/>
      </c>
      <c r="O440" s="10" t="str">
        <f t="shared" si="53"/>
        <v/>
      </c>
      <c r="P440" s="10" t="str">
        <f t="shared" si="54"/>
        <v/>
      </c>
      <c r="Q440" s="10">
        <f t="shared" si="55"/>
        <v>7</v>
      </c>
    </row>
    <row r="441" spans="1:17" x14ac:dyDescent="0.3">
      <c r="A441" t="s">
        <v>5916</v>
      </c>
      <c r="B441" s="7">
        <v>46102</v>
      </c>
      <c r="C441" s="14">
        <v>46102.749895833331</v>
      </c>
      <c r="D441" t="s">
        <v>5486</v>
      </c>
      <c r="E441" t="s">
        <v>5466</v>
      </c>
      <c r="F441">
        <v>16068.15</v>
      </c>
      <c r="G441" t="s">
        <v>5476</v>
      </c>
      <c r="H441" t="s">
        <v>1552</v>
      </c>
      <c r="I441" t="s">
        <v>5463</v>
      </c>
      <c r="J441" s="10">
        <f t="shared" si="48"/>
        <v>17</v>
      </c>
      <c r="K441" s="10" t="str">
        <f t="shared" si="49"/>
        <v/>
      </c>
      <c r="L441" s="10" t="str">
        <f t="shared" si="50"/>
        <v/>
      </c>
      <c r="M441" s="10">
        <f t="shared" si="51"/>
        <v>0</v>
      </c>
      <c r="N441" s="10" t="str">
        <f t="shared" si="52"/>
        <v/>
      </c>
      <c r="O441" s="10" t="str">
        <f t="shared" si="53"/>
        <v/>
      </c>
      <c r="P441" s="10" t="str">
        <f t="shared" si="54"/>
        <v/>
      </c>
      <c r="Q441" s="10">
        <f t="shared" si="55"/>
        <v>1</v>
      </c>
    </row>
    <row r="442" spans="1:17" x14ac:dyDescent="0.3">
      <c r="A442" t="s">
        <v>5917</v>
      </c>
      <c r="B442" s="7">
        <v>45965</v>
      </c>
      <c r="C442" s="14">
        <v>45968.425150462957</v>
      </c>
      <c r="D442" t="s">
        <v>5465</v>
      </c>
      <c r="E442" t="s">
        <v>5484</v>
      </c>
      <c r="F442">
        <v>119623.07</v>
      </c>
      <c r="G442" t="s">
        <v>5462</v>
      </c>
      <c r="H442" t="s">
        <v>1549</v>
      </c>
      <c r="I442" t="s">
        <v>5463</v>
      </c>
      <c r="J442" s="10">
        <f t="shared" si="48"/>
        <v>10</v>
      </c>
      <c r="K442" s="10" t="str">
        <f t="shared" si="49"/>
        <v/>
      </c>
      <c r="L442" s="10" t="str">
        <f t="shared" si="50"/>
        <v/>
      </c>
      <c r="M442" s="10">
        <f t="shared" si="51"/>
        <v>3</v>
      </c>
      <c r="N442" s="10" t="str">
        <f t="shared" si="52"/>
        <v/>
      </c>
      <c r="O442" s="10" t="str">
        <f t="shared" si="53"/>
        <v/>
      </c>
      <c r="P442" s="10" t="str">
        <f t="shared" si="54"/>
        <v/>
      </c>
      <c r="Q442" s="10">
        <f t="shared" si="55"/>
        <v>1</v>
      </c>
    </row>
    <row r="443" spans="1:17" x14ac:dyDescent="0.3">
      <c r="A443" t="s">
        <v>5918</v>
      </c>
      <c r="B443" s="7">
        <v>45920</v>
      </c>
      <c r="C443" s="14">
        <v>45922.580914351849</v>
      </c>
      <c r="D443" t="s">
        <v>5471</v>
      </c>
      <c r="E443" t="s">
        <v>5466</v>
      </c>
      <c r="F443">
        <v>76229.31</v>
      </c>
      <c r="G443" t="s">
        <v>5469</v>
      </c>
      <c r="H443" t="s">
        <v>1552</v>
      </c>
      <c r="I443" t="s">
        <v>5463</v>
      </c>
      <c r="J443" s="10">
        <f t="shared" si="48"/>
        <v>13</v>
      </c>
      <c r="K443" s="10" t="str">
        <f t="shared" si="49"/>
        <v/>
      </c>
      <c r="L443" s="10" t="str">
        <f t="shared" si="50"/>
        <v/>
      </c>
      <c r="M443" s="10">
        <f t="shared" si="51"/>
        <v>2</v>
      </c>
      <c r="N443" s="10" t="str">
        <f t="shared" si="52"/>
        <v/>
      </c>
      <c r="O443" s="10" t="str">
        <f t="shared" si="53"/>
        <v/>
      </c>
      <c r="P443" s="10" t="str">
        <f t="shared" si="54"/>
        <v/>
      </c>
      <c r="Q443" s="10">
        <f t="shared" si="55"/>
        <v>7</v>
      </c>
    </row>
    <row r="444" spans="1:17" x14ac:dyDescent="0.3">
      <c r="A444" t="s">
        <v>5919</v>
      </c>
      <c r="B444" s="7">
        <v>45881</v>
      </c>
      <c r="C444" s="14">
        <v>45882.71497685185</v>
      </c>
      <c r="D444" t="s">
        <v>5466</v>
      </c>
      <c r="E444" t="s">
        <v>5490</v>
      </c>
      <c r="F444">
        <v>216354.27</v>
      </c>
      <c r="G444" t="s">
        <v>5469</v>
      </c>
      <c r="H444" t="s">
        <v>1549</v>
      </c>
      <c r="I444" t="s">
        <v>5463</v>
      </c>
      <c r="J444" s="10">
        <f t="shared" si="48"/>
        <v>17</v>
      </c>
      <c r="K444" s="10" t="str">
        <f t="shared" si="49"/>
        <v/>
      </c>
      <c r="L444" s="10" t="str">
        <f t="shared" si="50"/>
        <v/>
      </c>
      <c r="M444" s="10">
        <f t="shared" si="51"/>
        <v>1</v>
      </c>
      <c r="N444" s="10" t="str">
        <f t="shared" si="52"/>
        <v/>
      </c>
      <c r="O444" s="10" t="str">
        <f t="shared" si="53"/>
        <v/>
      </c>
      <c r="P444" s="10" t="str">
        <f t="shared" si="54"/>
        <v/>
      </c>
      <c r="Q444" s="10">
        <f t="shared" si="55"/>
        <v>2</v>
      </c>
    </row>
    <row r="445" spans="1:17" x14ac:dyDescent="0.3">
      <c r="A445" t="s">
        <v>5920</v>
      </c>
      <c r="B445" s="7">
        <v>45976</v>
      </c>
      <c r="C445" s="14">
        <v>45977.441111111111</v>
      </c>
      <c r="D445" t="s">
        <v>5484</v>
      </c>
      <c r="E445" t="s">
        <v>5461</v>
      </c>
      <c r="F445">
        <v>100716.01</v>
      </c>
      <c r="G445" t="s">
        <v>5476</v>
      </c>
      <c r="H445" t="s">
        <v>1549</v>
      </c>
      <c r="I445" t="s">
        <v>5463</v>
      </c>
      <c r="J445" s="10">
        <f t="shared" si="48"/>
        <v>10</v>
      </c>
      <c r="K445" s="10" t="str">
        <f t="shared" si="49"/>
        <v/>
      </c>
      <c r="L445" s="10" t="str">
        <f t="shared" si="50"/>
        <v/>
      </c>
      <c r="M445" s="10">
        <f t="shared" si="51"/>
        <v>1</v>
      </c>
      <c r="N445" s="10" t="str">
        <f t="shared" si="52"/>
        <v/>
      </c>
      <c r="O445" s="10" t="str">
        <f t="shared" si="53"/>
        <v/>
      </c>
      <c r="P445" s="10" t="str">
        <f t="shared" si="54"/>
        <v/>
      </c>
      <c r="Q445" s="10">
        <f t="shared" si="55"/>
        <v>1</v>
      </c>
    </row>
    <row r="446" spans="1:17" x14ac:dyDescent="0.3">
      <c r="A446" t="s">
        <v>5921</v>
      </c>
      <c r="B446" s="7">
        <v>46100</v>
      </c>
      <c r="C446" s="14">
        <v>46100.582060185188</v>
      </c>
      <c r="D446" t="s">
        <v>5460</v>
      </c>
      <c r="E446" t="s">
        <v>5471</v>
      </c>
      <c r="F446">
        <v>14530.51</v>
      </c>
      <c r="G446" t="s">
        <v>5472</v>
      </c>
      <c r="H446" t="s">
        <v>1552</v>
      </c>
      <c r="I446" t="s">
        <v>5463</v>
      </c>
      <c r="J446" s="10">
        <f t="shared" si="48"/>
        <v>13</v>
      </c>
      <c r="K446" s="10" t="str">
        <f t="shared" si="49"/>
        <v/>
      </c>
      <c r="L446" s="10" t="str">
        <f t="shared" si="50"/>
        <v/>
      </c>
      <c r="M446" s="10">
        <f t="shared" si="51"/>
        <v>0</v>
      </c>
      <c r="N446" s="10" t="str">
        <f t="shared" si="52"/>
        <v/>
      </c>
      <c r="O446" s="10" t="str">
        <f t="shared" si="53"/>
        <v/>
      </c>
      <c r="P446" s="10" t="str">
        <f t="shared" si="54"/>
        <v/>
      </c>
      <c r="Q446" s="10">
        <f t="shared" si="55"/>
        <v>1</v>
      </c>
    </row>
    <row r="447" spans="1:17" x14ac:dyDescent="0.3">
      <c r="A447" t="s">
        <v>5922</v>
      </c>
      <c r="B447" s="7">
        <v>45925</v>
      </c>
      <c r="C447" s="14">
        <v>45928.744849537034</v>
      </c>
      <c r="D447" t="s">
        <v>5490</v>
      </c>
      <c r="E447" t="s">
        <v>5471</v>
      </c>
      <c r="F447">
        <v>57709.279999999999</v>
      </c>
      <c r="G447" t="s">
        <v>5479</v>
      </c>
      <c r="H447" t="s">
        <v>1552</v>
      </c>
      <c r="I447" t="s">
        <v>5463</v>
      </c>
      <c r="J447" s="10">
        <f t="shared" si="48"/>
        <v>17</v>
      </c>
      <c r="K447" s="10" t="str">
        <f t="shared" si="49"/>
        <v/>
      </c>
      <c r="L447" s="10" t="str">
        <f t="shared" si="50"/>
        <v/>
      </c>
      <c r="M447" s="10">
        <f t="shared" si="51"/>
        <v>3</v>
      </c>
      <c r="N447" s="10" t="str">
        <f t="shared" si="52"/>
        <v/>
      </c>
      <c r="O447" s="10" t="str">
        <f t="shared" si="53"/>
        <v/>
      </c>
      <c r="P447" s="10" t="str">
        <f t="shared" si="54"/>
        <v/>
      </c>
      <c r="Q447" s="10">
        <f t="shared" si="55"/>
        <v>5</v>
      </c>
    </row>
    <row r="448" spans="1:17" x14ac:dyDescent="0.3">
      <c r="A448" t="s">
        <v>5923</v>
      </c>
      <c r="B448" s="7">
        <v>45911</v>
      </c>
      <c r="C448" s="14">
        <v>45912.750231481477</v>
      </c>
      <c r="D448" t="s">
        <v>5460</v>
      </c>
      <c r="E448" t="s">
        <v>5465</v>
      </c>
      <c r="F448">
        <v>12380.37</v>
      </c>
      <c r="G448" t="s">
        <v>5469</v>
      </c>
      <c r="H448" t="s">
        <v>1549</v>
      </c>
      <c r="I448" t="s">
        <v>5463</v>
      </c>
      <c r="J448" s="10">
        <f t="shared" si="48"/>
        <v>18</v>
      </c>
      <c r="K448" s="10" t="str">
        <f t="shared" si="49"/>
        <v/>
      </c>
      <c r="L448" s="10" t="str">
        <f t="shared" si="50"/>
        <v/>
      </c>
      <c r="M448" s="10">
        <f t="shared" si="51"/>
        <v>1</v>
      </c>
      <c r="N448" s="10" t="str">
        <f t="shared" si="52"/>
        <v/>
      </c>
      <c r="O448" s="10" t="str">
        <f t="shared" si="53"/>
        <v/>
      </c>
      <c r="P448" s="10" t="str">
        <f t="shared" si="54"/>
        <v/>
      </c>
      <c r="Q448" s="10">
        <f t="shared" si="55"/>
        <v>1</v>
      </c>
    </row>
    <row r="449" spans="1:17" x14ac:dyDescent="0.3">
      <c r="A449" t="s">
        <v>5924</v>
      </c>
      <c r="B449" s="7">
        <v>45936</v>
      </c>
      <c r="C449" s="14">
        <v>45936.684351851851</v>
      </c>
      <c r="D449" t="s">
        <v>5474</v>
      </c>
      <c r="E449" t="s">
        <v>5461</v>
      </c>
      <c r="F449">
        <v>51617.91</v>
      </c>
      <c r="G449" t="s">
        <v>5462</v>
      </c>
      <c r="H449" t="s">
        <v>1552</v>
      </c>
      <c r="I449" t="s">
        <v>5463</v>
      </c>
      <c r="J449" s="10">
        <f t="shared" si="48"/>
        <v>16</v>
      </c>
      <c r="K449" s="10" t="str">
        <f t="shared" si="49"/>
        <v/>
      </c>
      <c r="L449" s="10" t="str">
        <f t="shared" si="50"/>
        <v/>
      </c>
      <c r="M449" s="10">
        <f t="shared" si="51"/>
        <v>0</v>
      </c>
      <c r="N449" s="10" t="str">
        <f t="shared" si="52"/>
        <v/>
      </c>
      <c r="O449" s="10" t="str">
        <f t="shared" si="53"/>
        <v/>
      </c>
      <c r="P449" s="10" t="str">
        <f t="shared" si="54"/>
        <v/>
      </c>
      <c r="Q449" s="10">
        <f t="shared" si="55"/>
        <v>5</v>
      </c>
    </row>
    <row r="450" spans="1:17" x14ac:dyDescent="0.3">
      <c r="A450" t="s">
        <v>5925</v>
      </c>
      <c r="B450" s="7">
        <v>45759</v>
      </c>
      <c r="C450" s="14">
        <v>45760.819293981483</v>
      </c>
      <c r="D450" t="s">
        <v>5490</v>
      </c>
      <c r="E450" t="s">
        <v>5478</v>
      </c>
      <c r="F450">
        <v>50638.1</v>
      </c>
      <c r="G450" t="s">
        <v>5469</v>
      </c>
      <c r="H450" t="s">
        <v>1549</v>
      </c>
      <c r="I450" t="s">
        <v>5463</v>
      </c>
      <c r="J450" s="10">
        <f t="shared" si="48"/>
        <v>19</v>
      </c>
      <c r="K450" s="10" t="str">
        <f t="shared" si="49"/>
        <v/>
      </c>
      <c r="L450" s="10" t="str">
        <f t="shared" si="50"/>
        <v/>
      </c>
      <c r="M450" s="10">
        <f t="shared" si="51"/>
        <v>1</v>
      </c>
      <c r="N450" s="10" t="str">
        <f t="shared" si="52"/>
        <v/>
      </c>
      <c r="O450" s="10" t="str">
        <f t="shared" si="53"/>
        <v/>
      </c>
      <c r="P450" s="10" t="str">
        <f t="shared" si="54"/>
        <v/>
      </c>
      <c r="Q450" s="10">
        <f t="shared" si="55"/>
        <v>5</v>
      </c>
    </row>
    <row r="451" spans="1:17" x14ac:dyDescent="0.3">
      <c r="A451" t="s">
        <v>5926</v>
      </c>
      <c r="B451" s="7">
        <v>46105</v>
      </c>
      <c r="C451" s="14">
        <v>46106.571817129632</v>
      </c>
      <c r="D451" t="s">
        <v>5484</v>
      </c>
      <c r="E451" t="s">
        <v>5465</v>
      </c>
      <c r="F451">
        <v>74555.77</v>
      </c>
      <c r="G451" t="s">
        <v>5472</v>
      </c>
      <c r="H451" t="s">
        <v>1552</v>
      </c>
      <c r="I451" t="s">
        <v>5463</v>
      </c>
      <c r="J451" s="10">
        <f t="shared" si="48"/>
        <v>13</v>
      </c>
      <c r="K451" s="10" t="str">
        <f t="shared" si="49"/>
        <v/>
      </c>
      <c r="L451" s="10" t="str">
        <f t="shared" si="50"/>
        <v/>
      </c>
      <c r="M451" s="10">
        <f t="shared" si="51"/>
        <v>1</v>
      </c>
      <c r="N451" s="10" t="str">
        <f t="shared" si="52"/>
        <v/>
      </c>
      <c r="O451" s="10" t="str">
        <f t="shared" si="53"/>
        <v/>
      </c>
      <c r="P451" s="10" t="str">
        <f t="shared" si="54"/>
        <v/>
      </c>
      <c r="Q451" s="10">
        <f t="shared" si="55"/>
        <v>7</v>
      </c>
    </row>
    <row r="452" spans="1:17" x14ac:dyDescent="0.3">
      <c r="A452" t="s">
        <v>5927</v>
      </c>
      <c r="B452" s="7">
        <v>45912</v>
      </c>
      <c r="C452" s="14">
        <v>45914.668495370373</v>
      </c>
      <c r="D452" t="s">
        <v>5465</v>
      </c>
      <c r="E452" t="s">
        <v>5484</v>
      </c>
      <c r="F452">
        <v>144259.26999999999</v>
      </c>
      <c r="G452" t="s">
        <v>5462</v>
      </c>
      <c r="H452" t="s">
        <v>1552</v>
      </c>
      <c r="I452" t="s">
        <v>5463</v>
      </c>
      <c r="J452" s="10">
        <f t="shared" si="48"/>
        <v>16</v>
      </c>
      <c r="K452" s="10" t="str">
        <f t="shared" ref="K452:K515" si="56">IF(OR(J452&gt;=22,J452&lt;6),"FLAG","")</f>
        <v/>
      </c>
      <c r="L452" s="10" t="str">
        <f t="shared" si="50"/>
        <v/>
      </c>
      <c r="M452" s="10">
        <f t="shared" si="51"/>
        <v>2</v>
      </c>
      <c r="N452" s="10" t="str">
        <f t="shared" ref="N452:N515" si="57">IF(M452&gt;30,"FLAG","")</f>
        <v/>
      </c>
      <c r="O452" s="10" t="str">
        <f t="shared" si="53"/>
        <v/>
      </c>
      <c r="P452" s="10" t="str">
        <f t="shared" si="54"/>
        <v/>
      </c>
      <c r="Q452" s="10">
        <f t="shared" si="55"/>
        <v>1</v>
      </c>
    </row>
    <row r="453" spans="1:17" x14ac:dyDescent="0.3">
      <c r="A453" t="s">
        <v>5928</v>
      </c>
      <c r="B453" s="7">
        <v>45983</v>
      </c>
      <c r="C453" s="14">
        <v>45983.445023148153</v>
      </c>
      <c r="D453" t="s">
        <v>5484</v>
      </c>
      <c r="E453" t="s">
        <v>5471</v>
      </c>
      <c r="F453">
        <v>37972.269999999997</v>
      </c>
      <c r="G453" t="s">
        <v>5494</v>
      </c>
      <c r="H453" t="s">
        <v>1552</v>
      </c>
      <c r="I453" t="s">
        <v>5463</v>
      </c>
      <c r="J453" s="10">
        <f t="shared" si="48"/>
        <v>10</v>
      </c>
      <c r="K453" s="10" t="str">
        <f t="shared" si="56"/>
        <v/>
      </c>
      <c r="L453" s="10" t="str">
        <f t="shared" si="50"/>
        <v/>
      </c>
      <c r="M453" s="10">
        <f t="shared" si="51"/>
        <v>0</v>
      </c>
      <c r="N453" s="10" t="str">
        <f t="shared" si="57"/>
        <v/>
      </c>
      <c r="O453" s="10" t="str">
        <f t="shared" si="53"/>
        <v/>
      </c>
      <c r="P453" s="10" t="str">
        <f t="shared" si="54"/>
        <v/>
      </c>
      <c r="Q453" s="10">
        <f t="shared" si="55"/>
        <v>3</v>
      </c>
    </row>
  </sheetData>
  <autoFilter ref="A3:Q453" xr:uid="{00000000-0009-0000-0000-00000C000000}"/>
  <conditionalFormatting sqref="K4:L453">
    <cfRule type="cellIs" dxfId="1" priority="1" operator="equal">
      <formula>"FLAG"</formula>
    </cfRule>
  </conditionalFormatting>
  <conditionalFormatting sqref="N4:P453">
    <cfRule type="cellIs" dxfId="0" priority="3" operator="equal">
      <formula>"FLAG"</formula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23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sheetData>
    <row r="1" spans="1:14" ht="15.6" x14ac:dyDescent="0.3">
      <c r="A1" s="6" t="s">
        <v>5929</v>
      </c>
    </row>
    <row r="3" spans="1:14" x14ac:dyDescent="0.3">
      <c r="A3" s="3" t="s">
        <v>4814</v>
      </c>
      <c r="B3" s="3" t="s">
        <v>4812</v>
      </c>
      <c r="C3" s="3" t="s">
        <v>1355</v>
      </c>
      <c r="D3" s="3" t="s">
        <v>1356</v>
      </c>
      <c r="E3" s="3" t="s">
        <v>1357</v>
      </c>
      <c r="F3" s="3" t="s">
        <v>1358</v>
      </c>
      <c r="G3" s="3" t="s">
        <v>1359</v>
      </c>
      <c r="H3" s="3" t="s">
        <v>1360</v>
      </c>
      <c r="I3" s="3" t="s">
        <v>1361</v>
      </c>
      <c r="J3" s="3" t="s">
        <v>1362</v>
      </c>
      <c r="K3" s="3" t="s">
        <v>1363</v>
      </c>
      <c r="L3" s="3" t="s">
        <v>1364</v>
      </c>
      <c r="M3" s="3" t="s">
        <v>1365</v>
      </c>
      <c r="N3" s="3" t="s">
        <v>1366</v>
      </c>
    </row>
    <row r="4" spans="1:14" x14ac:dyDescent="0.3">
      <c r="A4" t="s">
        <v>4834</v>
      </c>
      <c r="B4" t="s">
        <v>4823</v>
      </c>
      <c r="C4" s="15">
        <f>IFERROR(AVERAGEIFS(Yield!$J$4:$J$613,Yield!$E$4:$E$613,$A4,Yield!$C$4:$C$613,$B4,Yield!$K$4:$K$613,C$3),"")</f>
        <v>0.86640014700702406</v>
      </c>
      <c r="D4" s="15">
        <f>IFERROR(AVERAGEIFS(Yield!$J$4:$J$613,Yield!$E$4:$E$613,$A4,Yield!$C$4:$C$613,$B4,Yield!$K$4:$K$613,D$3),"")</f>
        <v>0.86081976162998652</v>
      </c>
      <c r="E4" s="15">
        <f>IFERROR(AVERAGEIFS(Yield!$J$4:$J$613,Yield!$E$4:$E$613,$A4,Yield!$C$4:$C$613,$B4,Yield!$K$4:$K$613,E$3),"")</f>
        <v>0.87392707295124128</v>
      </c>
      <c r="F4" s="15">
        <f>IFERROR(AVERAGEIFS(Yield!$J$4:$J$613,Yield!$E$4:$E$613,$A4,Yield!$C$4:$C$613,$B4,Yield!$K$4:$K$613,F$3),"")</f>
        <v>0.85621418852669151</v>
      </c>
      <c r="G4" s="15">
        <f>IFERROR(AVERAGEIFS(Yield!$J$4:$J$613,Yield!$E$4:$E$613,$A4,Yield!$C$4:$C$613,$B4,Yield!$K$4:$K$613,G$3),"")</f>
        <v>0.88490007401924498</v>
      </c>
      <c r="H4" s="15">
        <f>IFERROR(AVERAGEIFS(Yield!$J$4:$J$613,Yield!$E$4:$E$613,$A4,Yield!$C$4:$C$613,$B4,Yield!$K$4:$K$613,H$3),"")</f>
        <v>0.86484961531119531</v>
      </c>
      <c r="I4" s="15">
        <f>IFERROR(AVERAGEIFS(Yield!$J$4:$J$613,Yield!$E$4:$E$613,$A4,Yield!$C$4:$C$613,$B4,Yield!$K$4:$K$613,I$3),"")</f>
        <v>0.88036869340232859</v>
      </c>
      <c r="J4" s="15">
        <f>IFERROR(AVERAGEIFS(Yield!$J$4:$J$613,Yield!$E$4:$E$613,$A4,Yield!$C$4:$C$613,$B4,Yield!$K$4:$K$613,J$3),"")</f>
        <v>0.86431911450097476</v>
      </c>
      <c r="K4" s="15">
        <f>IFERROR(AVERAGEIFS(Yield!$J$4:$J$613,Yield!$E$4:$E$613,$A4,Yield!$C$4:$C$613,$B4,Yield!$K$4:$K$613,K$3),"")</f>
        <v>0.8549786904300658</v>
      </c>
      <c r="L4" s="15">
        <f>IFERROR(AVERAGEIFS(Yield!$J$4:$J$613,Yield!$E$4:$E$613,$A4,Yield!$C$4:$C$613,$B4,Yield!$K$4:$K$613,L$3),"")</f>
        <v>0.88073089700996676</v>
      </c>
      <c r="M4" s="15">
        <f>IFERROR(AVERAGEIFS(Yield!$J$4:$J$613,Yield!$E$4:$E$613,$A4,Yield!$C$4:$C$613,$B4,Yield!$K$4:$K$613,M$3),"")</f>
        <v>0.86684782608695654</v>
      </c>
      <c r="N4" s="15">
        <f>IFERROR(AVERAGEIFS(Yield!$J$4:$J$613,Yield!$E$4:$E$613,$A4,Yield!$C$4:$C$613,$B4,Yield!$K$4:$K$613,N$3),"")</f>
        <v>0.85794206543494234</v>
      </c>
    </row>
    <row r="5" spans="1:14" x14ac:dyDescent="0.3">
      <c r="A5" t="s">
        <v>4834</v>
      </c>
      <c r="B5" t="s">
        <v>4827</v>
      </c>
      <c r="C5" s="15">
        <f>IFERROR(AVERAGEIFS(Yield!$J$4:$J$613,Yield!$E$4:$E$613,$A5,Yield!$C$4:$C$613,$B5,Yield!$K$4:$K$613,C$3),"")</f>
        <v>0.85069013112491376</v>
      </c>
      <c r="D5" s="15">
        <f>IFERROR(AVERAGEIFS(Yield!$J$4:$J$613,Yield!$E$4:$E$613,$A5,Yield!$C$4:$C$613,$B5,Yield!$K$4:$K$613,D$3),"")</f>
        <v>0.87485446208554274</v>
      </c>
      <c r="E5" s="15">
        <f>IFERROR(AVERAGEIFS(Yield!$J$4:$J$613,Yield!$E$4:$E$613,$A5,Yield!$C$4:$C$613,$B5,Yield!$K$4:$K$613,E$3),"")</f>
        <v>0.85971900826446279</v>
      </c>
      <c r="F5" s="15">
        <f>IFERROR(AVERAGEIFS(Yield!$J$4:$J$613,Yield!$E$4:$E$613,$A5,Yield!$C$4:$C$613,$B5,Yield!$K$4:$K$613,F$3),"")</f>
        <v>0.85402597402597402</v>
      </c>
      <c r="G5" s="15">
        <f>IFERROR(AVERAGEIFS(Yield!$J$4:$J$613,Yield!$E$4:$E$613,$A5,Yield!$C$4:$C$613,$B5,Yield!$K$4:$K$613,G$3),"")</f>
        <v>0.85597478260442283</v>
      </c>
      <c r="H5" s="15">
        <f>IFERROR(AVERAGEIFS(Yield!$J$4:$J$613,Yield!$E$4:$E$613,$A5,Yield!$C$4:$C$613,$B5,Yield!$K$4:$K$613,H$3),"")</f>
        <v>0.88348896434634971</v>
      </c>
      <c r="I5" s="15">
        <f>IFERROR(AVERAGEIFS(Yield!$J$4:$J$613,Yield!$E$4:$E$613,$A5,Yield!$C$4:$C$613,$B5,Yield!$K$4:$K$613,I$3),"")</f>
        <v>0.86938068427890869</v>
      </c>
      <c r="J5" s="15">
        <f>IFERROR(AVERAGEIFS(Yield!$J$4:$J$613,Yield!$E$4:$E$613,$A5,Yield!$C$4:$C$613,$B5,Yield!$K$4:$K$613,J$3),"")</f>
        <v>0.86115695045461171</v>
      </c>
      <c r="K5" s="15">
        <f>IFERROR(AVERAGEIFS(Yield!$J$4:$J$613,Yield!$E$4:$E$613,$A5,Yield!$C$4:$C$613,$B5,Yield!$K$4:$K$613,K$3),"")</f>
        <v>0.87741542230476832</v>
      </c>
      <c r="L5" s="15">
        <f>IFERROR(AVERAGEIFS(Yield!$J$4:$J$613,Yield!$E$4:$E$613,$A5,Yield!$C$4:$C$613,$B5,Yield!$K$4:$K$613,L$3),"")</f>
        <v>0.85099255583126543</v>
      </c>
      <c r="M5" s="15">
        <f>IFERROR(AVERAGEIFS(Yield!$J$4:$J$613,Yield!$E$4:$E$613,$A5,Yield!$C$4:$C$613,$B5,Yield!$K$4:$K$613,M$3),"")</f>
        <v>0.87904719362705086</v>
      </c>
      <c r="N5" s="15" t="str">
        <f>IFERROR(AVERAGEIFS(Yield!$J$4:$J$613,Yield!$E$4:$E$613,$A5,Yield!$C$4:$C$613,$B5,Yield!$K$4:$K$613,N$3),"")</f>
        <v/>
      </c>
    </row>
    <row r="6" spans="1:14" x14ac:dyDescent="0.3">
      <c r="A6" t="s">
        <v>4828</v>
      </c>
      <c r="B6" t="s">
        <v>4823</v>
      </c>
      <c r="C6" s="15">
        <f>IFERROR(AVERAGEIFS(Yield!$J$4:$J$613,Yield!$E$4:$E$613,$A6,Yield!$C$4:$C$613,$B6,Yield!$K$4:$K$613,C$3),"")</f>
        <v>0.87646225611376016</v>
      </c>
      <c r="D6" s="15">
        <f>IFERROR(AVERAGEIFS(Yield!$J$4:$J$613,Yield!$E$4:$E$613,$A6,Yield!$C$4:$C$613,$B6,Yield!$K$4:$K$613,D$3),"")</f>
        <v>0.87075668976306686</v>
      </c>
      <c r="E6" s="15">
        <f>IFERROR(AVERAGEIFS(Yield!$J$4:$J$613,Yield!$E$4:$E$613,$A6,Yield!$C$4:$C$613,$B6,Yield!$K$4:$K$613,E$3),"")</f>
        <v>0.883912483912484</v>
      </c>
      <c r="F6" s="15">
        <f>IFERROR(AVERAGEIFS(Yield!$J$4:$J$613,Yield!$E$4:$E$613,$A6,Yield!$C$4:$C$613,$B6,Yield!$K$4:$K$613,F$3),"")</f>
        <v>0.87020956046330267</v>
      </c>
      <c r="G6" s="15">
        <f>IFERROR(AVERAGEIFS(Yield!$J$4:$J$613,Yield!$E$4:$E$613,$A6,Yield!$C$4:$C$613,$B6,Yield!$K$4:$K$613,G$3),"")</f>
        <v>0.88426501035196692</v>
      </c>
      <c r="H6" s="15">
        <f>IFERROR(AVERAGEIFS(Yield!$J$4:$J$613,Yield!$E$4:$E$613,$A6,Yield!$C$4:$C$613,$B6,Yield!$K$4:$K$613,H$3),"")</f>
        <v>0.86975432494816074</v>
      </c>
      <c r="I6" s="15">
        <f>IFERROR(AVERAGEIFS(Yield!$J$4:$J$613,Yield!$E$4:$E$613,$A6,Yield!$C$4:$C$613,$B6,Yield!$K$4:$K$613,I$3),"")</f>
        <v>0.86313046624096346</v>
      </c>
      <c r="J6" s="15" t="str">
        <f>IFERROR(AVERAGEIFS(Yield!$J$4:$J$613,Yield!$E$4:$E$613,$A6,Yield!$C$4:$C$613,$B6,Yield!$K$4:$K$613,J$3),"")</f>
        <v/>
      </c>
      <c r="K6" s="15">
        <f>IFERROR(AVERAGEIFS(Yield!$J$4:$J$613,Yield!$E$4:$E$613,$A6,Yield!$C$4:$C$613,$B6,Yield!$K$4:$K$613,K$3),"")</f>
        <v>0.8513269639065818</v>
      </c>
      <c r="L6" s="15">
        <f>IFERROR(AVERAGEIFS(Yield!$J$4:$J$613,Yield!$E$4:$E$613,$A6,Yield!$C$4:$C$613,$B6,Yield!$K$4:$K$613,L$3),"")</f>
        <v>0.85313119996690556</v>
      </c>
      <c r="M6" s="15">
        <f>IFERROR(AVERAGEIFS(Yield!$J$4:$J$613,Yield!$E$4:$E$613,$A6,Yield!$C$4:$C$613,$B6,Yield!$K$4:$K$613,M$3),"")</f>
        <v>0.85866086434097344</v>
      </c>
      <c r="N6" s="15">
        <f>IFERROR(AVERAGEIFS(Yield!$J$4:$J$613,Yield!$E$4:$E$613,$A6,Yield!$C$4:$C$613,$B6,Yield!$K$4:$K$613,N$3),"")</f>
        <v>0.85872755130743195</v>
      </c>
    </row>
    <row r="7" spans="1:14" x14ac:dyDescent="0.3">
      <c r="A7" t="s">
        <v>4828</v>
      </c>
      <c r="B7" t="s">
        <v>4827</v>
      </c>
      <c r="C7" s="15">
        <f>IFERROR(AVERAGEIFS(Yield!$J$4:$J$613,Yield!$E$4:$E$613,$A7,Yield!$C$4:$C$613,$B7,Yield!$K$4:$K$613,C$3),"")</f>
        <v>0.86307637436581319</v>
      </c>
      <c r="D7" s="15">
        <f>IFERROR(AVERAGEIFS(Yield!$J$4:$J$613,Yield!$E$4:$E$613,$A7,Yield!$C$4:$C$613,$B7,Yield!$K$4:$K$613,D$3),"")</f>
        <v>0.86598901402701201</v>
      </c>
      <c r="E7" s="15">
        <f>IFERROR(AVERAGEIFS(Yield!$J$4:$J$613,Yield!$E$4:$E$613,$A7,Yield!$C$4:$C$613,$B7,Yield!$K$4:$K$613,E$3),"")</f>
        <v>0.8646929263151808</v>
      </c>
      <c r="F7" s="15">
        <f>IFERROR(AVERAGEIFS(Yield!$J$4:$J$613,Yield!$E$4:$E$613,$A7,Yield!$C$4:$C$613,$B7,Yield!$K$4:$K$613,F$3),"")</f>
        <v>0.86970967484934592</v>
      </c>
      <c r="G7" s="15">
        <f>IFERROR(AVERAGEIFS(Yield!$J$4:$J$613,Yield!$E$4:$E$613,$A7,Yield!$C$4:$C$613,$B7,Yield!$K$4:$K$613,G$3),"")</f>
        <v>0.86650007620402358</v>
      </c>
      <c r="H7" s="15">
        <f>IFERROR(AVERAGEIFS(Yield!$J$4:$J$613,Yield!$E$4:$E$613,$A7,Yield!$C$4:$C$613,$B7,Yield!$K$4:$K$613,H$3),"")</f>
        <v>0.86246423152006768</v>
      </c>
      <c r="I7" s="15">
        <f>IFERROR(AVERAGEIFS(Yield!$J$4:$J$613,Yield!$E$4:$E$613,$A7,Yield!$C$4:$C$613,$B7,Yield!$K$4:$K$613,I$3),"")</f>
        <v>0.86603274711733391</v>
      </c>
      <c r="J7" s="15">
        <f>IFERROR(AVERAGEIFS(Yield!$J$4:$J$613,Yield!$E$4:$E$613,$A7,Yield!$C$4:$C$613,$B7,Yield!$K$4:$K$613,J$3),"")</f>
        <v>0.87260273972602742</v>
      </c>
      <c r="K7" s="15">
        <f>IFERROR(AVERAGEIFS(Yield!$J$4:$J$613,Yield!$E$4:$E$613,$A7,Yield!$C$4:$C$613,$B7,Yield!$K$4:$K$613,K$3),"")</f>
        <v>0.88247767857142856</v>
      </c>
      <c r="L7" s="15">
        <f>IFERROR(AVERAGEIFS(Yield!$J$4:$J$613,Yield!$E$4:$E$613,$A7,Yield!$C$4:$C$613,$B7,Yield!$K$4:$K$613,L$3),"")</f>
        <v>0.84914509037616026</v>
      </c>
      <c r="M7" s="15">
        <f>IFERROR(AVERAGEIFS(Yield!$J$4:$J$613,Yield!$E$4:$E$613,$A7,Yield!$C$4:$C$613,$B7,Yield!$K$4:$K$613,M$3),"")</f>
        <v>0.86087610065170062</v>
      </c>
      <c r="N7" s="15">
        <f>IFERROR(AVERAGEIFS(Yield!$J$4:$J$613,Yield!$E$4:$E$613,$A7,Yield!$C$4:$C$613,$B7,Yield!$K$4:$K$613,N$3),"")</f>
        <v>0.86281479489771784</v>
      </c>
    </row>
    <row r="8" spans="1:14" x14ac:dyDescent="0.3">
      <c r="A8" t="s">
        <v>4851</v>
      </c>
      <c r="B8" t="s">
        <v>4823</v>
      </c>
      <c r="C8" s="15">
        <f>IFERROR(AVERAGEIFS(Yield!$J$4:$J$613,Yield!$E$4:$E$613,$A8,Yield!$C$4:$C$613,$B8,Yield!$K$4:$K$613,C$3),"")</f>
        <v>0.86736641221374045</v>
      </c>
      <c r="D8" s="15">
        <f>IFERROR(AVERAGEIFS(Yield!$J$4:$J$613,Yield!$E$4:$E$613,$A8,Yield!$C$4:$C$613,$B8,Yield!$K$4:$K$613,D$3),"")</f>
        <v>0.86190818261077262</v>
      </c>
      <c r="E8" s="15">
        <f>IFERROR(AVERAGEIFS(Yield!$J$4:$J$613,Yield!$E$4:$E$613,$A8,Yield!$C$4:$C$613,$B8,Yield!$K$4:$K$613,E$3),"")</f>
        <v>0.84949907332123309</v>
      </c>
      <c r="F8" s="15">
        <f>IFERROR(AVERAGEIFS(Yield!$J$4:$J$613,Yield!$E$4:$E$613,$A8,Yield!$C$4:$C$613,$B8,Yield!$K$4:$K$613,F$3),"")</f>
        <v>0.86943059048850813</v>
      </c>
      <c r="G8" s="15">
        <f>IFERROR(AVERAGEIFS(Yield!$J$4:$J$613,Yield!$E$4:$E$613,$A8,Yield!$C$4:$C$613,$B8,Yield!$K$4:$K$613,G$3),"")</f>
        <v>0.84693374420770473</v>
      </c>
      <c r="H8" s="15">
        <f>IFERROR(AVERAGEIFS(Yield!$J$4:$J$613,Yield!$E$4:$E$613,$A8,Yield!$C$4:$C$613,$B8,Yield!$K$4:$K$613,H$3),"")</f>
        <v>0.86788528206744409</v>
      </c>
      <c r="I8" s="15">
        <f>IFERROR(AVERAGEIFS(Yield!$J$4:$J$613,Yield!$E$4:$E$613,$A8,Yield!$C$4:$C$613,$B8,Yield!$K$4:$K$613,I$3),"")</f>
        <v>0.86416251437332303</v>
      </c>
      <c r="J8" s="15">
        <f>IFERROR(AVERAGEIFS(Yield!$J$4:$J$613,Yield!$E$4:$E$613,$A8,Yield!$C$4:$C$613,$B8,Yield!$K$4:$K$613,J$3),"")</f>
        <v>0.85655567163396329</v>
      </c>
      <c r="K8" s="15">
        <f>IFERROR(AVERAGEIFS(Yield!$J$4:$J$613,Yield!$E$4:$E$613,$A8,Yield!$C$4:$C$613,$B8,Yield!$K$4:$K$613,K$3),"")</f>
        <v>0.87398663518626019</v>
      </c>
      <c r="L8" s="15">
        <f>IFERROR(AVERAGEIFS(Yield!$J$4:$J$613,Yield!$E$4:$E$613,$A8,Yield!$C$4:$C$613,$B8,Yield!$K$4:$K$613,L$3),"")</f>
        <v>0.87450487515441822</v>
      </c>
      <c r="M8" s="15">
        <f>IFERROR(AVERAGEIFS(Yield!$J$4:$J$613,Yield!$E$4:$E$613,$A8,Yield!$C$4:$C$613,$B8,Yield!$K$4:$K$613,M$3),"")</f>
        <v>0.86717203955035238</v>
      </c>
      <c r="N8" s="15">
        <f>IFERROR(AVERAGEIFS(Yield!$J$4:$J$613,Yield!$E$4:$E$613,$A8,Yield!$C$4:$C$613,$B8,Yield!$K$4:$K$613,N$3),"")</f>
        <v>0.85180912041612566</v>
      </c>
    </row>
    <row r="9" spans="1:14" x14ac:dyDescent="0.3">
      <c r="A9" t="s">
        <v>4851</v>
      </c>
      <c r="B9" t="s">
        <v>4827</v>
      </c>
      <c r="C9" s="15">
        <f>IFERROR(AVERAGEIFS(Yield!$J$4:$J$613,Yield!$E$4:$E$613,$A9,Yield!$C$4:$C$613,$B9,Yield!$K$4:$K$613,C$3),"")</f>
        <v>0.86893298296373145</v>
      </c>
      <c r="D9" s="15">
        <f>IFERROR(AVERAGEIFS(Yield!$J$4:$J$613,Yield!$E$4:$E$613,$A9,Yield!$C$4:$C$613,$B9,Yield!$K$4:$K$613,D$3),"")</f>
        <v>0.85585176905894345</v>
      </c>
      <c r="E9" s="15" t="str">
        <f>IFERROR(AVERAGEIFS(Yield!$J$4:$J$613,Yield!$E$4:$E$613,$A9,Yield!$C$4:$C$613,$B9,Yield!$K$4:$K$613,E$3),"")</f>
        <v/>
      </c>
      <c r="F9" s="15">
        <f>IFERROR(AVERAGEIFS(Yield!$J$4:$J$613,Yield!$E$4:$E$613,$A9,Yield!$C$4:$C$613,$B9,Yield!$K$4:$K$613,F$3),"")</f>
        <v>0.85648729945541646</v>
      </c>
      <c r="G9" s="15">
        <f>IFERROR(AVERAGEIFS(Yield!$J$4:$J$613,Yield!$E$4:$E$613,$A9,Yield!$C$4:$C$613,$B9,Yield!$K$4:$K$613,G$3),"")</f>
        <v>0.8702993806591458</v>
      </c>
      <c r="H9" s="15">
        <f>IFERROR(AVERAGEIFS(Yield!$J$4:$J$613,Yield!$E$4:$E$613,$A9,Yield!$C$4:$C$613,$B9,Yield!$K$4:$K$613,H$3),"")</f>
        <v>0.86160102542853312</v>
      </c>
      <c r="I9" s="15">
        <f>IFERROR(AVERAGEIFS(Yield!$J$4:$J$613,Yield!$E$4:$E$613,$A9,Yield!$C$4:$C$613,$B9,Yield!$K$4:$K$613,I$3),"")</f>
        <v>0.85886418523600994</v>
      </c>
      <c r="J9" s="15" t="str">
        <f>IFERROR(AVERAGEIFS(Yield!$J$4:$J$613,Yield!$E$4:$E$613,$A9,Yield!$C$4:$C$613,$B9,Yield!$K$4:$K$613,J$3),"")</f>
        <v/>
      </c>
      <c r="K9" s="15">
        <f>IFERROR(AVERAGEIFS(Yield!$J$4:$J$613,Yield!$E$4:$E$613,$A9,Yield!$C$4:$C$613,$B9,Yield!$K$4:$K$613,K$3),"")</f>
        <v>0.85707994579945801</v>
      </c>
      <c r="L9" s="15">
        <f>IFERROR(AVERAGEIFS(Yield!$J$4:$J$613,Yield!$E$4:$E$613,$A9,Yield!$C$4:$C$613,$B9,Yield!$K$4:$K$613,L$3),"")</f>
        <v>0.8595623060362646</v>
      </c>
      <c r="M9" s="15">
        <f>IFERROR(AVERAGEIFS(Yield!$J$4:$J$613,Yield!$E$4:$E$613,$A9,Yield!$C$4:$C$613,$B9,Yield!$K$4:$K$613,M$3),"")</f>
        <v>0.86676550742759106</v>
      </c>
      <c r="N9" s="15">
        <f>IFERROR(AVERAGEIFS(Yield!$J$4:$J$613,Yield!$E$4:$E$613,$A9,Yield!$C$4:$C$613,$B9,Yield!$K$4:$K$613,N$3),"")</f>
        <v>0.87473300290743849</v>
      </c>
    </row>
    <row r="10" spans="1:14" x14ac:dyDescent="0.3">
      <c r="A10" t="s">
        <v>4868</v>
      </c>
      <c r="B10" t="s">
        <v>4823</v>
      </c>
      <c r="C10" s="15">
        <f>IFERROR(AVERAGEIFS(Yield!$J$4:$J$613,Yield!$E$4:$E$613,$A10,Yield!$C$4:$C$613,$B10,Yield!$K$4:$K$613,C$3),"")</f>
        <v>0.84827918944998393</v>
      </c>
      <c r="D10" s="15">
        <f>IFERROR(AVERAGEIFS(Yield!$J$4:$J$613,Yield!$E$4:$E$613,$A10,Yield!$C$4:$C$613,$B10,Yield!$K$4:$K$613,D$3),"")</f>
        <v>0.8568870067791774</v>
      </c>
      <c r="E10" s="15">
        <f>IFERROR(AVERAGEIFS(Yield!$J$4:$J$613,Yield!$E$4:$E$613,$A10,Yield!$C$4:$C$613,$B10,Yield!$K$4:$K$613,E$3),"")</f>
        <v>0.86650906665948146</v>
      </c>
      <c r="F10" s="15">
        <f>IFERROR(AVERAGEIFS(Yield!$J$4:$J$613,Yield!$E$4:$E$613,$A10,Yield!$C$4:$C$613,$B10,Yield!$K$4:$K$613,F$3),"")</f>
        <v>0.85411462160176344</v>
      </c>
      <c r="G10" s="15">
        <f>IFERROR(AVERAGEIFS(Yield!$J$4:$J$613,Yield!$E$4:$E$613,$A10,Yield!$C$4:$C$613,$B10,Yield!$K$4:$K$613,G$3),"")</f>
        <v>0.85928315095398433</v>
      </c>
      <c r="H10" s="15" t="str">
        <f>IFERROR(AVERAGEIFS(Yield!$J$4:$J$613,Yield!$E$4:$E$613,$A10,Yield!$C$4:$C$613,$B10,Yield!$K$4:$K$613,H$3),"")</f>
        <v/>
      </c>
      <c r="I10" s="15">
        <f>IFERROR(AVERAGEIFS(Yield!$J$4:$J$613,Yield!$E$4:$E$613,$A10,Yield!$C$4:$C$613,$B10,Yield!$K$4:$K$613,I$3),"")</f>
        <v>0.87311535037667787</v>
      </c>
      <c r="J10" s="15">
        <f>IFERROR(AVERAGEIFS(Yield!$J$4:$J$613,Yield!$E$4:$E$613,$A10,Yield!$C$4:$C$613,$B10,Yield!$K$4:$K$613,J$3),"")</f>
        <v>0.84690638160025922</v>
      </c>
      <c r="K10" s="15">
        <f>IFERROR(AVERAGEIFS(Yield!$J$4:$J$613,Yield!$E$4:$E$613,$A10,Yield!$C$4:$C$613,$B10,Yield!$K$4:$K$613,K$3),"")</f>
        <v>0.86600384673360453</v>
      </c>
      <c r="L10" s="15">
        <f>IFERROR(AVERAGEIFS(Yield!$J$4:$J$613,Yield!$E$4:$E$613,$A10,Yield!$C$4:$C$613,$B10,Yield!$K$4:$K$613,L$3),"")</f>
        <v>0.86099185635206021</v>
      </c>
      <c r="M10" s="15">
        <f>IFERROR(AVERAGEIFS(Yield!$J$4:$J$613,Yield!$E$4:$E$613,$A10,Yield!$C$4:$C$613,$B10,Yield!$K$4:$K$613,M$3),"")</f>
        <v>0.84733303451367104</v>
      </c>
      <c r="N10" s="15">
        <f>IFERROR(AVERAGEIFS(Yield!$J$4:$J$613,Yield!$E$4:$E$613,$A10,Yield!$C$4:$C$613,$B10,Yield!$K$4:$K$613,N$3),"")</f>
        <v>0.86524921630094043</v>
      </c>
    </row>
    <row r="11" spans="1:14" x14ac:dyDescent="0.3">
      <c r="A11" t="s">
        <v>4868</v>
      </c>
      <c r="B11" t="s">
        <v>4827</v>
      </c>
      <c r="C11" s="15">
        <f>IFERROR(AVERAGEIFS(Yield!$J$4:$J$613,Yield!$E$4:$E$613,$A11,Yield!$C$4:$C$613,$B11,Yield!$K$4:$K$613,C$3),"")</f>
        <v>0.85297490477654536</v>
      </c>
      <c r="D11" s="15">
        <f>IFERROR(AVERAGEIFS(Yield!$J$4:$J$613,Yield!$E$4:$E$613,$A11,Yield!$C$4:$C$613,$B11,Yield!$K$4:$K$613,D$3),"")</f>
        <v>0.86062129920995012</v>
      </c>
      <c r="E11" s="15">
        <f>IFERROR(AVERAGEIFS(Yield!$J$4:$J$613,Yield!$E$4:$E$613,$A11,Yield!$C$4:$C$613,$B11,Yield!$K$4:$K$613,E$3),"")</f>
        <v>0.85523743016759779</v>
      </c>
      <c r="F11" s="15">
        <f>IFERROR(AVERAGEIFS(Yield!$J$4:$J$613,Yield!$E$4:$E$613,$A11,Yield!$C$4:$C$613,$B11,Yield!$K$4:$K$613,F$3),"")</f>
        <v>0.85660572731592932</v>
      </c>
      <c r="G11" s="15">
        <f>IFERROR(AVERAGEIFS(Yield!$J$4:$J$613,Yield!$E$4:$E$613,$A11,Yield!$C$4:$C$613,$B11,Yield!$K$4:$K$613,G$3),"")</f>
        <v>0.86234597788270406</v>
      </c>
      <c r="H11" s="15">
        <f>IFERROR(AVERAGEIFS(Yield!$J$4:$J$613,Yield!$E$4:$E$613,$A11,Yield!$C$4:$C$613,$B11,Yield!$K$4:$K$613,H$3),"")</f>
        <v>0.92350707176002766</v>
      </c>
      <c r="I11" s="15">
        <f>IFERROR(AVERAGEIFS(Yield!$J$4:$J$613,Yield!$E$4:$E$613,$A11,Yield!$C$4:$C$613,$B11,Yield!$K$4:$K$613,I$3),"")</f>
        <v>0.87745567722922091</v>
      </c>
      <c r="J11" s="15">
        <f>IFERROR(AVERAGEIFS(Yield!$J$4:$J$613,Yield!$E$4:$E$613,$A11,Yield!$C$4:$C$613,$B11,Yield!$K$4:$K$613,J$3),"")</f>
        <v>0.8600847428163898</v>
      </c>
      <c r="K11" s="15">
        <f>IFERROR(AVERAGEIFS(Yield!$J$4:$J$613,Yield!$E$4:$E$613,$A11,Yield!$C$4:$C$613,$B11,Yield!$K$4:$K$613,K$3),"")</f>
        <v>0.87191346512495338</v>
      </c>
      <c r="L11" s="15">
        <f>IFERROR(AVERAGEIFS(Yield!$J$4:$J$613,Yield!$E$4:$E$613,$A11,Yield!$C$4:$C$613,$B11,Yield!$K$4:$K$613,L$3),"")</f>
        <v>0.86949586614999608</v>
      </c>
      <c r="M11" s="15">
        <f>IFERROR(AVERAGEIFS(Yield!$J$4:$J$613,Yield!$E$4:$E$613,$A11,Yield!$C$4:$C$613,$B11,Yield!$K$4:$K$613,M$3),"")</f>
        <v>0.86560050172467862</v>
      </c>
      <c r="N11" s="15" t="str">
        <f>IFERROR(AVERAGEIFS(Yield!$J$4:$J$613,Yield!$E$4:$E$613,$A11,Yield!$C$4:$C$613,$B11,Yield!$K$4:$K$613,N$3),"")</f>
        <v/>
      </c>
    </row>
    <row r="12" spans="1:14" x14ac:dyDescent="0.3">
      <c r="A12" t="s">
        <v>4831</v>
      </c>
      <c r="B12" t="s">
        <v>4823</v>
      </c>
      <c r="C12" s="15">
        <f>IFERROR(AVERAGEIFS(Yield!$J$4:$J$613,Yield!$E$4:$E$613,$A12,Yield!$C$4:$C$613,$B12,Yield!$K$4:$K$613,C$3),"")</f>
        <v>0.86750209601909356</v>
      </c>
      <c r="D12" s="15">
        <f>IFERROR(AVERAGEIFS(Yield!$J$4:$J$613,Yield!$E$4:$E$613,$A12,Yield!$C$4:$C$613,$B12,Yield!$K$4:$K$613,D$3),"")</f>
        <v>0.86168719211822653</v>
      </c>
      <c r="E12" s="15">
        <f>IFERROR(AVERAGEIFS(Yield!$J$4:$J$613,Yield!$E$4:$E$613,$A12,Yield!$C$4:$C$613,$B12,Yield!$K$4:$K$613,E$3),"")</f>
        <v>0.85871941987933431</v>
      </c>
      <c r="F12" s="15">
        <f>IFERROR(AVERAGEIFS(Yield!$J$4:$J$613,Yield!$E$4:$E$613,$A12,Yield!$C$4:$C$613,$B12,Yield!$K$4:$K$613,F$3),"")</f>
        <v>0.86495293549718655</v>
      </c>
      <c r="G12" s="15">
        <f>IFERROR(AVERAGEIFS(Yield!$J$4:$J$613,Yield!$E$4:$E$613,$A12,Yield!$C$4:$C$613,$B12,Yield!$K$4:$K$613,G$3),"")</f>
        <v>0.87094887529878262</v>
      </c>
      <c r="H12" s="15">
        <f>IFERROR(AVERAGEIFS(Yield!$J$4:$J$613,Yield!$E$4:$E$613,$A12,Yield!$C$4:$C$613,$B12,Yield!$K$4:$K$613,H$3),"")</f>
        <v>0.87651888341543505</v>
      </c>
      <c r="I12" s="15">
        <f>IFERROR(AVERAGEIFS(Yield!$J$4:$J$613,Yield!$E$4:$E$613,$A12,Yield!$C$4:$C$613,$B12,Yield!$K$4:$K$613,I$3),"")</f>
        <v>0.86574773817040152</v>
      </c>
      <c r="J12" s="15">
        <f>IFERROR(AVERAGEIFS(Yield!$J$4:$J$613,Yield!$E$4:$E$613,$A12,Yield!$C$4:$C$613,$B12,Yield!$K$4:$K$613,J$3),"")</f>
        <v>0.86599401298591761</v>
      </c>
      <c r="K12" s="15">
        <f>IFERROR(AVERAGEIFS(Yield!$J$4:$J$613,Yield!$E$4:$E$613,$A12,Yield!$C$4:$C$613,$B12,Yield!$K$4:$K$613,K$3),"")</f>
        <v>0.86317600786627335</v>
      </c>
      <c r="L12" s="15">
        <f>IFERROR(AVERAGEIFS(Yield!$J$4:$J$613,Yield!$E$4:$E$613,$A12,Yield!$C$4:$C$613,$B12,Yield!$K$4:$K$613,L$3),"")</f>
        <v>0.86498921290182351</v>
      </c>
      <c r="M12" s="15">
        <f>IFERROR(AVERAGEIFS(Yield!$J$4:$J$613,Yield!$E$4:$E$613,$A12,Yield!$C$4:$C$613,$B12,Yield!$K$4:$K$613,M$3),"")</f>
        <v>0.8717960703365214</v>
      </c>
      <c r="N12" s="15">
        <f>IFERROR(AVERAGEIFS(Yield!$J$4:$J$613,Yield!$E$4:$E$613,$A12,Yield!$C$4:$C$613,$B12,Yield!$K$4:$K$613,N$3),"")</f>
        <v>0.86451353893629579</v>
      </c>
    </row>
    <row r="13" spans="1:14" x14ac:dyDescent="0.3">
      <c r="A13" t="s">
        <v>4831</v>
      </c>
      <c r="B13" t="s">
        <v>4827</v>
      </c>
      <c r="C13" s="15" t="str">
        <f>IFERROR(AVERAGEIFS(Yield!$J$4:$J$613,Yield!$E$4:$E$613,$A13,Yield!$C$4:$C$613,$B13,Yield!$K$4:$K$613,C$3),"")</f>
        <v/>
      </c>
      <c r="D13" s="15">
        <f>IFERROR(AVERAGEIFS(Yield!$J$4:$J$613,Yield!$E$4:$E$613,$A13,Yield!$C$4:$C$613,$B13,Yield!$K$4:$K$613,D$3),"")</f>
        <v>0.8566922892145088</v>
      </c>
      <c r="E13" s="15">
        <f>IFERROR(AVERAGEIFS(Yield!$J$4:$J$613,Yield!$E$4:$E$613,$A13,Yield!$C$4:$C$613,$B13,Yield!$K$4:$K$613,E$3),"")</f>
        <v>0.86088356067006788</v>
      </c>
      <c r="F13" s="15">
        <f>IFERROR(AVERAGEIFS(Yield!$J$4:$J$613,Yield!$E$4:$E$613,$A13,Yield!$C$4:$C$613,$B13,Yield!$K$4:$K$613,F$3),"")</f>
        <v>0.86310617492159303</v>
      </c>
      <c r="G13" s="15">
        <f>IFERROR(AVERAGEIFS(Yield!$J$4:$J$613,Yield!$E$4:$E$613,$A13,Yield!$C$4:$C$613,$B13,Yield!$K$4:$K$613,G$3),"")</f>
        <v>0.88129056891943491</v>
      </c>
      <c r="H13" s="15">
        <f>IFERROR(AVERAGEIFS(Yield!$J$4:$J$613,Yield!$E$4:$E$613,$A13,Yield!$C$4:$C$613,$B13,Yield!$K$4:$K$613,H$3),"")</f>
        <v>0.8626038647771439</v>
      </c>
      <c r="I13" s="15">
        <f>IFERROR(AVERAGEIFS(Yield!$J$4:$J$613,Yield!$E$4:$E$613,$A13,Yield!$C$4:$C$613,$B13,Yield!$K$4:$K$613,I$3),"")</f>
        <v>0.87370195845514953</v>
      </c>
      <c r="J13" s="15">
        <f>IFERROR(AVERAGEIFS(Yield!$J$4:$J$613,Yield!$E$4:$E$613,$A13,Yield!$C$4:$C$613,$B13,Yield!$K$4:$K$613,J$3),"")</f>
        <v>0.86667364693598081</v>
      </c>
      <c r="K13" s="15">
        <f>IFERROR(AVERAGEIFS(Yield!$J$4:$J$613,Yield!$E$4:$E$613,$A13,Yield!$C$4:$C$613,$B13,Yield!$K$4:$K$613,K$3),"")</f>
        <v>0.85477661517502601</v>
      </c>
      <c r="L13" s="15">
        <f>IFERROR(AVERAGEIFS(Yield!$J$4:$J$613,Yield!$E$4:$E$613,$A13,Yield!$C$4:$C$613,$B13,Yield!$K$4:$K$613,L$3),"")</f>
        <v>0.8650903764094422</v>
      </c>
      <c r="M13" s="15">
        <f>IFERROR(AVERAGEIFS(Yield!$J$4:$J$613,Yield!$E$4:$E$613,$A13,Yield!$C$4:$C$613,$B13,Yield!$K$4:$K$613,M$3),"")</f>
        <v>0.85740936146819691</v>
      </c>
      <c r="N13" s="15">
        <f>IFERROR(AVERAGEIFS(Yield!$J$4:$J$613,Yield!$E$4:$E$613,$A13,Yield!$C$4:$C$613,$B13,Yield!$K$4:$K$613,N$3),"")</f>
        <v>0.86297221143112846</v>
      </c>
    </row>
    <row r="14" spans="1:14" x14ac:dyDescent="0.3">
      <c r="A14" t="s">
        <v>4841</v>
      </c>
      <c r="B14" t="s">
        <v>4823</v>
      </c>
      <c r="C14" s="15">
        <f>IFERROR(AVERAGEIFS(Yield!$J$4:$J$613,Yield!$E$4:$E$613,$A14,Yield!$C$4:$C$613,$B14,Yield!$K$4:$K$613,C$3),"")</f>
        <v>0.86113003095975238</v>
      </c>
      <c r="D14" s="15">
        <f>IFERROR(AVERAGEIFS(Yield!$J$4:$J$613,Yield!$E$4:$E$613,$A14,Yield!$C$4:$C$613,$B14,Yield!$K$4:$K$613,D$3),"")</f>
        <v>0.86837745126343069</v>
      </c>
      <c r="E14" s="15">
        <f>IFERROR(AVERAGEIFS(Yield!$J$4:$J$613,Yield!$E$4:$E$613,$A14,Yield!$C$4:$C$613,$B14,Yield!$K$4:$K$613,E$3),"")</f>
        <v>0.8544611082240261</v>
      </c>
      <c r="F14" s="15" t="str">
        <f>IFERROR(AVERAGEIFS(Yield!$J$4:$J$613,Yield!$E$4:$E$613,$A14,Yield!$C$4:$C$613,$B14,Yield!$K$4:$K$613,F$3),"")</f>
        <v/>
      </c>
      <c r="G14" s="15">
        <f>IFERROR(AVERAGEIFS(Yield!$J$4:$J$613,Yield!$E$4:$E$613,$A14,Yield!$C$4:$C$613,$B14,Yield!$K$4:$K$613,G$3),"")</f>
        <v>0.8846425136261622</v>
      </c>
      <c r="H14" s="15">
        <f>IFERROR(AVERAGEIFS(Yield!$J$4:$J$613,Yield!$E$4:$E$613,$A14,Yield!$C$4:$C$613,$B14,Yield!$K$4:$K$613,H$3),"")</f>
        <v>0.85789200415368638</v>
      </c>
      <c r="I14" s="15" t="str">
        <f>IFERROR(AVERAGEIFS(Yield!$J$4:$J$613,Yield!$E$4:$E$613,$A14,Yield!$C$4:$C$613,$B14,Yield!$K$4:$K$613,I$3),"")</f>
        <v/>
      </c>
      <c r="J14" s="15">
        <f>IFERROR(AVERAGEIFS(Yield!$J$4:$J$613,Yield!$E$4:$E$613,$A14,Yield!$C$4:$C$613,$B14,Yield!$K$4:$K$613,J$3),"")</f>
        <v>0.8464964964964965</v>
      </c>
      <c r="K14" s="15">
        <f>IFERROR(AVERAGEIFS(Yield!$J$4:$J$613,Yield!$E$4:$E$613,$A14,Yield!$C$4:$C$613,$B14,Yield!$K$4:$K$613,K$3),"")</f>
        <v>0.86314043700876619</v>
      </c>
      <c r="L14" s="15">
        <f>IFERROR(AVERAGEIFS(Yield!$J$4:$J$613,Yield!$E$4:$E$613,$A14,Yield!$C$4:$C$613,$B14,Yield!$K$4:$K$613,L$3),"")</f>
        <v>0.87079302391794278</v>
      </c>
      <c r="M14" s="15">
        <f>IFERROR(AVERAGEIFS(Yield!$J$4:$J$613,Yield!$E$4:$E$613,$A14,Yield!$C$4:$C$613,$B14,Yield!$K$4:$K$613,M$3),"")</f>
        <v>0.85949172358633597</v>
      </c>
      <c r="N14" s="15">
        <f>IFERROR(AVERAGEIFS(Yield!$J$4:$J$613,Yield!$E$4:$E$613,$A14,Yield!$C$4:$C$613,$B14,Yield!$K$4:$K$613,N$3),"")</f>
        <v>0.8769603504350677</v>
      </c>
    </row>
    <row r="15" spans="1:14" x14ac:dyDescent="0.3">
      <c r="A15" t="s">
        <v>4841</v>
      </c>
      <c r="B15" t="s">
        <v>4827</v>
      </c>
      <c r="C15" s="15">
        <f>IFERROR(AVERAGEIFS(Yield!$J$4:$J$613,Yield!$E$4:$E$613,$A15,Yield!$C$4:$C$613,$B15,Yield!$K$4:$K$613,C$3),"")</f>
        <v>0.87722301474084641</v>
      </c>
      <c r="D15" s="15">
        <f>IFERROR(AVERAGEIFS(Yield!$J$4:$J$613,Yield!$E$4:$E$613,$A15,Yield!$C$4:$C$613,$B15,Yield!$K$4:$K$613,D$3),"")</f>
        <v>0.86556958111587401</v>
      </c>
      <c r="E15" s="15">
        <f>IFERROR(AVERAGEIFS(Yield!$J$4:$J$613,Yield!$E$4:$E$613,$A15,Yield!$C$4:$C$613,$B15,Yield!$K$4:$K$613,E$3),"")</f>
        <v>0.8620546287479941</v>
      </c>
      <c r="F15" s="15">
        <f>IFERROR(AVERAGEIFS(Yield!$J$4:$J$613,Yield!$E$4:$E$613,$A15,Yield!$C$4:$C$613,$B15,Yield!$K$4:$K$613,F$3),"")</f>
        <v>0.85393031320012391</v>
      </c>
      <c r="G15" s="15">
        <f>IFERROR(AVERAGEIFS(Yield!$J$4:$J$613,Yield!$E$4:$E$613,$A15,Yield!$C$4:$C$613,$B15,Yield!$K$4:$K$613,G$3),"")</f>
        <v>0.86756613756613754</v>
      </c>
      <c r="H15" s="15">
        <f>IFERROR(AVERAGEIFS(Yield!$J$4:$J$613,Yield!$E$4:$E$613,$A15,Yield!$C$4:$C$613,$B15,Yield!$K$4:$K$613,H$3),"")</f>
        <v>0.87150762205793875</v>
      </c>
      <c r="I15" s="15">
        <f>IFERROR(AVERAGEIFS(Yield!$J$4:$J$613,Yield!$E$4:$E$613,$A15,Yield!$C$4:$C$613,$B15,Yield!$K$4:$K$613,I$3),"")</f>
        <v>0.85711437845839289</v>
      </c>
      <c r="J15" s="15">
        <f>IFERROR(AVERAGEIFS(Yield!$J$4:$J$613,Yield!$E$4:$E$613,$A15,Yield!$C$4:$C$613,$B15,Yield!$K$4:$K$613,J$3),"")</f>
        <v>0.87329078873435273</v>
      </c>
      <c r="K15" s="15">
        <f>IFERROR(AVERAGEIFS(Yield!$J$4:$J$613,Yield!$E$4:$E$613,$A15,Yield!$C$4:$C$613,$B15,Yield!$K$4:$K$613,K$3),"")</f>
        <v>0.85859195890841455</v>
      </c>
      <c r="L15" s="15" t="str">
        <f>IFERROR(AVERAGEIFS(Yield!$J$4:$J$613,Yield!$E$4:$E$613,$A15,Yield!$C$4:$C$613,$B15,Yield!$K$4:$K$613,L$3),"")</f>
        <v/>
      </c>
      <c r="M15" s="15">
        <f>IFERROR(AVERAGEIFS(Yield!$J$4:$J$613,Yield!$E$4:$E$613,$A15,Yield!$C$4:$C$613,$B15,Yield!$K$4:$K$613,M$3),"")</f>
        <v>0.86074509812047828</v>
      </c>
      <c r="N15" s="15">
        <f>IFERROR(AVERAGEIFS(Yield!$J$4:$J$613,Yield!$E$4:$E$613,$A15,Yield!$C$4:$C$613,$B15,Yield!$K$4:$K$613,N$3),"")</f>
        <v>0.87201985131384274</v>
      </c>
    </row>
    <row r="16" spans="1:14" x14ac:dyDescent="0.3">
      <c r="A16" t="s">
        <v>4845</v>
      </c>
      <c r="B16" t="s">
        <v>4823</v>
      </c>
      <c r="C16" s="15">
        <f>IFERROR(AVERAGEIFS(Yield!$J$4:$J$613,Yield!$E$4:$E$613,$A16,Yield!$C$4:$C$613,$B16,Yield!$K$4:$K$613,C$3),"")</f>
        <v>0.86401343584464596</v>
      </c>
      <c r="D16" s="15">
        <f>IFERROR(AVERAGEIFS(Yield!$J$4:$J$613,Yield!$E$4:$E$613,$A16,Yield!$C$4:$C$613,$B16,Yield!$K$4:$K$613,D$3),"")</f>
        <v>0.87815919276688259</v>
      </c>
      <c r="E16" s="15">
        <f>IFERROR(AVERAGEIFS(Yield!$J$4:$J$613,Yield!$E$4:$E$613,$A16,Yield!$C$4:$C$613,$B16,Yield!$K$4:$K$613,E$3),"")</f>
        <v>0.86847300082773549</v>
      </c>
      <c r="F16" s="15">
        <f>IFERROR(AVERAGEIFS(Yield!$J$4:$J$613,Yield!$E$4:$E$613,$A16,Yield!$C$4:$C$613,$B16,Yield!$K$4:$K$613,F$3),"")</f>
        <v>0.86003079012440697</v>
      </c>
      <c r="G16" s="15">
        <f>IFERROR(AVERAGEIFS(Yield!$J$4:$J$613,Yield!$E$4:$E$613,$A16,Yield!$C$4:$C$613,$B16,Yield!$K$4:$K$613,G$3),"")</f>
        <v>0.86638043622757854</v>
      </c>
      <c r="H16" s="15">
        <f>IFERROR(AVERAGEIFS(Yield!$J$4:$J$613,Yield!$E$4:$E$613,$A16,Yield!$C$4:$C$613,$B16,Yield!$K$4:$K$613,H$3),"")</f>
        <v>0.86918346537950186</v>
      </c>
      <c r="I16" s="15">
        <f>IFERROR(AVERAGEIFS(Yield!$J$4:$J$613,Yield!$E$4:$E$613,$A16,Yield!$C$4:$C$613,$B16,Yield!$K$4:$K$613,I$3),"")</f>
        <v>0.87374360863551059</v>
      </c>
      <c r="J16" s="15">
        <f>IFERROR(AVERAGEIFS(Yield!$J$4:$J$613,Yield!$E$4:$E$613,$A16,Yield!$C$4:$C$613,$B16,Yield!$K$4:$K$613,J$3),"")</f>
        <v>0.8634342952982752</v>
      </c>
      <c r="K16" s="15">
        <f>IFERROR(AVERAGEIFS(Yield!$J$4:$J$613,Yield!$E$4:$E$613,$A16,Yield!$C$4:$C$613,$B16,Yield!$K$4:$K$613,K$3),"")</f>
        <v>0.8621849608333787</v>
      </c>
      <c r="L16" s="15">
        <f>IFERROR(AVERAGEIFS(Yield!$J$4:$J$613,Yield!$E$4:$E$613,$A16,Yield!$C$4:$C$613,$B16,Yield!$K$4:$K$613,L$3),"")</f>
        <v>0.87185596344297223</v>
      </c>
      <c r="M16" s="15">
        <f>IFERROR(AVERAGEIFS(Yield!$J$4:$J$613,Yield!$E$4:$E$613,$A16,Yield!$C$4:$C$613,$B16,Yield!$K$4:$K$613,M$3),"")</f>
        <v>0.87234358949256219</v>
      </c>
      <c r="N16" s="15" t="str">
        <f>IFERROR(AVERAGEIFS(Yield!$J$4:$J$613,Yield!$E$4:$E$613,$A16,Yield!$C$4:$C$613,$B16,Yield!$K$4:$K$613,N$3),"")</f>
        <v/>
      </c>
    </row>
    <row r="17" spans="1:14" x14ac:dyDescent="0.3">
      <c r="A17" t="s">
        <v>4845</v>
      </c>
      <c r="B17" t="s">
        <v>4827</v>
      </c>
      <c r="C17" s="15">
        <f>IFERROR(AVERAGEIFS(Yield!$J$4:$J$613,Yield!$E$4:$E$613,$A17,Yield!$C$4:$C$613,$B17,Yield!$K$4:$K$613,C$3),"")</f>
        <v>0.86680042976858651</v>
      </c>
      <c r="D17" s="15">
        <f>IFERROR(AVERAGEIFS(Yield!$J$4:$J$613,Yield!$E$4:$E$613,$A17,Yield!$C$4:$C$613,$B17,Yield!$K$4:$K$613,D$3),"")</f>
        <v>0.87269599243658469</v>
      </c>
      <c r="E17" s="15">
        <f>IFERROR(AVERAGEIFS(Yield!$J$4:$J$613,Yield!$E$4:$E$613,$A17,Yield!$C$4:$C$613,$B17,Yield!$K$4:$K$613,E$3),"")</f>
        <v>0.87553369764615396</v>
      </c>
      <c r="F17" s="15">
        <f>IFERROR(AVERAGEIFS(Yield!$J$4:$J$613,Yield!$E$4:$E$613,$A17,Yield!$C$4:$C$613,$B17,Yield!$K$4:$K$613,F$3),"")</f>
        <v>0.85746707726880977</v>
      </c>
      <c r="G17" s="15">
        <f>IFERROR(AVERAGEIFS(Yield!$J$4:$J$613,Yield!$E$4:$E$613,$A17,Yield!$C$4:$C$613,$B17,Yield!$K$4:$K$613,G$3),"")</f>
        <v>0.88406034765496888</v>
      </c>
      <c r="H17" s="15">
        <f>IFERROR(AVERAGEIFS(Yield!$J$4:$J$613,Yield!$E$4:$E$613,$A17,Yield!$C$4:$C$613,$B17,Yield!$K$4:$K$613,H$3),"")</f>
        <v>0.84916275954454112</v>
      </c>
      <c r="I17" s="15">
        <f>IFERROR(AVERAGEIFS(Yield!$J$4:$J$613,Yield!$E$4:$E$613,$A17,Yield!$C$4:$C$613,$B17,Yield!$K$4:$K$613,I$3),"")</f>
        <v>0.86687995020500253</v>
      </c>
      <c r="J17" s="15">
        <f>IFERROR(AVERAGEIFS(Yield!$J$4:$J$613,Yield!$E$4:$E$613,$A17,Yield!$C$4:$C$613,$B17,Yield!$K$4:$K$613,J$3),"")</f>
        <v>0.77734654872354558</v>
      </c>
      <c r="K17" s="15">
        <f>IFERROR(AVERAGEIFS(Yield!$J$4:$J$613,Yield!$E$4:$E$613,$A17,Yield!$C$4:$C$613,$B17,Yield!$K$4:$K$613,K$3),"")</f>
        <v>0.77386282263256889</v>
      </c>
      <c r="L17" s="15">
        <f>IFERROR(AVERAGEIFS(Yield!$J$4:$J$613,Yield!$E$4:$E$613,$A17,Yield!$C$4:$C$613,$B17,Yield!$K$4:$K$613,L$3),"")</f>
        <v>0.864791767471211</v>
      </c>
      <c r="M17" s="15">
        <f>IFERROR(AVERAGEIFS(Yield!$J$4:$J$613,Yield!$E$4:$E$613,$A17,Yield!$C$4:$C$613,$B17,Yield!$K$4:$K$613,M$3),"")</f>
        <v>0.87011596938794089</v>
      </c>
      <c r="N17" s="15">
        <f>IFERROR(AVERAGEIFS(Yield!$J$4:$J$613,Yield!$E$4:$E$613,$A17,Yield!$C$4:$C$613,$B17,Yield!$K$4:$K$613,N$3),"")</f>
        <v>0.86285153092943878</v>
      </c>
    </row>
    <row r="18" spans="1:14" x14ac:dyDescent="0.3">
      <c r="A18" t="s">
        <v>4838</v>
      </c>
      <c r="B18" t="s">
        <v>4823</v>
      </c>
      <c r="C18" s="15">
        <f>IFERROR(AVERAGEIFS(Yield!$J$4:$J$613,Yield!$E$4:$E$613,$A18,Yield!$C$4:$C$613,$B18,Yield!$K$4:$K$613,C$3),"")</f>
        <v>0.87012875822371649</v>
      </c>
      <c r="D18" s="15">
        <f>IFERROR(AVERAGEIFS(Yield!$J$4:$J$613,Yield!$E$4:$E$613,$A18,Yield!$C$4:$C$613,$B18,Yield!$K$4:$K$613,D$3),"")</f>
        <v>0.86027328031313011</v>
      </c>
      <c r="E18" s="15">
        <f>IFERROR(AVERAGEIFS(Yield!$J$4:$J$613,Yield!$E$4:$E$613,$A18,Yield!$C$4:$C$613,$B18,Yield!$K$4:$K$613,E$3),"")</f>
        <v>0.87724989027781486</v>
      </c>
      <c r="F18" s="15" t="str">
        <f>IFERROR(AVERAGEIFS(Yield!$J$4:$J$613,Yield!$E$4:$E$613,$A18,Yield!$C$4:$C$613,$B18,Yield!$K$4:$K$613,F$3),"")</f>
        <v/>
      </c>
      <c r="G18" s="15">
        <f>IFERROR(AVERAGEIFS(Yield!$J$4:$J$613,Yield!$E$4:$E$613,$A18,Yield!$C$4:$C$613,$B18,Yield!$K$4:$K$613,G$3),"")</f>
        <v>0.87778816261905612</v>
      </c>
      <c r="H18" s="15">
        <f>IFERROR(AVERAGEIFS(Yield!$J$4:$J$613,Yield!$E$4:$E$613,$A18,Yield!$C$4:$C$613,$B18,Yield!$K$4:$K$613,H$3),"")</f>
        <v>0.84950311587006899</v>
      </c>
      <c r="I18" s="15">
        <f>IFERROR(AVERAGEIFS(Yield!$J$4:$J$613,Yield!$E$4:$E$613,$A18,Yield!$C$4:$C$613,$B18,Yield!$K$4:$K$613,I$3),"")</f>
        <v>0.87300352218642574</v>
      </c>
      <c r="J18" s="15">
        <f>IFERROR(AVERAGEIFS(Yield!$J$4:$J$613,Yield!$E$4:$E$613,$A18,Yield!$C$4:$C$613,$B18,Yield!$K$4:$K$613,J$3),"")</f>
        <v>0.86532012211405773</v>
      </c>
      <c r="K18" s="15">
        <f>IFERROR(AVERAGEIFS(Yield!$J$4:$J$613,Yield!$E$4:$E$613,$A18,Yield!$C$4:$C$613,$B18,Yield!$K$4:$K$613,K$3),"")</f>
        <v>0.87810690001071889</v>
      </c>
      <c r="L18" s="15">
        <f>IFERROR(AVERAGEIFS(Yield!$J$4:$J$613,Yield!$E$4:$E$613,$A18,Yield!$C$4:$C$613,$B18,Yield!$K$4:$K$613,L$3),"")</f>
        <v>0.85838153058416544</v>
      </c>
      <c r="M18" s="15">
        <f>IFERROR(AVERAGEIFS(Yield!$J$4:$J$613,Yield!$E$4:$E$613,$A18,Yield!$C$4:$C$613,$B18,Yield!$K$4:$K$613,M$3),"")</f>
        <v>0.87133593660903619</v>
      </c>
      <c r="N18" s="15">
        <f>IFERROR(AVERAGEIFS(Yield!$J$4:$J$613,Yield!$E$4:$E$613,$A18,Yield!$C$4:$C$613,$B18,Yield!$K$4:$K$613,N$3),"")</f>
        <v>0.84934035142874453</v>
      </c>
    </row>
    <row r="19" spans="1:14" x14ac:dyDescent="0.3">
      <c r="A19" t="s">
        <v>4838</v>
      </c>
      <c r="B19" t="s">
        <v>4827</v>
      </c>
      <c r="C19" s="15">
        <f>IFERROR(AVERAGEIFS(Yield!$J$4:$J$613,Yield!$E$4:$E$613,$A19,Yield!$C$4:$C$613,$B19,Yield!$K$4:$K$613,C$3),"")</f>
        <v>0.86192882437523965</v>
      </c>
      <c r="D19" s="15">
        <f>IFERROR(AVERAGEIFS(Yield!$J$4:$J$613,Yield!$E$4:$E$613,$A19,Yield!$C$4:$C$613,$B19,Yield!$K$4:$K$613,D$3),"")</f>
        <v>0.86400858407350767</v>
      </c>
      <c r="E19" s="15">
        <f>IFERROR(AVERAGEIFS(Yield!$J$4:$J$613,Yield!$E$4:$E$613,$A19,Yield!$C$4:$C$613,$B19,Yield!$K$4:$K$613,E$3),"")</f>
        <v>0.85352505700981807</v>
      </c>
      <c r="F19" s="15">
        <f>IFERROR(AVERAGEIFS(Yield!$J$4:$J$613,Yield!$E$4:$E$613,$A19,Yield!$C$4:$C$613,$B19,Yield!$K$4:$K$613,F$3),"")</f>
        <v>0.86402081156743282</v>
      </c>
      <c r="G19" s="15">
        <f>IFERROR(AVERAGEIFS(Yield!$J$4:$J$613,Yield!$E$4:$E$613,$A19,Yield!$C$4:$C$613,$B19,Yield!$K$4:$K$613,G$3),"")</f>
        <v>0.86946198556964394</v>
      </c>
      <c r="H19" s="15">
        <f>IFERROR(AVERAGEIFS(Yield!$J$4:$J$613,Yield!$E$4:$E$613,$A19,Yield!$C$4:$C$613,$B19,Yield!$K$4:$K$613,H$3),"")</f>
        <v>0.87968152437446934</v>
      </c>
      <c r="I19" s="15">
        <f>IFERROR(AVERAGEIFS(Yield!$J$4:$J$613,Yield!$E$4:$E$613,$A19,Yield!$C$4:$C$613,$B19,Yield!$K$4:$K$613,I$3),"")</f>
        <v>0.88007695596408719</v>
      </c>
      <c r="J19" s="15">
        <f>IFERROR(AVERAGEIFS(Yield!$J$4:$J$613,Yield!$E$4:$E$613,$A19,Yield!$C$4:$C$613,$B19,Yield!$K$4:$K$613,J$3),"")</f>
        <v>0.87110970415555189</v>
      </c>
      <c r="K19" s="15">
        <f>IFERROR(AVERAGEIFS(Yield!$J$4:$J$613,Yield!$E$4:$E$613,$A19,Yield!$C$4:$C$613,$B19,Yield!$K$4:$K$613,K$3),"")</f>
        <v>0.86761368689634288</v>
      </c>
      <c r="L19" s="15" t="str">
        <f>IFERROR(AVERAGEIFS(Yield!$J$4:$J$613,Yield!$E$4:$E$613,$A19,Yield!$C$4:$C$613,$B19,Yield!$K$4:$K$613,L$3),"")</f>
        <v/>
      </c>
      <c r="M19" s="15" t="str">
        <f>IFERROR(AVERAGEIFS(Yield!$J$4:$J$613,Yield!$E$4:$E$613,$A19,Yield!$C$4:$C$613,$B19,Yield!$K$4:$K$613,M$3),"")</f>
        <v/>
      </c>
      <c r="N19" s="15">
        <f>IFERROR(AVERAGEIFS(Yield!$J$4:$J$613,Yield!$E$4:$E$613,$A19,Yield!$C$4:$C$613,$B19,Yield!$K$4:$K$613,N$3),"")</f>
        <v>0.86273871946955571</v>
      </c>
    </row>
    <row r="20" spans="1:14" x14ac:dyDescent="0.3">
      <c r="A20" t="s">
        <v>4825</v>
      </c>
      <c r="B20" t="s">
        <v>4823</v>
      </c>
      <c r="C20" s="15">
        <f>IFERROR(AVERAGEIFS(Yield!$J$4:$J$613,Yield!$E$4:$E$613,$A20,Yield!$C$4:$C$613,$B20,Yield!$K$4:$K$613,C$3),"")</f>
        <v>0.86418661579262268</v>
      </c>
      <c r="D20" s="15" t="str">
        <f>IFERROR(AVERAGEIFS(Yield!$J$4:$J$613,Yield!$E$4:$E$613,$A20,Yield!$C$4:$C$613,$B20,Yield!$K$4:$K$613,D$3),"")</f>
        <v/>
      </c>
      <c r="E20" s="15">
        <f>IFERROR(AVERAGEIFS(Yield!$J$4:$J$613,Yield!$E$4:$E$613,$A20,Yield!$C$4:$C$613,$B20,Yield!$K$4:$K$613,E$3),"")</f>
        <v>0.85544651305190789</v>
      </c>
      <c r="F20" s="15">
        <f>IFERROR(AVERAGEIFS(Yield!$J$4:$J$613,Yield!$E$4:$E$613,$A20,Yield!$C$4:$C$613,$B20,Yield!$K$4:$K$613,F$3),"")</f>
        <v>0.86865153457476529</v>
      </c>
      <c r="G20" s="15">
        <f>IFERROR(AVERAGEIFS(Yield!$J$4:$J$613,Yield!$E$4:$E$613,$A20,Yield!$C$4:$C$613,$B20,Yield!$K$4:$K$613,G$3),"")</f>
        <v>0.86809103141679744</v>
      </c>
      <c r="H20" s="15">
        <f>IFERROR(AVERAGEIFS(Yield!$J$4:$J$613,Yield!$E$4:$E$613,$A20,Yield!$C$4:$C$613,$B20,Yield!$K$4:$K$613,H$3),"")</f>
        <v>0.86924557791033918</v>
      </c>
      <c r="I20" s="15">
        <f>IFERROR(AVERAGEIFS(Yield!$J$4:$J$613,Yield!$E$4:$E$613,$A20,Yield!$C$4:$C$613,$B20,Yield!$K$4:$K$613,I$3),"")</f>
        <v>0.86999665534019244</v>
      </c>
      <c r="J20" s="15">
        <f>IFERROR(AVERAGEIFS(Yield!$J$4:$J$613,Yield!$E$4:$E$613,$A20,Yield!$C$4:$C$613,$B20,Yield!$K$4:$K$613,J$3),"")</f>
        <v>0.86056274873003213</v>
      </c>
      <c r="K20" s="15">
        <f>IFERROR(AVERAGEIFS(Yield!$J$4:$J$613,Yield!$E$4:$E$613,$A20,Yield!$C$4:$C$613,$B20,Yield!$K$4:$K$613,K$3),"")</f>
        <v>0.86944450904525805</v>
      </c>
      <c r="L20" s="15" t="str">
        <f>IFERROR(AVERAGEIFS(Yield!$J$4:$J$613,Yield!$E$4:$E$613,$A20,Yield!$C$4:$C$613,$B20,Yield!$K$4:$K$613,L$3),"")</f>
        <v/>
      </c>
      <c r="M20" s="15">
        <f>IFERROR(AVERAGEIFS(Yield!$J$4:$J$613,Yield!$E$4:$E$613,$A20,Yield!$C$4:$C$613,$B20,Yield!$K$4:$K$613,M$3),"")</f>
        <v>0.84676616915422886</v>
      </c>
      <c r="N20" s="15" t="str">
        <f>IFERROR(AVERAGEIFS(Yield!$J$4:$J$613,Yield!$E$4:$E$613,$A20,Yield!$C$4:$C$613,$B20,Yield!$K$4:$K$613,N$3),"")</f>
        <v/>
      </c>
    </row>
    <row r="21" spans="1:14" x14ac:dyDescent="0.3">
      <c r="A21" t="s">
        <v>4825</v>
      </c>
      <c r="B21" t="s">
        <v>4827</v>
      </c>
      <c r="C21" s="15">
        <f>IFERROR(AVERAGEIFS(Yield!$J$4:$J$613,Yield!$E$4:$E$613,$A21,Yield!$C$4:$C$613,$B21,Yield!$K$4:$K$613,C$3),"")</f>
        <v>0.84936590259894496</v>
      </c>
      <c r="D21" s="15">
        <f>IFERROR(AVERAGEIFS(Yield!$J$4:$J$613,Yield!$E$4:$E$613,$A21,Yield!$C$4:$C$613,$B21,Yield!$K$4:$K$613,D$3),"")</f>
        <v>0.86939963783376706</v>
      </c>
      <c r="E21" s="15">
        <f>IFERROR(AVERAGEIFS(Yield!$J$4:$J$613,Yield!$E$4:$E$613,$A21,Yield!$C$4:$C$613,$B21,Yield!$K$4:$K$613,E$3),"")</f>
        <v>0.84787334593572772</v>
      </c>
      <c r="F21" s="15">
        <f>IFERROR(AVERAGEIFS(Yield!$J$4:$J$613,Yield!$E$4:$E$613,$A21,Yield!$C$4:$C$613,$B21,Yield!$K$4:$K$613,F$3),"")</f>
        <v>0.8488747186796699</v>
      </c>
      <c r="G21" s="15">
        <f>IFERROR(AVERAGEIFS(Yield!$J$4:$J$613,Yield!$E$4:$E$613,$A21,Yield!$C$4:$C$613,$B21,Yield!$K$4:$K$613,G$3),"")</f>
        <v>0.89647123836123044</v>
      </c>
      <c r="H21" s="15">
        <f>IFERROR(AVERAGEIFS(Yield!$J$4:$J$613,Yield!$E$4:$E$613,$A21,Yield!$C$4:$C$613,$B21,Yield!$K$4:$K$613,H$3),"")</f>
        <v>0.87614540910773797</v>
      </c>
      <c r="I21" s="15">
        <f>IFERROR(AVERAGEIFS(Yield!$J$4:$J$613,Yield!$E$4:$E$613,$A21,Yield!$C$4:$C$613,$B21,Yield!$K$4:$K$613,I$3),"")</f>
        <v>0.8541070270482729</v>
      </c>
      <c r="J21" s="15">
        <f>IFERROR(AVERAGEIFS(Yield!$J$4:$J$613,Yield!$E$4:$E$613,$A21,Yield!$C$4:$C$613,$B21,Yield!$K$4:$K$613,J$3),"")</f>
        <v>0.85717073077007078</v>
      </c>
      <c r="K21" s="15">
        <f>IFERROR(AVERAGEIFS(Yield!$J$4:$J$613,Yield!$E$4:$E$613,$A21,Yield!$C$4:$C$613,$B21,Yield!$K$4:$K$613,K$3),"")</f>
        <v>0.84699680511182107</v>
      </c>
      <c r="L21" s="15">
        <f>IFERROR(AVERAGEIFS(Yield!$J$4:$J$613,Yield!$E$4:$E$613,$A21,Yield!$C$4:$C$613,$B21,Yield!$K$4:$K$613,L$3),"")</f>
        <v>0.87980149399023533</v>
      </c>
      <c r="M21" s="15" t="str">
        <f>IFERROR(AVERAGEIFS(Yield!$J$4:$J$613,Yield!$E$4:$E$613,$A21,Yield!$C$4:$C$613,$B21,Yield!$K$4:$K$613,M$3),"")</f>
        <v/>
      </c>
      <c r="N21" s="15">
        <f>IFERROR(AVERAGEIFS(Yield!$J$4:$J$613,Yield!$E$4:$E$613,$A21,Yield!$C$4:$C$613,$B21,Yield!$K$4:$K$613,N$3),"")</f>
        <v>0.87394986948739128</v>
      </c>
    </row>
    <row r="22" spans="1:14" x14ac:dyDescent="0.3">
      <c r="A22" t="s">
        <v>4861</v>
      </c>
      <c r="B22" t="s">
        <v>4823</v>
      </c>
      <c r="C22" s="15">
        <f>IFERROR(AVERAGEIFS(Yield!$J$4:$J$613,Yield!$E$4:$E$613,$A22,Yield!$C$4:$C$613,$B22,Yield!$K$4:$K$613,C$3),"")</f>
        <v>0.8710800343245414</v>
      </c>
      <c r="D22" s="15">
        <f>IFERROR(AVERAGEIFS(Yield!$J$4:$J$613,Yield!$E$4:$E$613,$A22,Yield!$C$4:$C$613,$B22,Yield!$K$4:$K$613,D$3),"")</f>
        <v>0.8600988310739508</v>
      </c>
      <c r="E22" s="15">
        <f>IFERROR(AVERAGEIFS(Yield!$J$4:$J$613,Yield!$E$4:$E$613,$A22,Yield!$C$4:$C$613,$B22,Yield!$K$4:$K$613,E$3),"")</f>
        <v>0.84775345578844563</v>
      </c>
      <c r="F22" s="15">
        <f>IFERROR(AVERAGEIFS(Yield!$J$4:$J$613,Yield!$E$4:$E$613,$A22,Yield!$C$4:$C$613,$B22,Yield!$K$4:$K$613,F$3),"")</f>
        <v>0.8598596916660568</v>
      </c>
      <c r="G22" s="15">
        <f>IFERROR(AVERAGEIFS(Yield!$J$4:$J$613,Yield!$E$4:$E$613,$A22,Yield!$C$4:$C$613,$B22,Yield!$K$4:$K$613,G$3),"")</f>
        <v>0.87434094580702015</v>
      </c>
      <c r="H22" s="15">
        <f>IFERROR(AVERAGEIFS(Yield!$J$4:$J$613,Yield!$E$4:$E$613,$A22,Yield!$C$4:$C$613,$B22,Yield!$K$4:$K$613,H$3),"")</f>
        <v>0.87032938264553295</v>
      </c>
      <c r="I22" s="15">
        <f>IFERROR(AVERAGEIFS(Yield!$J$4:$J$613,Yield!$E$4:$E$613,$A22,Yield!$C$4:$C$613,$B22,Yield!$K$4:$K$613,I$3),"")</f>
        <v>0.87400581959262857</v>
      </c>
      <c r="J22" s="15">
        <f>IFERROR(AVERAGEIFS(Yield!$J$4:$J$613,Yield!$E$4:$E$613,$A22,Yield!$C$4:$C$613,$B22,Yield!$K$4:$K$613,J$3),"")</f>
        <v>0.86851575560727434</v>
      </c>
      <c r="K22" s="15">
        <f>IFERROR(AVERAGEIFS(Yield!$J$4:$J$613,Yield!$E$4:$E$613,$A22,Yield!$C$4:$C$613,$B22,Yield!$K$4:$K$613,K$3),"")</f>
        <v>0.87028639545279496</v>
      </c>
      <c r="L22" s="15">
        <f>IFERROR(AVERAGEIFS(Yield!$J$4:$J$613,Yield!$E$4:$E$613,$A22,Yield!$C$4:$C$613,$B22,Yield!$K$4:$K$613,L$3),"")</f>
        <v>0.87159488246494143</v>
      </c>
      <c r="M22" s="15" t="str">
        <f>IFERROR(AVERAGEIFS(Yield!$J$4:$J$613,Yield!$E$4:$E$613,$A22,Yield!$C$4:$C$613,$B22,Yield!$K$4:$K$613,M$3),"")</f>
        <v/>
      </c>
      <c r="N22" s="15">
        <f>IFERROR(AVERAGEIFS(Yield!$J$4:$J$613,Yield!$E$4:$E$613,$A22,Yield!$C$4:$C$613,$B22,Yield!$K$4:$K$613,N$3),"")</f>
        <v>0.88472875509564131</v>
      </c>
    </row>
    <row r="23" spans="1:14" x14ac:dyDescent="0.3">
      <c r="A23" t="s">
        <v>4861</v>
      </c>
      <c r="B23" t="s">
        <v>4827</v>
      </c>
      <c r="C23" s="15">
        <f>IFERROR(AVERAGEIFS(Yield!$J$4:$J$613,Yield!$E$4:$E$613,$A23,Yield!$C$4:$C$613,$B23,Yield!$K$4:$K$613,C$3),"")</f>
        <v>0.8717494757293246</v>
      </c>
      <c r="D23" s="15">
        <f>IFERROR(AVERAGEIFS(Yield!$J$4:$J$613,Yield!$E$4:$E$613,$A23,Yield!$C$4:$C$613,$B23,Yield!$K$4:$K$613,D$3),"")</f>
        <v>0.8520193332838546</v>
      </c>
      <c r="E23" s="15">
        <f>IFERROR(AVERAGEIFS(Yield!$J$4:$J$613,Yield!$E$4:$E$613,$A23,Yield!$C$4:$C$613,$B23,Yield!$K$4:$K$613,E$3),"")</f>
        <v>0.85006759559735245</v>
      </c>
      <c r="F23" s="15">
        <f>IFERROR(AVERAGEIFS(Yield!$J$4:$J$613,Yield!$E$4:$E$613,$A23,Yield!$C$4:$C$613,$B23,Yield!$K$4:$K$613,F$3),"")</f>
        <v>0.85711151634053029</v>
      </c>
      <c r="G23" s="15" t="str">
        <f>IFERROR(AVERAGEIFS(Yield!$J$4:$J$613,Yield!$E$4:$E$613,$A23,Yield!$C$4:$C$613,$B23,Yield!$K$4:$K$613,G$3),"")</f>
        <v/>
      </c>
      <c r="H23" s="15">
        <f>IFERROR(AVERAGEIFS(Yield!$J$4:$J$613,Yield!$E$4:$E$613,$A23,Yield!$C$4:$C$613,$B23,Yield!$K$4:$K$613,H$3),"")</f>
        <v>0.85171546515159624</v>
      </c>
      <c r="I23" s="15">
        <f>IFERROR(AVERAGEIFS(Yield!$J$4:$J$613,Yield!$E$4:$E$613,$A23,Yield!$C$4:$C$613,$B23,Yield!$K$4:$K$613,I$3),"")</f>
        <v>0.87276963396462348</v>
      </c>
      <c r="J23" s="15">
        <f>IFERROR(AVERAGEIFS(Yield!$J$4:$J$613,Yield!$E$4:$E$613,$A23,Yield!$C$4:$C$613,$B23,Yield!$K$4:$K$613,J$3),"")</f>
        <v>0.87414010696424793</v>
      </c>
      <c r="K23" s="15">
        <f>IFERROR(AVERAGEIFS(Yield!$J$4:$J$613,Yield!$E$4:$E$613,$A23,Yield!$C$4:$C$613,$B23,Yield!$K$4:$K$613,K$3),"")</f>
        <v>0.86899578494263796</v>
      </c>
      <c r="L23" s="15">
        <f>IFERROR(AVERAGEIFS(Yield!$J$4:$J$613,Yield!$E$4:$E$613,$A23,Yield!$C$4:$C$613,$B23,Yield!$K$4:$K$613,L$3),"")</f>
        <v>0.86676520764679621</v>
      </c>
      <c r="M23" s="15">
        <f>IFERROR(AVERAGEIFS(Yield!$J$4:$J$613,Yield!$E$4:$E$613,$A23,Yield!$C$4:$C$613,$B23,Yield!$K$4:$K$613,M$3),"")</f>
        <v>0.85875334679610293</v>
      </c>
      <c r="N23" s="15">
        <f>IFERROR(AVERAGEIFS(Yield!$J$4:$J$613,Yield!$E$4:$E$613,$A23,Yield!$C$4:$C$613,$B23,Yield!$K$4:$K$613,N$3),"")</f>
        <v>0.86497618820864874</v>
      </c>
    </row>
  </sheetData>
  <conditionalFormatting sqref="C4:N23">
    <cfRule type="colorScale" priority="1">
      <colorScale>
        <cfvo type="num" val="0.77"/>
        <cfvo type="num" val="0.85"/>
        <cfvo type="num" val="0.88"/>
        <color rgb="FFF8696B"/>
        <color rgb="FFFFEB84"/>
        <color rgb="FF63BE7B"/>
      </colorScale>
    </cfRule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6"/>
  <sheetViews>
    <sheetView workbookViewId="0"/>
  </sheetViews>
  <sheetFormatPr defaultRowHeight="14.4" x14ac:dyDescent="0.3"/>
  <sheetData>
    <row r="1" spans="1:5" ht="15.6" x14ac:dyDescent="0.3">
      <c r="A1" s="6" t="s">
        <v>5930</v>
      </c>
    </row>
    <row r="3" spans="1:5" x14ac:dyDescent="0.3">
      <c r="A3" s="3" t="s">
        <v>5931</v>
      </c>
      <c r="B3" s="3" t="s">
        <v>5932</v>
      </c>
      <c r="C3" s="3" t="s">
        <v>5933</v>
      </c>
      <c r="D3" s="3" t="s">
        <v>5934</v>
      </c>
      <c r="E3" s="3" t="s">
        <v>5935</v>
      </c>
    </row>
    <row r="4" spans="1:5" x14ac:dyDescent="0.3">
      <c r="A4">
        <v>1</v>
      </c>
      <c r="B4">
        <f>COUNTIF(Payments!$P$4:$P$468,A4)+COUNTIF(Journals!$Q$4:$Q$453,A4)</f>
        <v>246</v>
      </c>
      <c r="C4" s="15">
        <f t="shared" ref="C4:C12" si="0">B4/SUM($B$4:$B$12)</f>
        <v>0.27242524916943522</v>
      </c>
      <c r="D4" s="15">
        <f t="shared" ref="D4:D12" si="1">LOG10(1+1/A4)</f>
        <v>0.3010299956639812</v>
      </c>
      <c r="E4" s="15">
        <f t="shared" ref="E4:E12" si="2">ABS(C4-D4)</f>
        <v>2.8604746494545974E-2</v>
      </c>
    </row>
    <row r="5" spans="1:5" x14ac:dyDescent="0.3">
      <c r="A5">
        <v>2</v>
      </c>
      <c r="B5">
        <f>COUNTIF(Payments!$P$4:$P$468,A5)+COUNTIF(Journals!$Q$4:$Q$453,A5)</f>
        <v>135</v>
      </c>
      <c r="C5" s="15">
        <f t="shared" si="0"/>
        <v>0.14950166112956811</v>
      </c>
      <c r="D5" s="15">
        <f t="shared" si="1"/>
        <v>0.17609125905568124</v>
      </c>
      <c r="E5" s="15">
        <f t="shared" si="2"/>
        <v>2.6589597926113123E-2</v>
      </c>
    </row>
    <row r="6" spans="1:5" x14ac:dyDescent="0.3">
      <c r="A6">
        <v>3</v>
      </c>
      <c r="B6">
        <f>COUNTIF(Payments!$P$4:$P$468,A6)+COUNTIF(Journals!$Q$4:$Q$453,A6)</f>
        <v>145</v>
      </c>
      <c r="C6" s="15">
        <f t="shared" si="0"/>
        <v>0.16057585825027684</v>
      </c>
      <c r="D6" s="15">
        <f t="shared" si="1"/>
        <v>0.12493873660829993</v>
      </c>
      <c r="E6" s="15">
        <f t="shared" si="2"/>
        <v>3.563712164197691E-2</v>
      </c>
    </row>
    <row r="7" spans="1:5" x14ac:dyDescent="0.3">
      <c r="A7">
        <v>4</v>
      </c>
      <c r="B7">
        <f>COUNTIF(Payments!$P$4:$P$468,A7)+COUNTIF(Journals!$Q$4:$Q$453,A7)</f>
        <v>94</v>
      </c>
      <c r="C7" s="15">
        <f t="shared" si="0"/>
        <v>0.10409745293466224</v>
      </c>
      <c r="D7" s="15">
        <f t="shared" si="1"/>
        <v>9.691001300805642E-2</v>
      </c>
      <c r="E7" s="15">
        <f t="shared" si="2"/>
        <v>7.1874399266058236E-3</v>
      </c>
    </row>
    <row r="8" spans="1:5" x14ac:dyDescent="0.3">
      <c r="A8">
        <v>5</v>
      </c>
      <c r="B8">
        <f>COUNTIF(Payments!$P$4:$P$468,A8)+COUNTIF(Journals!$Q$4:$Q$453,A8)</f>
        <v>113</v>
      </c>
      <c r="C8" s="15">
        <f t="shared" si="0"/>
        <v>0.12513842746400886</v>
      </c>
      <c r="D8" s="15">
        <f t="shared" si="1"/>
        <v>7.9181246047624818E-2</v>
      </c>
      <c r="E8" s="15">
        <f t="shared" si="2"/>
        <v>4.5957181416384038E-2</v>
      </c>
    </row>
    <row r="9" spans="1:5" x14ac:dyDescent="0.3">
      <c r="A9">
        <v>6</v>
      </c>
      <c r="B9">
        <f>COUNTIF(Payments!$P$4:$P$468,A9)+COUNTIF(Journals!$Q$4:$Q$453,A9)</f>
        <v>63</v>
      </c>
      <c r="C9" s="15">
        <f t="shared" si="0"/>
        <v>6.9767441860465115E-2</v>
      </c>
      <c r="D9" s="15">
        <f t="shared" si="1"/>
        <v>6.6946789630613221E-2</v>
      </c>
      <c r="E9" s="15">
        <f t="shared" si="2"/>
        <v>2.8206522298518943E-3</v>
      </c>
    </row>
    <row r="10" spans="1:5" x14ac:dyDescent="0.3">
      <c r="A10">
        <v>7</v>
      </c>
      <c r="B10">
        <f>COUNTIF(Payments!$P$4:$P$468,A10)+COUNTIF(Journals!$Q$4:$Q$453,A10)</f>
        <v>50</v>
      </c>
      <c r="C10" s="15">
        <f t="shared" si="0"/>
        <v>5.537098560354374E-2</v>
      </c>
      <c r="D10" s="15">
        <f t="shared" si="1"/>
        <v>5.7991946977686733E-2</v>
      </c>
      <c r="E10" s="15">
        <f t="shared" si="2"/>
        <v>2.6209613741429924E-3</v>
      </c>
    </row>
    <row r="11" spans="1:5" x14ac:dyDescent="0.3">
      <c r="A11">
        <v>8</v>
      </c>
      <c r="B11">
        <f>COUNTIF(Payments!$P$4:$P$468,A11)+COUNTIF(Journals!$Q$4:$Q$453,A11)</f>
        <v>33</v>
      </c>
      <c r="C11" s="15">
        <f t="shared" si="0"/>
        <v>3.6544850498338874E-2</v>
      </c>
      <c r="D11" s="15">
        <f t="shared" si="1"/>
        <v>5.1152522447381291E-2</v>
      </c>
      <c r="E11" s="15">
        <f t="shared" si="2"/>
        <v>1.4607671949042417E-2</v>
      </c>
    </row>
    <row r="12" spans="1:5" x14ac:dyDescent="0.3">
      <c r="A12">
        <v>9</v>
      </c>
      <c r="B12">
        <f>COUNTIF(Payments!$P$4:$P$468,A12)+COUNTIF(Journals!$Q$4:$Q$453,A12)</f>
        <v>24</v>
      </c>
      <c r="C12" s="15">
        <f t="shared" si="0"/>
        <v>2.6578073089700997E-2</v>
      </c>
      <c r="D12" s="15">
        <f t="shared" si="1"/>
        <v>4.5757490560675143E-2</v>
      </c>
      <c r="E12" s="15">
        <f t="shared" si="2"/>
        <v>1.9179417470974146E-2</v>
      </c>
    </row>
    <row r="14" spans="1:5" x14ac:dyDescent="0.3">
      <c r="A14" t="s">
        <v>5936</v>
      </c>
      <c r="B14" s="16">
        <f>AVERAGE(E4:E12)</f>
        <v>2.0356087825515259E-2</v>
      </c>
    </row>
    <row r="15" spans="1:5" x14ac:dyDescent="0.3">
      <c r="A15" t="s">
        <v>5937</v>
      </c>
      <c r="B15" t="str">
        <f>IF(B14&lt;0.006,"Close conformity",IF(B14&lt;0.012,"Acceptable",IF(B14&lt;0.015,"Marginal","NONCONFORMITY - investigate")))</f>
        <v>NONCONFORMITY - investigate</v>
      </c>
    </row>
    <row r="16" spans="1:5" x14ac:dyDescent="0.3">
      <c r="A16" t="s">
        <v>5938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Dashboard</vt:lpstr>
      <vt:lpstr>Employees</vt:lpstr>
      <vt:lpstr>PO</vt:lpstr>
      <vt:lpstr>GRN</vt:lpstr>
      <vt:lpstr>Bench</vt:lpstr>
      <vt:lpstr>Customers</vt:lpstr>
      <vt:lpstr>Sales</vt:lpstr>
      <vt:lpstr>Vendors</vt:lpstr>
      <vt:lpstr>Purchases</vt:lpstr>
      <vt:lpstr>GSTR2B</vt:lpstr>
      <vt:lpstr>Payments</vt:lpstr>
      <vt:lpstr>Yield</vt:lpstr>
      <vt:lpstr>Journals</vt:lpstr>
      <vt:lpstr>Yield_Heatmap</vt:lpstr>
      <vt:lpstr>Benford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Ankit Jallan</cp:lastModifiedBy>
  <dcterms:created xsi:type="dcterms:W3CDTF">2026-10-08T17:39:09Z</dcterms:created>
  <dcterms:modified xsi:type="dcterms:W3CDTF">2026-10-08T17:39:40Z</dcterms:modified>
</cp:coreProperties>
</file>